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i\Documents\Rakbowl\"/>
    </mc:Choice>
  </mc:AlternateContent>
  <bookViews>
    <workbookView xWindow="0" yWindow="0" windowWidth="23040" windowHeight="9936"/>
  </bookViews>
  <sheets>
    <sheet name="Eelvoorud" sheetId="3" r:id="rId1"/>
    <sheet name="Indiv" sheetId="4" r:id="rId2"/>
    <sheet name="IV voor" sheetId="7" r:id="rId3"/>
    <sheet name="III voor" sheetId="6" r:id="rId4"/>
    <sheet name="II voor" sheetId="5" r:id="rId5"/>
    <sheet name="I voor " sheetId="1" r:id="rId6"/>
  </sheets>
  <definedNames>
    <definedName name="_xlnm._FilterDatabase" localSheetId="1" hidden="1">Indiv!$A$2:$T$104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E18" i="3"/>
  <c r="E9" i="3"/>
  <c r="E7" i="3"/>
  <c r="E5" i="3"/>
  <c r="E6" i="3"/>
  <c r="V30" i="7"/>
  <c r="V29" i="7"/>
  <c r="V28" i="7"/>
  <c r="V27" i="7" s="1"/>
  <c r="W19" i="7" s="1"/>
  <c r="V26" i="7"/>
  <c r="V25" i="7"/>
  <c r="V24" i="7"/>
  <c r="V22" i="7"/>
  <c r="V21" i="7"/>
  <c r="V19" i="7" s="1"/>
  <c r="W27" i="7" s="1"/>
  <c r="V20" i="7"/>
  <c r="V18" i="7"/>
  <c r="V17" i="7"/>
  <c r="V16" i="7"/>
  <c r="V15" i="7" s="1"/>
  <c r="W23" i="7" s="1"/>
  <c r="V14" i="7"/>
  <c r="V13" i="7"/>
  <c r="V12" i="7"/>
  <c r="V9" i="7"/>
  <c r="V10" i="7"/>
  <c r="V8" i="7"/>
  <c r="R30" i="7"/>
  <c r="R29" i="7"/>
  <c r="R28" i="7"/>
  <c r="R26" i="7"/>
  <c r="R23" i="7" s="1"/>
  <c r="S19" i="7" s="1"/>
  <c r="R25" i="7"/>
  <c r="R24" i="7"/>
  <c r="R22" i="7"/>
  <c r="R21" i="7"/>
  <c r="R19" i="7" s="1"/>
  <c r="S23" i="7" s="1"/>
  <c r="R20" i="7"/>
  <c r="R18" i="7"/>
  <c r="R17" i="7"/>
  <c r="R16" i="7"/>
  <c r="R15" i="7" s="1"/>
  <c r="S7" i="7" s="1"/>
  <c r="R14" i="7"/>
  <c r="R13" i="7"/>
  <c r="R12" i="7"/>
  <c r="R9" i="7"/>
  <c r="R10" i="7"/>
  <c r="R8" i="7"/>
  <c r="N30" i="7"/>
  <c r="AB30" i="7" s="1"/>
  <c r="N29" i="7"/>
  <c r="N28" i="7"/>
  <c r="N26" i="7"/>
  <c r="N23" i="7" s="1"/>
  <c r="O27" i="7" s="1"/>
  <c r="N25" i="7"/>
  <c r="N24" i="7"/>
  <c r="N22" i="7"/>
  <c r="N21" i="7"/>
  <c r="N19" i="7" s="1"/>
  <c r="O7" i="7" s="1"/>
  <c r="N20" i="7"/>
  <c r="N18" i="7"/>
  <c r="N17" i="7"/>
  <c r="N16" i="7"/>
  <c r="N15" i="7" s="1"/>
  <c r="O11" i="7" s="1"/>
  <c r="N14" i="7"/>
  <c r="N13" i="7"/>
  <c r="N12" i="7"/>
  <c r="N9" i="7"/>
  <c r="N7" i="7" s="1"/>
  <c r="O19" i="7" s="1"/>
  <c r="N10" i="7"/>
  <c r="Y10" i="7" s="1"/>
  <c r="N8" i="7"/>
  <c r="J30" i="7"/>
  <c r="J29" i="7"/>
  <c r="J28" i="7"/>
  <c r="J26" i="7"/>
  <c r="J25" i="7"/>
  <c r="J24" i="7"/>
  <c r="J22" i="7"/>
  <c r="J21" i="7"/>
  <c r="J19" i="7" s="1"/>
  <c r="J20" i="7"/>
  <c r="J18" i="7"/>
  <c r="J17" i="7"/>
  <c r="J16" i="7"/>
  <c r="J14" i="7"/>
  <c r="J13" i="7"/>
  <c r="AB13" i="7" s="1"/>
  <c r="J12" i="7"/>
  <c r="J9" i="7"/>
  <c r="J10" i="7"/>
  <c r="J8" i="7"/>
  <c r="F30" i="7"/>
  <c r="F29" i="7"/>
  <c r="F28" i="7"/>
  <c r="F26" i="7"/>
  <c r="F23" i="7" s="1"/>
  <c r="F25" i="7"/>
  <c r="F24" i="7"/>
  <c r="F22" i="7"/>
  <c r="F21" i="7"/>
  <c r="F20" i="7"/>
  <c r="AB20" i="7" s="1"/>
  <c r="F18" i="7"/>
  <c r="F17" i="7"/>
  <c r="F16" i="7"/>
  <c r="F14" i="7"/>
  <c r="F13" i="7"/>
  <c r="Y13" i="7" s="1"/>
  <c r="F12" i="7"/>
  <c r="F9" i="7"/>
  <c r="F10" i="7"/>
  <c r="F8" i="7"/>
  <c r="Z30" i="7"/>
  <c r="Z29" i="7"/>
  <c r="Z28" i="7"/>
  <c r="R27" i="7"/>
  <c r="S11" i="7" s="1"/>
  <c r="AC27" i="7"/>
  <c r="X27" i="7"/>
  <c r="U27" i="7"/>
  <c r="T27" i="7"/>
  <c r="Q27" i="7"/>
  <c r="P27" i="7"/>
  <c r="M27" i="7"/>
  <c r="L27" i="7"/>
  <c r="I27" i="7"/>
  <c r="H27" i="7"/>
  <c r="F27" i="7"/>
  <c r="G7" i="7" s="1"/>
  <c r="E27" i="7"/>
  <c r="D27" i="7"/>
  <c r="Z26" i="7"/>
  <c r="AA25" i="7"/>
  <c r="Z25" i="7"/>
  <c r="Z24" i="7"/>
  <c r="AC23" i="7"/>
  <c r="X23" i="7"/>
  <c r="U23" i="7"/>
  <c r="T23" i="7"/>
  <c r="Q23" i="7"/>
  <c r="P23" i="7"/>
  <c r="M23" i="7"/>
  <c r="L23" i="7"/>
  <c r="I23" i="7"/>
  <c r="H23" i="7"/>
  <c r="E23" i="7"/>
  <c r="D23" i="7"/>
  <c r="Z22" i="7"/>
  <c r="AB22" i="7"/>
  <c r="Z21" i="7"/>
  <c r="Z20" i="7"/>
  <c r="AC19" i="7"/>
  <c r="X19" i="7"/>
  <c r="U19" i="7"/>
  <c r="T19" i="7"/>
  <c r="Q19" i="7"/>
  <c r="P19" i="7"/>
  <c r="M19" i="7"/>
  <c r="L19" i="7"/>
  <c r="H19" i="7"/>
  <c r="E19" i="7"/>
  <c r="D19" i="7"/>
  <c r="Z18" i="7"/>
  <c r="AA18" i="7"/>
  <c r="Z17" i="7"/>
  <c r="Z16" i="7"/>
  <c r="AC15" i="7"/>
  <c r="X15" i="7"/>
  <c r="U15" i="7"/>
  <c r="T15" i="7"/>
  <c r="Q15" i="7"/>
  <c r="P15" i="7"/>
  <c r="M15" i="7"/>
  <c r="L15" i="7"/>
  <c r="I15" i="7"/>
  <c r="H15" i="7"/>
  <c r="E15" i="7"/>
  <c r="D15" i="7"/>
  <c r="Z14" i="7"/>
  <c r="V11" i="7"/>
  <c r="W7" i="7" s="1"/>
  <c r="Y14" i="7"/>
  <c r="AB14" i="7"/>
  <c r="Z13" i="7"/>
  <c r="Z12" i="7"/>
  <c r="R11" i="7"/>
  <c r="S27" i="7" s="1"/>
  <c r="N11" i="7"/>
  <c r="O15" i="7" s="1"/>
  <c r="AC11" i="7"/>
  <c r="X11" i="7"/>
  <c r="U11" i="7"/>
  <c r="T11" i="7"/>
  <c r="Q11" i="7"/>
  <c r="P11" i="7"/>
  <c r="M11" i="7"/>
  <c r="L11" i="7"/>
  <c r="I11" i="7"/>
  <c r="H11" i="7"/>
  <c r="E11" i="7"/>
  <c r="D11" i="7"/>
  <c r="Z10" i="7"/>
  <c r="AB10" i="7"/>
  <c r="Z9" i="7"/>
  <c r="Z8" i="7"/>
  <c r="AC7" i="7"/>
  <c r="X7" i="7"/>
  <c r="V7" i="7"/>
  <c r="W11" i="7" s="1"/>
  <c r="U7" i="7"/>
  <c r="T7" i="7"/>
  <c r="Q7" i="7"/>
  <c r="P7" i="7"/>
  <c r="M7" i="7"/>
  <c r="L7" i="7"/>
  <c r="J7" i="7"/>
  <c r="K23" i="7" s="1"/>
  <c r="I7" i="7"/>
  <c r="H7" i="7"/>
  <c r="E7" i="7"/>
  <c r="D7" i="7"/>
  <c r="V23" i="7" l="1"/>
  <c r="W15" i="7" s="1"/>
  <c r="AB17" i="7"/>
  <c r="Y29" i="7"/>
  <c r="Y28" i="7"/>
  <c r="AA24" i="7"/>
  <c r="AB24" i="7"/>
  <c r="Y22" i="7"/>
  <c r="R7" i="7"/>
  <c r="S15" i="7" s="1"/>
  <c r="AA8" i="7"/>
  <c r="Z23" i="7"/>
  <c r="AB26" i="7"/>
  <c r="Y25" i="7"/>
  <c r="N27" i="7"/>
  <c r="O23" i="7" s="1"/>
  <c r="Y12" i="7"/>
  <c r="J23" i="7"/>
  <c r="K7" i="7" s="1"/>
  <c r="Z15" i="7"/>
  <c r="Y17" i="7"/>
  <c r="Y9" i="7"/>
  <c r="Z11" i="7"/>
  <c r="AA21" i="7"/>
  <c r="AA12" i="7"/>
  <c r="J27" i="7"/>
  <c r="K15" i="7" s="1"/>
  <c r="AA28" i="7"/>
  <c r="Y16" i="7"/>
  <c r="Y26" i="7"/>
  <c r="AA9" i="7"/>
  <c r="F7" i="7"/>
  <c r="Y7" i="7" s="1"/>
  <c r="Z7" i="7"/>
  <c r="Z19" i="7"/>
  <c r="AB16" i="7"/>
  <c r="Z27" i="7"/>
  <c r="Y23" i="7"/>
  <c r="I19" i="7"/>
  <c r="K11" i="7"/>
  <c r="AA22" i="7"/>
  <c r="Y30" i="7"/>
  <c r="Y8" i="7"/>
  <c r="AB9" i="7"/>
  <c r="AA10" i="7"/>
  <c r="F11" i="7"/>
  <c r="J11" i="7"/>
  <c r="K19" i="7" s="1"/>
  <c r="AB12" i="7"/>
  <c r="AB11" i="7" s="1"/>
  <c r="AA13" i="7"/>
  <c r="AA16" i="7"/>
  <c r="Y18" i="7"/>
  <c r="Y21" i="7"/>
  <c r="Y24" i="7"/>
  <c r="AB25" i="7"/>
  <c r="AA26" i="7"/>
  <c r="AA23" i="7" s="1"/>
  <c r="AB28" i="7"/>
  <c r="AA29" i="7"/>
  <c r="AB8" i="7"/>
  <c r="AB18" i="7"/>
  <c r="Y20" i="7"/>
  <c r="AB21" i="7"/>
  <c r="AB19" i="7" s="1"/>
  <c r="G11" i="7"/>
  <c r="AA14" i="7"/>
  <c r="F15" i="7"/>
  <c r="J15" i="7"/>
  <c r="K27" i="7" s="1"/>
  <c r="AA17" i="7"/>
  <c r="AA20" i="7"/>
  <c r="AB29" i="7"/>
  <c r="AA30" i="7"/>
  <c r="F19" i="7"/>
  <c r="E19" i="3"/>
  <c r="E13" i="3"/>
  <c r="E8" i="3"/>
  <c r="E17" i="3"/>
  <c r="E20" i="3"/>
  <c r="E14" i="3"/>
  <c r="V62" i="7"/>
  <c r="V61" i="7"/>
  <c r="V60" i="7"/>
  <c r="V58" i="7"/>
  <c r="V57" i="7"/>
  <c r="V56" i="7"/>
  <c r="V54" i="7"/>
  <c r="V53" i="7"/>
  <c r="V52" i="7"/>
  <c r="V50" i="7"/>
  <c r="V49" i="7"/>
  <c r="V48" i="7"/>
  <c r="V46" i="7"/>
  <c r="V45" i="7"/>
  <c r="V44" i="7"/>
  <c r="V41" i="7"/>
  <c r="V42" i="7"/>
  <c r="V40" i="7"/>
  <c r="R62" i="7"/>
  <c r="R61" i="7"/>
  <c r="R60" i="7"/>
  <c r="R58" i="7"/>
  <c r="R57" i="7"/>
  <c r="R56" i="7"/>
  <c r="R54" i="7"/>
  <c r="R53" i="7"/>
  <c r="R52" i="7"/>
  <c r="R50" i="7"/>
  <c r="R49" i="7"/>
  <c r="R48" i="7"/>
  <c r="R46" i="7"/>
  <c r="R45" i="7"/>
  <c r="R44" i="7"/>
  <c r="R41" i="7"/>
  <c r="R42" i="7"/>
  <c r="R40" i="7"/>
  <c r="N62" i="7"/>
  <c r="N61" i="7"/>
  <c r="N60" i="7"/>
  <c r="N58" i="7"/>
  <c r="N57" i="7"/>
  <c r="N56" i="7"/>
  <c r="N54" i="7"/>
  <c r="N53" i="7"/>
  <c r="N52" i="7"/>
  <c r="N50" i="7"/>
  <c r="N49" i="7"/>
  <c r="N48" i="7"/>
  <c r="N46" i="7"/>
  <c r="N45" i="7"/>
  <c r="N44" i="7"/>
  <c r="N41" i="7"/>
  <c r="N42" i="7"/>
  <c r="N40" i="7"/>
  <c r="J62" i="7"/>
  <c r="J61" i="7"/>
  <c r="J60" i="7"/>
  <c r="J58" i="7"/>
  <c r="J57" i="7"/>
  <c r="J56" i="7"/>
  <c r="J54" i="7"/>
  <c r="J53" i="7"/>
  <c r="J52" i="7"/>
  <c r="J50" i="7"/>
  <c r="J49" i="7"/>
  <c r="J48" i="7"/>
  <c r="J46" i="7"/>
  <c r="J45" i="7"/>
  <c r="J44" i="7"/>
  <c r="J41" i="7"/>
  <c r="J42" i="7"/>
  <c r="J40" i="7"/>
  <c r="F62" i="7"/>
  <c r="F61" i="7"/>
  <c r="F60" i="7"/>
  <c r="F58" i="7"/>
  <c r="F57" i="7"/>
  <c r="F56" i="7"/>
  <c r="F54" i="7"/>
  <c r="F53" i="7"/>
  <c r="F52" i="7"/>
  <c r="F50" i="7"/>
  <c r="F49" i="7"/>
  <c r="F48" i="7"/>
  <c r="F46" i="7"/>
  <c r="F45" i="7"/>
  <c r="F44" i="7"/>
  <c r="F41" i="7"/>
  <c r="F42" i="7"/>
  <c r="F40" i="7"/>
  <c r="AB23" i="7" l="1"/>
  <c r="AA7" i="7"/>
  <c r="AB15" i="7"/>
  <c r="Y27" i="7"/>
  <c r="G27" i="7"/>
  <c r="AA27" i="7"/>
  <c r="AA11" i="7"/>
  <c r="Y15" i="7"/>
  <c r="G19" i="7"/>
  <c r="G15" i="7"/>
  <c r="Y19" i="7"/>
  <c r="AA19" i="7"/>
  <c r="AB27" i="7"/>
  <c r="AB7" i="7"/>
  <c r="AA15" i="7"/>
  <c r="G23" i="7"/>
  <c r="Y11" i="7"/>
  <c r="Z62" i="7"/>
  <c r="L7" i="4" s="1"/>
  <c r="J59" i="7"/>
  <c r="AB62" i="7"/>
  <c r="Z61" i="7"/>
  <c r="L50" i="4" s="1"/>
  <c r="N59" i="7"/>
  <c r="O55" i="7" s="1"/>
  <c r="Y61" i="7"/>
  <c r="K50" i="4" s="1"/>
  <c r="AA60" i="7"/>
  <c r="Z60" i="7"/>
  <c r="L93" i="4" s="1"/>
  <c r="R59" i="7"/>
  <c r="S43" i="7" s="1"/>
  <c r="Y60" i="7"/>
  <c r="K93" i="4" s="1"/>
  <c r="AB60" i="7"/>
  <c r="AC59" i="7"/>
  <c r="X59" i="7"/>
  <c r="V59" i="7"/>
  <c r="W51" i="7" s="1"/>
  <c r="U59" i="7"/>
  <c r="T59" i="7"/>
  <c r="Q59" i="7"/>
  <c r="P59" i="7"/>
  <c r="M59" i="7"/>
  <c r="L59" i="7"/>
  <c r="I59" i="7"/>
  <c r="H59" i="7"/>
  <c r="F59" i="7"/>
  <c r="G39" i="7" s="1"/>
  <c r="E59" i="7"/>
  <c r="D59" i="7"/>
  <c r="Z58" i="7"/>
  <c r="L43" i="4" s="1"/>
  <c r="Y58" i="7"/>
  <c r="K43" i="4" s="1"/>
  <c r="AB58" i="7"/>
  <c r="AA57" i="7"/>
  <c r="Z57" i="7"/>
  <c r="L26" i="4" s="1"/>
  <c r="Y57" i="7"/>
  <c r="K26" i="4" s="1"/>
  <c r="Z56" i="7"/>
  <c r="V55" i="7"/>
  <c r="W47" i="7" s="1"/>
  <c r="AA56" i="7"/>
  <c r="AC55" i="7"/>
  <c r="X55" i="7"/>
  <c r="U55" i="7"/>
  <c r="T55" i="7"/>
  <c r="R55" i="7"/>
  <c r="S51" i="7" s="1"/>
  <c r="Q55" i="7"/>
  <c r="P55" i="7"/>
  <c r="N55" i="7"/>
  <c r="O59" i="7" s="1"/>
  <c r="M55" i="7"/>
  <c r="L55" i="7"/>
  <c r="J55" i="7"/>
  <c r="K39" i="7" s="1"/>
  <c r="I55" i="7"/>
  <c r="H55" i="7"/>
  <c r="F55" i="7"/>
  <c r="E55" i="7"/>
  <c r="D55" i="7"/>
  <c r="AA54" i="7"/>
  <c r="Z54" i="7"/>
  <c r="Y54" i="7"/>
  <c r="AB54" i="7"/>
  <c r="Z53" i="7"/>
  <c r="V51" i="7"/>
  <c r="W59" i="7" s="1"/>
  <c r="N51" i="7"/>
  <c r="O39" i="7" s="1"/>
  <c r="AA53" i="7"/>
  <c r="Z52" i="7"/>
  <c r="L103" i="4" s="1"/>
  <c r="S103" i="4" s="1"/>
  <c r="T103" i="4" s="1"/>
  <c r="R51" i="7"/>
  <c r="S55" i="7" s="1"/>
  <c r="J51" i="7"/>
  <c r="AB52" i="7"/>
  <c r="AC51" i="7"/>
  <c r="X51" i="7"/>
  <c r="U51" i="7"/>
  <c r="T51" i="7"/>
  <c r="Q51" i="7"/>
  <c r="P51" i="7"/>
  <c r="M51" i="7"/>
  <c r="L51" i="7"/>
  <c r="H51" i="7"/>
  <c r="E51" i="7"/>
  <c r="D51" i="7"/>
  <c r="AB50" i="7"/>
  <c r="Z50" i="7"/>
  <c r="L72" i="4" s="1"/>
  <c r="V47" i="7"/>
  <c r="W55" i="7" s="1"/>
  <c r="AA50" i="7"/>
  <c r="Z49" i="7"/>
  <c r="L29" i="4" s="1"/>
  <c r="AA49" i="7"/>
  <c r="AB49" i="7"/>
  <c r="Z48" i="7"/>
  <c r="L17" i="4" s="1"/>
  <c r="N47" i="7"/>
  <c r="O43" i="7" s="1"/>
  <c r="Y48" i="7"/>
  <c r="K17" i="4" s="1"/>
  <c r="AC47" i="7"/>
  <c r="X47" i="7"/>
  <c r="U47" i="7"/>
  <c r="T47" i="7"/>
  <c r="R47" i="7"/>
  <c r="S39" i="7" s="1"/>
  <c r="Q47" i="7"/>
  <c r="P47" i="7"/>
  <c r="M47" i="7"/>
  <c r="L47" i="7"/>
  <c r="I47" i="7"/>
  <c r="H47" i="7"/>
  <c r="E47" i="7"/>
  <c r="D47" i="7"/>
  <c r="Z46" i="7"/>
  <c r="L11" i="4" s="1"/>
  <c r="AA46" i="7"/>
  <c r="AB46" i="7"/>
  <c r="Z45" i="7"/>
  <c r="L21" i="4" s="1"/>
  <c r="V43" i="7"/>
  <c r="W39" i="7" s="1"/>
  <c r="N43" i="7"/>
  <c r="O47" i="7" s="1"/>
  <c r="Y45" i="7"/>
  <c r="K21" i="4" s="1"/>
  <c r="Z44" i="7"/>
  <c r="L71" i="4" s="1"/>
  <c r="AA44" i="7"/>
  <c r="Y44" i="7"/>
  <c r="K71" i="4" s="1"/>
  <c r="AB44" i="7"/>
  <c r="AC43" i="7"/>
  <c r="X43" i="7"/>
  <c r="U43" i="7"/>
  <c r="T43" i="7"/>
  <c r="Q43" i="7"/>
  <c r="P43" i="7"/>
  <c r="M43" i="7"/>
  <c r="L43" i="7"/>
  <c r="I43" i="7"/>
  <c r="H43" i="7"/>
  <c r="E43" i="7"/>
  <c r="D43" i="7"/>
  <c r="Z42" i="7"/>
  <c r="L37" i="4" s="1"/>
  <c r="Y42" i="7"/>
  <c r="K37" i="4" s="1"/>
  <c r="Z41" i="7"/>
  <c r="L38" i="4" s="1"/>
  <c r="AA41" i="7"/>
  <c r="Y41" i="7"/>
  <c r="K38" i="4" s="1"/>
  <c r="AB41" i="7"/>
  <c r="Z40" i="7"/>
  <c r="L97" i="4" s="1"/>
  <c r="AA40" i="7"/>
  <c r="AC39" i="7"/>
  <c r="X39" i="7"/>
  <c r="V39" i="7"/>
  <c r="W43" i="7" s="1"/>
  <c r="U39" i="7"/>
  <c r="T39" i="7"/>
  <c r="R39" i="7"/>
  <c r="S47" i="7" s="1"/>
  <c r="Q39" i="7"/>
  <c r="P39" i="7"/>
  <c r="N39" i="7"/>
  <c r="O51" i="7" s="1"/>
  <c r="M39" i="7"/>
  <c r="L39" i="7"/>
  <c r="J39" i="7"/>
  <c r="K55" i="7" s="1"/>
  <c r="I39" i="7"/>
  <c r="H39" i="7"/>
  <c r="F39" i="7"/>
  <c r="E39" i="7"/>
  <c r="D39" i="7"/>
  <c r="L42" i="4" l="1"/>
  <c r="L54" i="4"/>
  <c r="K42" i="4"/>
  <c r="K54" i="4"/>
  <c r="Z55" i="7"/>
  <c r="L88" i="4"/>
  <c r="Z39" i="7"/>
  <c r="Y39" i="7"/>
  <c r="Z59" i="7"/>
  <c r="Z51" i="7"/>
  <c r="Z47" i="7"/>
  <c r="Z43" i="7"/>
  <c r="I51" i="7"/>
  <c r="K43" i="7"/>
  <c r="Y55" i="7"/>
  <c r="K47" i="7"/>
  <c r="Y59" i="7"/>
  <c r="Y46" i="7"/>
  <c r="K11" i="4" s="1"/>
  <c r="Y49" i="7"/>
  <c r="K29" i="4" s="1"/>
  <c r="Y52" i="7"/>
  <c r="K103" i="4" s="1"/>
  <c r="AB53" i="7"/>
  <c r="AB51" i="7" s="1"/>
  <c r="AB56" i="7"/>
  <c r="Y62" i="7"/>
  <c r="K7" i="4" s="1"/>
  <c r="Y40" i="7"/>
  <c r="K97" i="4" s="1"/>
  <c r="AA42" i="7"/>
  <c r="AA39" i="7" s="1"/>
  <c r="F43" i="7"/>
  <c r="J43" i="7"/>
  <c r="K51" i="7" s="1"/>
  <c r="R43" i="7"/>
  <c r="S59" i="7" s="1"/>
  <c r="AA45" i="7"/>
  <c r="AA43" i="7" s="1"/>
  <c r="AA48" i="7"/>
  <c r="AA47" i="7" s="1"/>
  <c r="Y50" i="7"/>
  <c r="K72" i="4" s="1"/>
  <c r="Y53" i="7"/>
  <c r="Y56" i="7"/>
  <c r="K88" i="4" s="1"/>
  <c r="AB57" i="7"/>
  <c r="AA58" i="7"/>
  <c r="AA55" i="7" s="1"/>
  <c r="AA61" i="7"/>
  <c r="AB40" i="7"/>
  <c r="AB42" i="7"/>
  <c r="G43" i="7"/>
  <c r="AB45" i="7"/>
  <c r="AB43" i="7" s="1"/>
  <c r="F47" i="7"/>
  <c r="J47" i="7"/>
  <c r="K59" i="7" s="1"/>
  <c r="AB48" i="7"/>
  <c r="AB47" i="7" s="1"/>
  <c r="AA52" i="7"/>
  <c r="AA51" i="7" s="1"/>
  <c r="G59" i="7"/>
  <c r="AB61" i="7"/>
  <c r="AB59" i="7" s="1"/>
  <c r="AA62" i="7"/>
  <c r="F51" i="7"/>
  <c r="E22" i="3"/>
  <c r="E12" i="3"/>
  <c r="E21" i="3"/>
  <c r="E25" i="3"/>
  <c r="E11" i="3"/>
  <c r="E16" i="3"/>
  <c r="V93" i="7"/>
  <c r="V92" i="7"/>
  <c r="V91" i="7"/>
  <c r="V89" i="7"/>
  <c r="V88" i="7"/>
  <c r="V87" i="7"/>
  <c r="V85" i="7"/>
  <c r="V84" i="7"/>
  <c r="V83" i="7"/>
  <c r="V81" i="7"/>
  <c r="V80" i="7"/>
  <c r="V79" i="7"/>
  <c r="V77" i="7"/>
  <c r="V76" i="7"/>
  <c r="V75" i="7"/>
  <c r="V72" i="7"/>
  <c r="V73" i="7"/>
  <c r="V71" i="7"/>
  <c r="R93" i="7"/>
  <c r="R92" i="7"/>
  <c r="R91" i="7"/>
  <c r="R89" i="7"/>
  <c r="R88" i="7"/>
  <c r="R87" i="7"/>
  <c r="R85" i="7"/>
  <c r="R84" i="7"/>
  <c r="R83" i="7"/>
  <c r="R81" i="7"/>
  <c r="R80" i="7"/>
  <c r="R79" i="7"/>
  <c r="R77" i="7"/>
  <c r="R76" i="7"/>
  <c r="R75" i="7"/>
  <c r="R72" i="7"/>
  <c r="R73" i="7"/>
  <c r="R71" i="7"/>
  <c r="N93" i="7"/>
  <c r="N92" i="7"/>
  <c r="N91" i="7"/>
  <c r="N89" i="7"/>
  <c r="N88" i="7"/>
  <c r="N87" i="7"/>
  <c r="N85" i="7"/>
  <c r="N84" i="7"/>
  <c r="N83" i="7"/>
  <c r="N81" i="7"/>
  <c r="N80" i="7"/>
  <c r="N79" i="7"/>
  <c r="N77" i="7"/>
  <c r="N76" i="7"/>
  <c r="N75" i="7"/>
  <c r="N72" i="7"/>
  <c r="N73" i="7"/>
  <c r="N71" i="7"/>
  <c r="J93" i="7"/>
  <c r="J92" i="7"/>
  <c r="J91" i="7"/>
  <c r="J89" i="7"/>
  <c r="J88" i="7"/>
  <c r="J87" i="7"/>
  <c r="J85" i="7"/>
  <c r="J84" i="7"/>
  <c r="J83" i="7"/>
  <c r="J81" i="7"/>
  <c r="J80" i="7"/>
  <c r="J79" i="7"/>
  <c r="J77" i="7"/>
  <c r="J76" i="7"/>
  <c r="J75" i="7"/>
  <c r="J72" i="7"/>
  <c r="J73" i="7"/>
  <c r="J71" i="7"/>
  <c r="F93" i="7"/>
  <c r="F92" i="7"/>
  <c r="F91" i="7"/>
  <c r="F89" i="7"/>
  <c r="F88" i="7"/>
  <c r="F87" i="7"/>
  <c r="F85" i="7"/>
  <c r="F84" i="7"/>
  <c r="F83" i="7"/>
  <c r="F81" i="7"/>
  <c r="F80" i="7"/>
  <c r="F79" i="7"/>
  <c r="F77" i="7"/>
  <c r="F76" i="7"/>
  <c r="F75" i="7"/>
  <c r="F72" i="7"/>
  <c r="F73" i="7"/>
  <c r="F71" i="7"/>
  <c r="R103" i="4" l="1"/>
  <c r="Q103" i="4"/>
  <c r="AA59" i="7"/>
  <c r="AB39" i="7"/>
  <c r="G47" i="7"/>
  <c r="Y51" i="7"/>
  <c r="G51" i="7"/>
  <c r="Y47" i="7"/>
  <c r="Y43" i="7"/>
  <c r="G55" i="7"/>
  <c r="AB55" i="7"/>
  <c r="Z93" i="7"/>
  <c r="J90" i="7"/>
  <c r="AB93" i="7"/>
  <c r="Z92" i="7"/>
  <c r="N90" i="7"/>
  <c r="O86" i="7" s="1"/>
  <c r="Y92" i="7"/>
  <c r="AB92" i="7"/>
  <c r="AA91" i="7"/>
  <c r="Z91" i="7"/>
  <c r="S8" i="4" s="1"/>
  <c r="T8" i="4" s="1"/>
  <c r="R90" i="7"/>
  <c r="S74" i="7" s="1"/>
  <c r="Y91" i="7"/>
  <c r="AC90" i="7"/>
  <c r="X90" i="7"/>
  <c r="V90" i="7"/>
  <c r="U90" i="7"/>
  <c r="T90" i="7"/>
  <c r="Q90" i="7"/>
  <c r="P90" i="7"/>
  <c r="M90" i="7"/>
  <c r="L90" i="7"/>
  <c r="I90" i="7"/>
  <c r="H90" i="7"/>
  <c r="F90" i="7"/>
  <c r="G70" i="7" s="1"/>
  <c r="E90" i="7"/>
  <c r="D90" i="7"/>
  <c r="Z89" i="7"/>
  <c r="Y89" i="7"/>
  <c r="AB89" i="7"/>
  <c r="AA88" i="7"/>
  <c r="Z88" i="7"/>
  <c r="Y88" i="7"/>
  <c r="Z87" i="7"/>
  <c r="AA87" i="7"/>
  <c r="AC86" i="7"/>
  <c r="X86" i="7"/>
  <c r="V86" i="7"/>
  <c r="W78" i="7" s="1"/>
  <c r="U86" i="7"/>
  <c r="T86" i="7"/>
  <c r="R86" i="7"/>
  <c r="S82" i="7" s="1"/>
  <c r="Q86" i="7"/>
  <c r="P86" i="7"/>
  <c r="N86" i="7"/>
  <c r="O90" i="7" s="1"/>
  <c r="M86" i="7"/>
  <c r="L86" i="7"/>
  <c r="J86" i="7"/>
  <c r="K70" i="7" s="1"/>
  <c r="I86" i="7"/>
  <c r="H86" i="7"/>
  <c r="F86" i="7"/>
  <c r="E86" i="7"/>
  <c r="D86" i="7"/>
  <c r="AA85" i="7"/>
  <c r="Z85" i="7"/>
  <c r="R82" i="7"/>
  <c r="S86" i="7" s="1"/>
  <c r="Y85" i="7"/>
  <c r="AB85" i="7"/>
  <c r="Z84" i="7"/>
  <c r="V82" i="7"/>
  <c r="W90" i="7" s="1"/>
  <c r="AA84" i="7"/>
  <c r="Z83" i="7"/>
  <c r="J82" i="7"/>
  <c r="AB83" i="7"/>
  <c r="AC82" i="7"/>
  <c r="X82" i="7"/>
  <c r="W82" i="7"/>
  <c r="U82" i="7"/>
  <c r="T82" i="7"/>
  <c r="Q82" i="7"/>
  <c r="P82" i="7"/>
  <c r="N82" i="7"/>
  <c r="O70" i="7" s="1"/>
  <c r="M82" i="7"/>
  <c r="L82" i="7"/>
  <c r="H82" i="7"/>
  <c r="E82" i="7"/>
  <c r="D82" i="7"/>
  <c r="AB81" i="7"/>
  <c r="Z81" i="7"/>
  <c r="S49" i="4" s="1"/>
  <c r="T49" i="4" s="1"/>
  <c r="R78" i="7"/>
  <c r="S70" i="7" s="1"/>
  <c r="AA81" i="7"/>
  <c r="Z80" i="7"/>
  <c r="V78" i="7"/>
  <c r="W86" i="7" s="1"/>
  <c r="Y80" i="7"/>
  <c r="AB80" i="7"/>
  <c r="Z79" i="7"/>
  <c r="N78" i="7"/>
  <c r="O74" i="7" s="1"/>
  <c r="Y79" i="7"/>
  <c r="AB79" i="7"/>
  <c r="AC78" i="7"/>
  <c r="X78" i="7"/>
  <c r="U78" i="7"/>
  <c r="T78" i="7"/>
  <c r="Q78" i="7"/>
  <c r="P78" i="7"/>
  <c r="M78" i="7"/>
  <c r="L78" i="7"/>
  <c r="I78" i="7"/>
  <c r="H78" i="7"/>
  <c r="E78" i="7"/>
  <c r="D78" i="7"/>
  <c r="Z77" i="7"/>
  <c r="V74" i="7"/>
  <c r="W70" i="7" s="1"/>
  <c r="Y77" i="7"/>
  <c r="AB77" i="7"/>
  <c r="Z76" i="7"/>
  <c r="Y76" i="7"/>
  <c r="AB76" i="7"/>
  <c r="AA75" i="7"/>
  <c r="Z75" i="7"/>
  <c r="R74" i="7"/>
  <c r="S90" i="7" s="1"/>
  <c r="N74" i="7"/>
  <c r="O78" i="7" s="1"/>
  <c r="Y75" i="7"/>
  <c r="AC74" i="7"/>
  <c r="X74" i="7"/>
  <c r="U74" i="7"/>
  <c r="T74" i="7"/>
  <c r="Q74" i="7"/>
  <c r="P74" i="7"/>
  <c r="M74" i="7"/>
  <c r="L74" i="7"/>
  <c r="I74" i="7"/>
  <c r="H74" i="7"/>
  <c r="F74" i="7"/>
  <c r="G86" i="7" s="1"/>
  <c r="E74" i="7"/>
  <c r="D74" i="7"/>
  <c r="Z73" i="7"/>
  <c r="Y73" i="7"/>
  <c r="AB73" i="7"/>
  <c r="Z72" i="7"/>
  <c r="AA72" i="7"/>
  <c r="Y72" i="7"/>
  <c r="AB71" i="7"/>
  <c r="Z71" i="7"/>
  <c r="S13" i="4" s="1"/>
  <c r="T13" i="4" s="1"/>
  <c r="AA71" i="7"/>
  <c r="AC70" i="7"/>
  <c r="X70" i="7"/>
  <c r="V70" i="7"/>
  <c r="W74" i="7" s="1"/>
  <c r="U70" i="7"/>
  <c r="T70" i="7"/>
  <c r="R70" i="7"/>
  <c r="S78" i="7" s="1"/>
  <c r="Q70" i="7"/>
  <c r="P70" i="7"/>
  <c r="N70" i="7"/>
  <c r="O82" i="7" s="1"/>
  <c r="M70" i="7"/>
  <c r="L70" i="7"/>
  <c r="J70" i="7"/>
  <c r="K86" i="7" s="1"/>
  <c r="I70" i="7"/>
  <c r="H70" i="7"/>
  <c r="F70" i="7"/>
  <c r="E70" i="7"/>
  <c r="D70" i="7"/>
  <c r="Z90" i="7" l="1"/>
  <c r="Q8" i="4"/>
  <c r="R8" i="4"/>
  <c r="Z70" i="7"/>
  <c r="Z74" i="7"/>
  <c r="Z78" i="7"/>
  <c r="Y70" i="7"/>
  <c r="Z82" i="7"/>
  <c r="Z86" i="7"/>
  <c r="AB78" i="7"/>
  <c r="Y86" i="7"/>
  <c r="I82" i="7"/>
  <c r="K74" i="7"/>
  <c r="K78" i="7"/>
  <c r="Y90" i="7"/>
  <c r="AB84" i="7"/>
  <c r="AB82" i="7" s="1"/>
  <c r="Y93" i="7"/>
  <c r="Y71" i="7"/>
  <c r="AB72" i="7"/>
  <c r="AB70" i="7" s="1"/>
  <c r="AA73" i="7"/>
  <c r="AA70" i="7" s="1"/>
  <c r="J74" i="7"/>
  <c r="AB75" i="7"/>
  <c r="AB74" i="7" s="1"/>
  <c r="AA76" i="7"/>
  <c r="AA79" i="7"/>
  <c r="Y81" i="7"/>
  <c r="Y84" i="7"/>
  <c r="Y87" i="7"/>
  <c r="AB88" i="7"/>
  <c r="AA89" i="7"/>
  <c r="AA86" i="7" s="1"/>
  <c r="AB91" i="7"/>
  <c r="AB90" i="7" s="1"/>
  <c r="AA92" i="7"/>
  <c r="Y83" i="7"/>
  <c r="AB87" i="7"/>
  <c r="G74" i="7"/>
  <c r="AA77" i="7"/>
  <c r="F78" i="7"/>
  <c r="J78" i="7"/>
  <c r="K90" i="7" s="1"/>
  <c r="AA80" i="7"/>
  <c r="AA83" i="7"/>
  <c r="AA82" i="7" s="1"/>
  <c r="G90" i="7"/>
  <c r="AA93" i="7"/>
  <c r="F82" i="7"/>
  <c r="E28" i="3"/>
  <c r="E26" i="3"/>
  <c r="E24" i="3"/>
  <c r="E15" i="3"/>
  <c r="E27" i="3"/>
  <c r="E23" i="3"/>
  <c r="V124" i="7"/>
  <c r="V123" i="7"/>
  <c r="V122" i="7"/>
  <c r="V120" i="7"/>
  <c r="V119" i="7"/>
  <c r="V118" i="7"/>
  <c r="V116" i="7"/>
  <c r="V115" i="7"/>
  <c r="V114" i="7"/>
  <c r="V112" i="7"/>
  <c r="V111" i="7"/>
  <c r="V110" i="7"/>
  <c r="V108" i="7"/>
  <c r="V107" i="7"/>
  <c r="V106" i="7"/>
  <c r="V103" i="7"/>
  <c r="V104" i="7"/>
  <c r="V102" i="7"/>
  <c r="R124" i="7"/>
  <c r="R123" i="7"/>
  <c r="R122" i="7"/>
  <c r="R120" i="7"/>
  <c r="R119" i="7"/>
  <c r="R118" i="7"/>
  <c r="R116" i="7"/>
  <c r="R115" i="7"/>
  <c r="R114" i="7"/>
  <c r="R112" i="7"/>
  <c r="R111" i="7"/>
  <c r="R110" i="7"/>
  <c r="R108" i="7"/>
  <c r="R107" i="7"/>
  <c r="R106" i="7"/>
  <c r="R103" i="7"/>
  <c r="R104" i="7"/>
  <c r="R102" i="7"/>
  <c r="N124" i="7"/>
  <c r="N123" i="7"/>
  <c r="N122" i="7"/>
  <c r="N120" i="7"/>
  <c r="N119" i="7"/>
  <c r="N118" i="7"/>
  <c r="N116" i="7"/>
  <c r="N115" i="7"/>
  <c r="N114" i="7"/>
  <c r="N112" i="7"/>
  <c r="N111" i="7"/>
  <c r="N110" i="7"/>
  <c r="N108" i="7"/>
  <c r="N107" i="7"/>
  <c r="N106" i="7"/>
  <c r="N103" i="7"/>
  <c r="N104" i="7"/>
  <c r="N102" i="7"/>
  <c r="J124" i="7"/>
  <c r="J123" i="7"/>
  <c r="J122" i="7"/>
  <c r="J120" i="7"/>
  <c r="J119" i="7"/>
  <c r="J118" i="7"/>
  <c r="J116" i="7"/>
  <c r="J115" i="7"/>
  <c r="J114" i="7"/>
  <c r="J112" i="7"/>
  <c r="J111" i="7"/>
  <c r="J110" i="7"/>
  <c r="J108" i="7"/>
  <c r="J107" i="7"/>
  <c r="J106" i="7"/>
  <c r="J103" i="7"/>
  <c r="J104" i="7"/>
  <c r="J102" i="7"/>
  <c r="F120" i="7"/>
  <c r="F119" i="7"/>
  <c r="F118" i="7"/>
  <c r="F116" i="7"/>
  <c r="F115" i="7"/>
  <c r="F114" i="7"/>
  <c r="F112" i="7"/>
  <c r="F111" i="7"/>
  <c r="F110" i="7"/>
  <c r="F108" i="7"/>
  <c r="F107" i="7"/>
  <c r="F106" i="7"/>
  <c r="F124" i="7"/>
  <c r="F123" i="7"/>
  <c r="F122" i="7"/>
  <c r="F103" i="7"/>
  <c r="F104" i="7"/>
  <c r="F102" i="7"/>
  <c r="R49" i="4" l="1"/>
  <c r="Q49" i="4"/>
  <c r="R13" i="4"/>
  <c r="Q13" i="4"/>
  <c r="AA78" i="7"/>
  <c r="AA90" i="7"/>
  <c r="AB86" i="7"/>
  <c r="AA74" i="7"/>
  <c r="K82" i="7"/>
  <c r="Y74" i="7"/>
  <c r="Y78" i="7"/>
  <c r="G82" i="7"/>
  <c r="G78" i="7"/>
  <c r="Y82" i="7"/>
  <c r="Z124" i="7"/>
  <c r="Z123" i="7"/>
  <c r="Z122" i="7"/>
  <c r="AA122" i="7"/>
  <c r="AC121" i="7"/>
  <c r="X121" i="7"/>
  <c r="V121" i="7"/>
  <c r="U121" i="7"/>
  <c r="T121" i="7"/>
  <c r="Q121" i="7"/>
  <c r="P121" i="7"/>
  <c r="M121" i="7"/>
  <c r="L121" i="7"/>
  <c r="I121" i="7"/>
  <c r="H121" i="7"/>
  <c r="F121" i="7"/>
  <c r="G101" i="7" s="1"/>
  <c r="E121" i="7"/>
  <c r="D121" i="7"/>
  <c r="Z120" i="7"/>
  <c r="Z119" i="7"/>
  <c r="AA119" i="7"/>
  <c r="Z118" i="7"/>
  <c r="S74" i="4" s="1"/>
  <c r="T74" i="4" s="1"/>
  <c r="J117" i="7"/>
  <c r="K101" i="7" s="1"/>
  <c r="AB118" i="7"/>
  <c r="AC117" i="7"/>
  <c r="X117" i="7"/>
  <c r="V117" i="7"/>
  <c r="W109" i="7" s="1"/>
  <c r="U117" i="7"/>
  <c r="T117" i="7"/>
  <c r="R117" i="7"/>
  <c r="S113" i="7" s="1"/>
  <c r="Q117" i="7"/>
  <c r="P117" i="7"/>
  <c r="M117" i="7"/>
  <c r="L117" i="7"/>
  <c r="I117" i="7"/>
  <c r="H117" i="7"/>
  <c r="F117" i="7"/>
  <c r="E117" i="7"/>
  <c r="D117" i="7"/>
  <c r="Z116" i="7"/>
  <c r="AA116" i="7"/>
  <c r="Z115" i="7"/>
  <c r="V113" i="7"/>
  <c r="W121" i="7" s="1"/>
  <c r="AB115" i="7"/>
  <c r="Z114" i="7"/>
  <c r="AC113" i="7"/>
  <c r="X113" i="7"/>
  <c r="W113" i="7"/>
  <c r="U113" i="7"/>
  <c r="T113" i="7"/>
  <c r="Q113" i="7"/>
  <c r="P113" i="7"/>
  <c r="N113" i="7"/>
  <c r="M113" i="7"/>
  <c r="L113" i="7"/>
  <c r="H113" i="7"/>
  <c r="E113" i="7"/>
  <c r="D113" i="7"/>
  <c r="Z112" i="7"/>
  <c r="Z111" i="7"/>
  <c r="R109" i="7"/>
  <c r="S101" i="7" s="1"/>
  <c r="Z110" i="7"/>
  <c r="N109" i="7"/>
  <c r="O105" i="7" s="1"/>
  <c r="AC109" i="7"/>
  <c r="X109" i="7"/>
  <c r="U109" i="7"/>
  <c r="T109" i="7"/>
  <c r="Q109" i="7"/>
  <c r="P109" i="7"/>
  <c r="M109" i="7"/>
  <c r="L109" i="7"/>
  <c r="I109" i="7"/>
  <c r="H109" i="7"/>
  <c r="E109" i="7"/>
  <c r="D109" i="7"/>
  <c r="V105" i="7"/>
  <c r="W101" i="7" s="1"/>
  <c r="N105" i="7"/>
  <c r="O109" i="7" s="1"/>
  <c r="AC105" i="7"/>
  <c r="X105" i="7"/>
  <c r="U105" i="7"/>
  <c r="T105" i="7"/>
  <c r="Q105" i="7"/>
  <c r="P105" i="7"/>
  <c r="M105" i="7"/>
  <c r="L105" i="7"/>
  <c r="H105" i="7"/>
  <c r="F105" i="7"/>
  <c r="G117" i="7" s="1"/>
  <c r="E105" i="7"/>
  <c r="D105" i="7"/>
  <c r="Z104" i="7"/>
  <c r="V101" i="7"/>
  <c r="W105" i="7" s="1"/>
  <c r="Z103" i="7"/>
  <c r="Z102" i="7"/>
  <c r="AB102" i="7"/>
  <c r="AC101" i="7"/>
  <c r="X101" i="7"/>
  <c r="U101" i="7"/>
  <c r="T101" i="7"/>
  <c r="Q101" i="7"/>
  <c r="P101" i="7"/>
  <c r="O101" i="7"/>
  <c r="N101" i="7"/>
  <c r="O113" i="7" s="1"/>
  <c r="M101" i="7"/>
  <c r="L101" i="7"/>
  <c r="J101" i="7"/>
  <c r="K117" i="7" s="1"/>
  <c r="I101" i="7"/>
  <c r="H101" i="7"/>
  <c r="E101" i="7"/>
  <c r="D101" i="7"/>
  <c r="Z113" i="7" l="1"/>
  <c r="Z101" i="7"/>
  <c r="Z109" i="7"/>
  <c r="AB104" i="7"/>
  <c r="R121" i="7"/>
  <c r="S105" i="7" s="1"/>
  <c r="AB111" i="7"/>
  <c r="V109" i="7"/>
  <c r="W117" i="7" s="1"/>
  <c r="AB114" i="7"/>
  <c r="AB113" i="7" s="1"/>
  <c r="R113" i="7"/>
  <c r="S117" i="7" s="1"/>
  <c r="N117" i="7"/>
  <c r="O121" i="7" s="1"/>
  <c r="Y119" i="7"/>
  <c r="Q28" i="4" s="1"/>
  <c r="Y120" i="7"/>
  <c r="Q59" i="4" s="1"/>
  <c r="Z117" i="7"/>
  <c r="Y122" i="7"/>
  <c r="Z121" i="7"/>
  <c r="R105" i="7"/>
  <c r="S121" i="7" s="1"/>
  <c r="Y111" i="7"/>
  <c r="J113" i="7"/>
  <c r="AB116" i="7"/>
  <c r="N121" i="7"/>
  <c r="O117" i="7" s="1"/>
  <c r="AB112" i="7"/>
  <c r="J121" i="7"/>
  <c r="AA103" i="7"/>
  <c r="R101" i="7"/>
  <c r="S109" i="7" s="1"/>
  <c r="Y103" i="7"/>
  <c r="Y104" i="7"/>
  <c r="R25" i="4" s="1"/>
  <c r="AA115" i="7"/>
  <c r="F113" i="7"/>
  <c r="Y115" i="7"/>
  <c r="Y116" i="7"/>
  <c r="Y117" i="7"/>
  <c r="G105" i="7"/>
  <c r="AA118" i="7"/>
  <c r="Y118" i="7"/>
  <c r="AB124" i="7"/>
  <c r="AA102" i="7"/>
  <c r="Y102" i="7"/>
  <c r="AB110" i="7"/>
  <c r="Y124" i="7"/>
  <c r="R85" i="4" s="1"/>
  <c r="F101" i="7"/>
  <c r="Y110" i="7"/>
  <c r="R91" i="4" s="1"/>
  <c r="AA112" i="7"/>
  <c r="Y112" i="7"/>
  <c r="Y114" i="7"/>
  <c r="Q57" i="4" s="1"/>
  <c r="AB120" i="7"/>
  <c r="Y123" i="7"/>
  <c r="R40" i="4" s="1"/>
  <c r="AB103" i="7"/>
  <c r="AA104" i="7"/>
  <c r="AA110" i="7"/>
  <c r="AB119" i="7"/>
  <c r="AA120" i="7"/>
  <c r="AB122" i="7"/>
  <c r="AA123" i="7"/>
  <c r="F109" i="7"/>
  <c r="J109" i="7"/>
  <c r="K121" i="7" s="1"/>
  <c r="AA111" i="7"/>
  <c r="AA114" i="7"/>
  <c r="AB123" i="7"/>
  <c r="AA124" i="7"/>
  <c r="Q104" i="4"/>
  <c r="R104" i="4"/>
  <c r="S104" i="4"/>
  <c r="T104" i="4" s="1"/>
  <c r="Q3" i="4"/>
  <c r="R3" i="4"/>
  <c r="S3" i="4"/>
  <c r="Q4" i="4"/>
  <c r="R4" i="4"/>
  <c r="S4" i="4"/>
  <c r="Q5" i="4"/>
  <c r="R5" i="4"/>
  <c r="S5" i="4"/>
  <c r="Q9" i="4"/>
  <c r="R9" i="4"/>
  <c r="S9" i="4"/>
  <c r="Q6" i="4"/>
  <c r="R6" i="4"/>
  <c r="S6" i="4"/>
  <c r="Q7" i="4"/>
  <c r="R7" i="4"/>
  <c r="S7" i="4"/>
  <c r="Q19" i="4"/>
  <c r="R19" i="4"/>
  <c r="S19" i="4"/>
  <c r="Q11" i="4"/>
  <c r="R11" i="4"/>
  <c r="S11" i="4"/>
  <c r="Q20" i="4"/>
  <c r="R20" i="4"/>
  <c r="S20" i="4"/>
  <c r="Q14" i="4"/>
  <c r="R14" i="4"/>
  <c r="S14" i="4"/>
  <c r="Q17" i="4"/>
  <c r="R17" i="4"/>
  <c r="S17" i="4"/>
  <c r="Q29" i="4"/>
  <c r="R29" i="4"/>
  <c r="S29" i="4"/>
  <c r="Q15" i="4"/>
  <c r="R15" i="4"/>
  <c r="S15" i="4"/>
  <c r="Q16" i="4"/>
  <c r="R16" i="4"/>
  <c r="S16" i="4"/>
  <c r="Q21" i="4"/>
  <c r="R21" i="4"/>
  <c r="S21" i="4"/>
  <c r="Q30" i="4"/>
  <c r="R30" i="4"/>
  <c r="S30" i="4"/>
  <c r="Q12" i="4"/>
  <c r="R12" i="4"/>
  <c r="S12" i="4"/>
  <c r="Q22" i="4"/>
  <c r="R22" i="4"/>
  <c r="S22" i="4"/>
  <c r="Q26" i="4"/>
  <c r="R26" i="4"/>
  <c r="S26" i="4"/>
  <c r="Q33" i="4"/>
  <c r="R33" i="4"/>
  <c r="S33" i="4"/>
  <c r="Q58" i="4"/>
  <c r="R58" i="4"/>
  <c r="S58" i="4"/>
  <c r="Q23" i="4"/>
  <c r="R23" i="4"/>
  <c r="S23" i="4"/>
  <c r="Q24" i="4"/>
  <c r="R24" i="4"/>
  <c r="S24" i="4"/>
  <c r="S25" i="4"/>
  <c r="Q31" i="4"/>
  <c r="R31" i="4"/>
  <c r="S31" i="4"/>
  <c r="Q32" i="4"/>
  <c r="R32" i="4"/>
  <c r="S32" i="4"/>
  <c r="S28" i="4"/>
  <c r="Q34" i="4"/>
  <c r="R34" i="4"/>
  <c r="S34" i="4"/>
  <c r="Q35" i="4"/>
  <c r="R35" i="4"/>
  <c r="S35" i="4"/>
  <c r="Q36" i="4"/>
  <c r="R36" i="4"/>
  <c r="S36" i="4"/>
  <c r="Q38" i="4"/>
  <c r="R38" i="4"/>
  <c r="S38" i="4"/>
  <c r="Q37" i="4"/>
  <c r="R37" i="4"/>
  <c r="S37" i="4"/>
  <c r="Q39" i="4"/>
  <c r="R39" i="4"/>
  <c r="S39" i="4"/>
  <c r="Q41" i="4"/>
  <c r="R41" i="4"/>
  <c r="S41" i="4"/>
  <c r="Q42" i="4"/>
  <c r="R42" i="4"/>
  <c r="S42" i="4"/>
  <c r="Q43" i="4"/>
  <c r="R43" i="4"/>
  <c r="S43" i="4"/>
  <c r="Q18" i="4"/>
  <c r="R18" i="4"/>
  <c r="S18" i="4"/>
  <c r="Q44" i="4"/>
  <c r="R44" i="4"/>
  <c r="S44" i="4"/>
  <c r="Q45" i="4"/>
  <c r="R45" i="4"/>
  <c r="S45" i="4"/>
  <c r="Q46" i="4"/>
  <c r="R46" i="4"/>
  <c r="S46" i="4"/>
  <c r="Q27" i="4"/>
  <c r="R27" i="4"/>
  <c r="S27" i="4"/>
  <c r="Q48" i="4"/>
  <c r="R48" i="4"/>
  <c r="S48" i="4"/>
  <c r="Q50" i="4"/>
  <c r="R50" i="4"/>
  <c r="S50" i="4"/>
  <c r="Q52" i="4"/>
  <c r="R52" i="4"/>
  <c r="S52" i="4"/>
  <c r="Q53" i="4"/>
  <c r="R53" i="4"/>
  <c r="S53" i="4"/>
  <c r="Q54" i="4"/>
  <c r="R54" i="4"/>
  <c r="S54" i="4"/>
  <c r="Q55" i="4"/>
  <c r="R55" i="4"/>
  <c r="S55" i="4"/>
  <c r="Q40" i="4"/>
  <c r="S40" i="4"/>
  <c r="Q56" i="4"/>
  <c r="R56" i="4"/>
  <c r="S56" i="4"/>
  <c r="S59" i="4"/>
  <c r="Q51" i="4"/>
  <c r="R51" i="4"/>
  <c r="S51" i="4"/>
  <c r="S57" i="4"/>
  <c r="Q60" i="4"/>
  <c r="R60" i="4"/>
  <c r="S60" i="4"/>
  <c r="Q62" i="4"/>
  <c r="R62" i="4"/>
  <c r="S62" i="4"/>
  <c r="Q63" i="4"/>
  <c r="R63" i="4"/>
  <c r="S63" i="4"/>
  <c r="Q61" i="4"/>
  <c r="R61" i="4"/>
  <c r="S61" i="4"/>
  <c r="T61" i="4" s="1"/>
  <c r="Q10" i="4"/>
  <c r="R10" i="4"/>
  <c r="S10" i="4"/>
  <c r="T10" i="4" s="1"/>
  <c r="Q64" i="4"/>
  <c r="R64" i="4"/>
  <c r="S64" i="4"/>
  <c r="Q67" i="4"/>
  <c r="R67" i="4"/>
  <c r="S67" i="4"/>
  <c r="Q68" i="4"/>
  <c r="R68" i="4"/>
  <c r="S68" i="4"/>
  <c r="Q70" i="4"/>
  <c r="R70" i="4"/>
  <c r="S70" i="4"/>
  <c r="Q69" i="4"/>
  <c r="R69" i="4"/>
  <c r="S69" i="4"/>
  <c r="Q71" i="4"/>
  <c r="R71" i="4"/>
  <c r="S71" i="4"/>
  <c r="Q75" i="4"/>
  <c r="R75" i="4"/>
  <c r="S75" i="4"/>
  <c r="Q87" i="4"/>
  <c r="R87" i="4"/>
  <c r="S87" i="4"/>
  <c r="Q73" i="4"/>
  <c r="R73" i="4"/>
  <c r="S73" i="4"/>
  <c r="Q76" i="4"/>
  <c r="R76" i="4"/>
  <c r="S76" i="4"/>
  <c r="Q78" i="4"/>
  <c r="R78" i="4"/>
  <c r="S78" i="4"/>
  <c r="Q77" i="4"/>
  <c r="R77" i="4"/>
  <c r="S77" i="4"/>
  <c r="Q83" i="4"/>
  <c r="R83" i="4"/>
  <c r="S83" i="4"/>
  <c r="Q95" i="4"/>
  <c r="R95" i="4"/>
  <c r="S95" i="4"/>
  <c r="Q84" i="4"/>
  <c r="R84" i="4"/>
  <c r="S84" i="4"/>
  <c r="Q94" i="4"/>
  <c r="R94" i="4"/>
  <c r="S94" i="4"/>
  <c r="Q90" i="4"/>
  <c r="R90" i="4"/>
  <c r="S90" i="4"/>
  <c r="Q82" i="4"/>
  <c r="R82" i="4"/>
  <c r="S82" i="4"/>
  <c r="Q88" i="4"/>
  <c r="R88" i="4"/>
  <c r="S88" i="4"/>
  <c r="Q85" i="4"/>
  <c r="S85" i="4"/>
  <c r="Q72" i="4"/>
  <c r="R72" i="4"/>
  <c r="S72" i="4"/>
  <c r="Q96" i="4"/>
  <c r="R96" i="4"/>
  <c r="S96" i="4"/>
  <c r="Q89" i="4"/>
  <c r="R89" i="4"/>
  <c r="S89" i="4"/>
  <c r="Q92" i="4"/>
  <c r="R92" i="4"/>
  <c r="S92" i="4"/>
  <c r="Q93" i="4"/>
  <c r="R93" i="4"/>
  <c r="S93" i="4"/>
  <c r="Q91" i="4"/>
  <c r="S91" i="4"/>
  <c r="Q97" i="4"/>
  <c r="R97" i="4"/>
  <c r="S97" i="4"/>
  <c r="Q81" i="4"/>
  <c r="R81" i="4"/>
  <c r="S81" i="4"/>
  <c r="Q79" i="4"/>
  <c r="R79" i="4"/>
  <c r="S79" i="4"/>
  <c r="Q98" i="4"/>
  <c r="R98" i="4"/>
  <c r="S98" i="4"/>
  <c r="Q99" i="4"/>
  <c r="R99" i="4"/>
  <c r="S99" i="4"/>
  <c r="Q100" i="4"/>
  <c r="R100" i="4"/>
  <c r="S100" i="4"/>
  <c r="Q101" i="4"/>
  <c r="R101" i="4"/>
  <c r="S101" i="4"/>
  <c r="T101" i="4" s="1"/>
  <c r="Q102" i="4"/>
  <c r="R102" i="4"/>
  <c r="S102" i="4"/>
  <c r="T102" i="4" s="1"/>
  <c r="Q25" i="4" l="1"/>
  <c r="R28" i="4"/>
  <c r="R57" i="4"/>
  <c r="R59" i="4"/>
  <c r="Q74" i="4"/>
  <c r="R74" i="4"/>
  <c r="AA121" i="7"/>
  <c r="K105" i="7"/>
  <c r="I113" i="7"/>
  <c r="AB117" i="7"/>
  <c r="AB101" i="7"/>
  <c r="AA113" i="7"/>
  <c r="AB109" i="7"/>
  <c r="K109" i="7"/>
  <c r="Y121" i="7"/>
  <c r="AA109" i="7"/>
  <c r="G109" i="7"/>
  <c r="Y113" i="7"/>
  <c r="AB121" i="7"/>
  <c r="AA101" i="7"/>
  <c r="Y109" i="7"/>
  <c r="G113" i="7"/>
  <c r="Y101" i="7"/>
  <c r="H15" i="3" s="1"/>
  <c r="G121" i="7"/>
  <c r="AA117" i="7"/>
  <c r="V30" i="6"/>
  <c r="V29" i="6"/>
  <c r="V28" i="6"/>
  <c r="V26" i="6"/>
  <c r="V25" i="6"/>
  <c r="V24" i="6"/>
  <c r="V22" i="6"/>
  <c r="V21" i="6"/>
  <c r="V20" i="6"/>
  <c r="V18" i="6"/>
  <c r="V17" i="6"/>
  <c r="V16" i="6"/>
  <c r="V14" i="6"/>
  <c r="V13" i="6"/>
  <c r="V12" i="6"/>
  <c r="V9" i="6"/>
  <c r="V10" i="6"/>
  <c r="V8" i="6"/>
  <c r="R30" i="6"/>
  <c r="R29" i="6"/>
  <c r="R28" i="6"/>
  <c r="R26" i="6"/>
  <c r="R25" i="6"/>
  <c r="R24" i="6"/>
  <c r="R22" i="6"/>
  <c r="R21" i="6"/>
  <c r="R20" i="6"/>
  <c r="R18" i="6"/>
  <c r="R17" i="6"/>
  <c r="R16" i="6"/>
  <c r="R14" i="6"/>
  <c r="R13" i="6"/>
  <c r="R12" i="6"/>
  <c r="R9" i="6"/>
  <c r="R10" i="6"/>
  <c r="R8" i="6"/>
  <c r="N30" i="6"/>
  <c r="N29" i="6"/>
  <c r="N28" i="6"/>
  <c r="N26" i="6"/>
  <c r="N25" i="6"/>
  <c r="N24" i="6"/>
  <c r="N22" i="6"/>
  <c r="N21" i="6"/>
  <c r="N20" i="6"/>
  <c r="N18" i="6"/>
  <c r="N17" i="6"/>
  <c r="N16" i="6"/>
  <c r="N14" i="6"/>
  <c r="N13" i="6"/>
  <c r="N12" i="6"/>
  <c r="N9" i="6"/>
  <c r="N10" i="6"/>
  <c r="N8" i="6"/>
  <c r="J30" i="6"/>
  <c r="J29" i="6"/>
  <c r="J28" i="6"/>
  <c r="J26" i="6"/>
  <c r="J25" i="6"/>
  <c r="J24" i="6"/>
  <c r="J22" i="6"/>
  <c r="J21" i="6"/>
  <c r="J20" i="6"/>
  <c r="J18" i="6"/>
  <c r="J17" i="6"/>
  <c r="J16" i="6"/>
  <c r="J14" i="6"/>
  <c r="J13" i="6"/>
  <c r="J12" i="6"/>
  <c r="J9" i="6"/>
  <c r="J10" i="6"/>
  <c r="J8" i="6"/>
  <c r="F30" i="6"/>
  <c r="F29" i="6"/>
  <c r="F28" i="6"/>
  <c r="F26" i="6"/>
  <c r="F25" i="6"/>
  <c r="F24" i="6"/>
  <c r="F22" i="6"/>
  <c r="F21" i="6"/>
  <c r="F20" i="6"/>
  <c r="F18" i="6"/>
  <c r="F17" i="6"/>
  <c r="F16" i="6"/>
  <c r="F14" i="6"/>
  <c r="F13" i="6"/>
  <c r="F12" i="6"/>
  <c r="F9" i="6"/>
  <c r="F10" i="6"/>
  <c r="F8" i="6"/>
  <c r="Z30" i="6" l="1"/>
  <c r="J27" i="6"/>
  <c r="AB30" i="6"/>
  <c r="Z29" i="6"/>
  <c r="N27" i="6"/>
  <c r="O23" i="6" s="1"/>
  <c r="Y29" i="6"/>
  <c r="AA28" i="6"/>
  <c r="Z28" i="6"/>
  <c r="R27" i="6"/>
  <c r="S11" i="6" s="1"/>
  <c r="Y28" i="6"/>
  <c r="AB28" i="6"/>
  <c r="AC27" i="6"/>
  <c r="X27" i="6"/>
  <c r="V27" i="6"/>
  <c r="U27" i="6"/>
  <c r="T27" i="6"/>
  <c r="Q27" i="6"/>
  <c r="P27" i="6"/>
  <c r="M27" i="6"/>
  <c r="L27" i="6"/>
  <c r="I27" i="6"/>
  <c r="H27" i="6"/>
  <c r="F27" i="6"/>
  <c r="G7" i="6" s="1"/>
  <c r="E27" i="6"/>
  <c r="D27" i="6"/>
  <c r="Z26" i="6"/>
  <c r="Y26" i="6"/>
  <c r="AB26" i="6"/>
  <c r="AA25" i="6"/>
  <c r="Z25" i="6"/>
  <c r="Y25" i="6"/>
  <c r="AB25" i="6"/>
  <c r="Z24" i="6"/>
  <c r="AA24" i="6"/>
  <c r="AC23" i="6"/>
  <c r="X23" i="6"/>
  <c r="V23" i="6"/>
  <c r="W15" i="6" s="1"/>
  <c r="U23" i="6"/>
  <c r="T23" i="6"/>
  <c r="R23" i="6"/>
  <c r="S19" i="6" s="1"/>
  <c r="Q23" i="6"/>
  <c r="P23" i="6"/>
  <c r="N23" i="6"/>
  <c r="O27" i="6" s="1"/>
  <c r="M23" i="6"/>
  <c r="L23" i="6"/>
  <c r="J23" i="6"/>
  <c r="K7" i="6" s="1"/>
  <c r="I23" i="6"/>
  <c r="H23" i="6"/>
  <c r="E23" i="6"/>
  <c r="D23" i="6"/>
  <c r="Z22" i="6"/>
  <c r="AA22" i="6"/>
  <c r="Y22" i="6"/>
  <c r="AB22" i="6"/>
  <c r="Z21" i="6"/>
  <c r="V19" i="6"/>
  <c r="W27" i="6" s="1"/>
  <c r="AA21" i="6"/>
  <c r="Z20" i="6"/>
  <c r="R19" i="6"/>
  <c r="S23" i="6" s="1"/>
  <c r="J19" i="6"/>
  <c r="K11" i="6" s="1"/>
  <c r="AB20" i="6"/>
  <c r="AC19" i="6"/>
  <c r="X19" i="6"/>
  <c r="W19" i="6"/>
  <c r="U19" i="6"/>
  <c r="T19" i="6"/>
  <c r="Q19" i="6"/>
  <c r="P19" i="6"/>
  <c r="N19" i="6"/>
  <c r="O7" i="6" s="1"/>
  <c r="M19" i="6"/>
  <c r="L19" i="6"/>
  <c r="I19" i="6"/>
  <c r="H19" i="6"/>
  <c r="E19" i="6"/>
  <c r="D19" i="6"/>
  <c r="Z18" i="6"/>
  <c r="V15" i="6"/>
  <c r="W23" i="6" s="1"/>
  <c r="AA18" i="6"/>
  <c r="Z17" i="6"/>
  <c r="Y17" i="6"/>
  <c r="AB17" i="6"/>
  <c r="Z16" i="6"/>
  <c r="N15" i="6"/>
  <c r="O11" i="6" s="1"/>
  <c r="Y16" i="6"/>
  <c r="AC15" i="6"/>
  <c r="X15" i="6"/>
  <c r="U15" i="6"/>
  <c r="T15" i="6"/>
  <c r="R15" i="6"/>
  <c r="S7" i="6" s="1"/>
  <c r="Q15" i="6"/>
  <c r="P15" i="6"/>
  <c r="M15" i="6"/>
  <c r="L15" i="6"/>
  <c r="I15" i="6"/>
  <c r="H15" i="6"/>
  <c r="E15" i="6"/>
  <c r="D15" i="6"/>
  <c r="Z14" i="6"/>
  <c r="AA14" i="6"/>
  <c r="AB14" i="6"/>
  <c r="Z13" i="6"/>
  <c r="V11" i="6"/>
  <c r="W7" i="6" s="1"/>
  <c r="N11" i="6"/>
  <c r="O15" i="6" s="1"/>
  <c r="Y13" i="6"/>
  <c r="AA12" i="6"/>
  <c r="Z12" i="6"/>
  <c r="R11" i="6"/>
  <c r="S27" i="6" s="1"/>
  <c r="Y12" i="6"/>
  <c r="AB12" i="6"/>
  <c r="AC11" i="6"/>
  <c r="X11" i="6"/>
  <c r="U11" i="6"/>
  <c r="T11" i="6"/>
  <c r="Q11" i="6"/>
  <c r="P11" i="6"/>
  <c r="M11" i="6"/>
  <c r="L11" i="6"/>
  <c r="I11" i="6"/>
  <c r="H11" i="6"/>
  <c r="F11" i="6"/>
  <c r="G23" i="6" s="1"/>
  <c r="E11" i="6"/>
  <c r="D11" i="6"/>
  <c r="Z10" i="6"/>
  <c r="Y10" i="6"/>
  <c r="AA9" i="6"/>
  <c r="Z9" i="6"/>
  <c r="Y9" i="6"/>
  <c r="AB9" i="6"/>
  <c r="Z8" i="6"/>
  <c r="AA8" i="6"/>
  <c r="AC7" i="6"/>
  <c r="X7" i="6"/>
  <c r="V7" i="6"/>
  <c r="W11" i="6" s="1"/>
  <c r="U7" i="6"/>
  <c r="T7" i="6"/>
  <c r="R7" i="6"/>
  <c r="S15" i="6" s="1"/>
  <c r="Q7" i="6"/>
  <c r="P7" i="6"/>
  <c r="N7" i="6"/>
  <c r="O19" i="6" s="1"/>
  <c r="M7" i="6"/>
  <c r="L7" i="6"/>
  <c r="J7" i="6"/>
  <c r="K23" i="6" s="1"/>
  <c r="I7" i="6"/>
  <c r="H7" i="6"/>
  <c r="F7" i="6"/>
  <c r="E7" i="6"/>
  <c r="D7" i="6"/>
  <c r="Z23" i="6" l="1"/>
  <c r="Z19" i="6"/>
  <c r="Z11" i="6"/>
  <c r="Z7" i="6"/>
  <c r="Z27" i="6"/>
  <c r="Z15" i="6"/>
  <c r="Y7" i="6"/>
  <c r="K15" i="6"/>
  <c r="Y27" i="6"/>
  <c r="Y14" i="6"/>
  <c r="Y30" i="6"/>
  <c r="Y8" i="6"/>
  <c r="AA10" i="6"/>
  <c r="AA7" i="6" s="1"/>
  <c r="J11" i="6"/>
  <c r="AA13" i="6"/>
  <c r="AA11" i="6" s="1"/>
  <c r="AA16" i="6"/>
  <c r="Y18" i="6"/>
  <c r="Y21" i="6"/>
  <c r="Y24" i="6"/>
  <c r="AA26" i="6"/>
  <c r="AA23" i="6" s="1"/>
  <c r="AA29" i="6"/>
  <c r="AB8" i="6"/>
  <c r="AB18" i="6"/>
  <c r="AB21" i="6"/>
  <c r="AB19" i="6" s="1"/>
  <c r="AB10" i="6"/>
  <c r="AB13" i="6"/>
  <c r="AB11" i="6" s="1"/>
  <c r="F15" i="6"/>
  <c r="J15" i="6"/>
  <c r="K27" i="6" s="1"/>
  <c r="AB16" i="6"/>
  <c r="AA17" i="6"/>
  <c r="AA20" i="6"/>
  <c r="AA19" i="6" s="1"/>
  <c r="G27" i="6"/>
  <c r="AB29" i="6"/>
  <c r="AB27" i="6" s="1"/>
  <c r="AA30" i="6"/>
  <c r="Y20" i="6"/>
  <c r="F23" i="6"/>
  <c r="AB24" i="6"/>
  <c r="AB23" i="6" s="1"/>
  <c r="F19" i="6"/>
  <c r="T83" i="4"/>
  <c r="T39" i="4"/>
  <c r="V61" i="6"/>
  <c r="V60" i="6"/>
  <c r="V59" i="6"/>
  <c r="V57" i="6"/>
  <c r="V56" i="6"/>
  <c r="V55" i="6"/>
  <c r="V53" i="6"/>
  <c r="V52" i="6"/>
  <c r="V51" i="6"/>
  <c r="V49" i="6"/>
  <c r="V48" i="6"/>
  <c r="V47" i="6"/>
  <c r="V45" i="6"/>
  <c r="V44" i="6"/>
  <c r="V43" i="6"/>
  <c r="V40" i="6"/>
  <c r="V41" i="6"/>
  <c r="V39" i="6"/>
  <c r="R61" i="6"/>
  <c r="R60" i="6"/>
  <c r="R59" i="6"/>
  <c r="R57" i="6"/>
  <c r="R56" i="6"/>
  <c r="R55" i="6"/>
  <c r="R53" i="6"/>
  <c r="R52" i="6"/>
  <c r="R51" i="6"/>
  <c r="R49" i="6"/>
  <c r="R48" i="6"/>
  <c r="R47" i="6"/>
  <c r="R45" i="6"/>
  <c r="R44" i="6"/>
  <c r="R43" i="6"/>
  <c r="R40" i="6"/>
  <c r="R41" i="6"/>
  <c r="R39" i="6"/>
  <c r="N61" i="6"/>
  <c r="N60" i="6"/>
  <c r="N59" i="6"/>
  <c r="N57" i="6"/>
  <c r="N56" i="6"/>
  <c r="N55" i="6"/>
  <c r="N53" i="6"/>
  <c r="N52" i="6"/>
  <c r="N51" i="6"/>
  <c r="N49" i="6"/>
  <c r="N48" i="6"/>
  <c r="N47" i="6"/>
  <c r="N45" i="6"/>
  <c r="N44" i="6"/>
  <c r="N43" i="6"/>
  <c r="N40" i="6"/>
  <c r="N41" i="6"/>
  <c r="N39" i="6"/>
  <c r="J61" i="6"/>
  <c r="J60" i="6"/>
  <c r="J59" i="6"/>
  <c r="J57" i="6"/>
  <c r="J56" i="6"/>
  <c r="J55" i="6"/>
  <c r="J53" i="6"/>
  <c r="J52" i="6"/>
  <c r="J51" i="6"/>
  <c r="J49" i="6"/>
  <c r="J48" i="6"/>
  <c r="J47" i="6"/>
  <c r="J45" i="6"/>
  <c r="J44" i="6"/>
  <c r="J43" i="6"/>
  <c r="J40" i="6"/>
  <c r="J41" i="6"/>
  <c r="J39" i="6"/>
  <c r="F61" i="6"/>
  <c r="F60" i="6"/>
  <c r="F59" i="6"/>
  <c r="F57" i="6"/>
  <c r="F56" i="6"/>
  <c r="F55" i="6"/>
  <c r="F53" i="6"/>
  <c r="F52" i="6"/>
  <c r="F51" i="6"/>
  <c r="F49" i="6"/>
  <c r="F48" i="6"/>
  <c r="F47" i="6"/>
  <c r="F45" i="6"/>
  <c r="F44" i="6"/>
  <c r="F43" i="6"/>
  <c r="F40" i="6"/>
  <c r="F41" i="6"/>
  <c r="F39" i="6"/>
  <c r="AB7" i="6" l="1"/>
  <c r="AA27" i="6"/>
  <c r="AA15" i="6"/>
  <c r="G19" i="6"/>
  <c r="Y15" i="6"/>
  <c r="G15" i="6"/>
  <c r="Y19" i="6"/>
  <c r="K19" i="6"/>
  <c r="Y11" i="6"/>
  <c r="Y23" i="6"/>
  <c r="G11" i="6"/>
  <c r="AB15" i="6"/>
  <c r="Z61" i="6" l="1"/>
  <c r="Y61" i="6"/>
  <c r="AB61" i="6"/>
  <c r="Z60" i="6"/>
  <c r="N58" i="6"/>
  <c r="O54" i="6" s="1"/>
  <c r="Y60" i="6"/>
  <c r="Z59" i="6"/>
  <c r="AA59" i="6"/>
  <c r="Y59" i="6"/>
  <c r="AC58" i="6"/>
  <c r="X58" i="6"/>
  <c r="V58" i="6"/>
  <c r="W50" i="6" s="1"/>
  <c r="U58" i="6"/>
  <c r="T58" i="6"/>
  <c r="Q58" i="6"/>
  <c r="P58" i="6"/>
  <c r="M58" i="6"/>
  <c r="L58" i="6"/>
  <c r="I58" i="6"/>
  <c r="H58" i="6"/>
  <c r="F58" i="6"/>
  <c r="E58" i="6"/>
  <c r="D58" i="6"/>
  <c r="Z57" i="6"/>
  <c r="AA57" i="6"/>
  <c r="Y57" i="6"/>
  <c r="Z56" i="6"/>
  <c r="AA56" i="6"/>
  <c r="AB56" i="6"/>
  <c r="Z55" i="6"/>
  <c r="AA55" i="6"/>
  <c r="AC54" i="6"/>
  <c r="X54" i="6"/>
  <c r="V54" i="6"/>
  <c r="W46" i="6" s="1"/>
  <c r="U54" i="6"/>
  <c r="T54" i="6"/>
  <c r="R54" i="6"/>
  <c r="Q54" i="6"/>
  <c r="P54" i="6"/>
  <c r="N54" i="6"/>
  <c r="O58" i="6" s="1"/>
  <c r="M54" i="6"/>
  <c r="L54" i="6"/>
  <c r="J54" i="6"/>
  <c r="K38" i="6" s="1"/>
  <c r="I54" i="6"/>
  <c r="H54" i="6"/>
  <c r="F54" i="6"/>
  <c r="E54" i="6"/>
  <c r="D54" i="6"/>
  <c r="Z53" i="6"/>
  <c r="AB53" i="6"/>
  <c r="Y53" i="6"/>
  <c r="Z52" i="6"/>
  <c r="V50" i="6"/>
  <c r="W58" i="6" s="1"/>
  <c r="AA52" i="6"/>
  <c r="Z51" i="6"/>
  <c r="R50" i="6"/>
  <c r="S54" i="6" s="1"/>
  <c r="N50" i="6"/>
  <c r="O38" i="6" s="1"/>
  <c r="J50" i="6"/>
  <c r="K42" i="6" s="1"/>
  <c r="AB51" i="6"/>
  <c r="AC50" i="6"/>
  <c r="X50" i="6"/>
  <c r="U50" i="6"/>
  <c r="T50" i="6"/>
  <c r="S50" i="6"/>
  <c r="Q50" i="6"/>
  <c r="P50" i="6"/>
  <c r="M50" i="6"/>
  <c r="L50" i="6"/>
  <c r="I50" i="6"/>
  <c r="H50" i="6"/>
  <c r="E50" i="6"/>
  <c r="D50" i="6"/>
  <c r="Z49" i="6"/>
  <c r="V46" i="6"/>
  <c r="W54" i="6" s="1"/>
  <c r="AA49" i="6"/>
  <c r="Z48" i="6"/>
  <c r="Y48" i="6"/>
  <c r="AB48" i="6"/>
  <c r="Z47" i="6"/>
  <c r="R46" i="6"/>
  <c r="S38" i="6" s="1"/>
  <c r="AB47" i="6"/>
  <c r="Y47" i="6"/>
  <c r="AC46" i="6"/>
  <c r="X46" i="6"/>
  <c r="U46" i="6"/>
  <c r="T46" i="6"/>
  <c r="Q46" i="6"/>
  <c r="P46" i="6"/>
  <c r="M46" i="6"/>
  <c r="L46" i="6"/>
  <c r="I46" i="6"/>
  <c r="H46" i="6"/>
  <c r="E46" i="6"/>
  <c r="D46" i="6"/>
  <c r="Z45" i="6"/>
  <c r="AA45" i="6"/>
  <c r="AB45" i="6"/>
  <c r="Z44" i="6"/>
  <c r="AA44" i="6"/>
  <c r="Y44" i="6"/>
  <c r="Z43" i="6"/>
  <c r="R42" i="6"/>
  <c r="S58" i="6" s="1"/>
  <c r="AB43" i="6"/>
  <c r="AC42" i="6"/>
  <c r="X42" i="6"/>
  <c r="V42" i="6"/>
  <c r="U42" i="6"/>
  <c r="T42" i="6"/>
  <c r="Q42" i="6"/>
  <c r="P42" i="6"/>
  <c r="M42" i="6"/>
  <c r="L42" i="6"/>
  <c r="I42" i="6"/>
  <c r="H42" i="6"/>
  <c r="F42" i="6"/>
  <c r="G54" i="6" s="1"/>
  <c r="E42" i="6"/>
  <c r="D42" i="6"/>
  <c r="Z41" i="6"/>
  <c r="AA41" i="6"/>
  <c r="Y41" i="6"/>
  <c r="Z40" i="6"/>
  <c r="AA40" i="6"/>
  <c r="Y40" i="6"/>
  <c r="Z39" i="6"/>
  <c r="Z38" i="6" s="1"/>
  <c r="AA39" i="6"/>
  <c r="AC38" i="6"/>
  <c r="X38" i="6"/>
  <c r="W38" i="6"/>
  <c r="V38" i="6"/>
  <c r="W42" i="6" s="1"/>
  <c r="U38" i="6"/>
  <c r="T38" i="6"/>
  <c r="R38" i="6"/>
  <c r="S46" i="6" s="1"/>
  <c r="Q38" i="6"/>
  <c r="P38" i="6"/>
  <c r="N38" i="6"/>
  <c r="O50" i="6" s="1"/>
  <c r="M38" i="6"/>
  <c r="L38" i="6"/>
  <c r="J38" i="6"/>
  <c r="K54" i="6" s="1"/>
  <c r="I38" i="6"/>
  <c r="H38" i="6"/>
  <c r="G38" i="6"/>
  <c r="F38" i="6"/>
  <c r="E38" i="6"/>
  <c r="D38" i="6"/>
  <c r="Y38" i="6" l="1"/>
  <c r="Y54" i="6"/>
  <c r="Z58" i="6"/>
  <c r="Z54" i="6"/>
  <c r="AA38" i="6"/>
  <c r="Z50" i="6"/>
  <c r="Z46" i="6"/>
  <c r="Z42" i="6"/>
  <c r="AA54" i="6"/>
  <c r="AB39" i="6"/>
  <c r="AA43" i="6"/>
  <c r="AA42" i="6" s="1"/>
  <c r="Y45" i="6"/>
  <c r="Y49" i="6"/>
  <c r="Y52" i="6"/>
  <c r="Y55" i="6"/>
  <c r="J58" i="6"/>
  <c r="R58" i="6"/>
  <c r="S42" i="6" s="1"/>
  <c r="AB59" i="6"/>
  <c r="AA60" i="6"/>
  <c r="AB41" i="6"/>
  <c r="G42" i="6"/>
  <c r="Y43" i="6"/>
  <c r="AB44" i="6"/>
  <c r="AB42" i="6" s="1"/>
  <c r="F46" i="6"/>
  <c r="J46" i="6"/>
  <c r="K58" i="6" s="1"/>
  <c r="N46" i="6"/>
  <c r="O42" i="6" s="1"/>
  <c r="AA48" i="6"/>
  <c r="AA51" i="6"/>
  <c r="Y56" i="6"/>
  <c r="AB57" i="6"/>
  <c r="G58" i="6"/>
  <c r="AB60" i="6"/>
  <c r="AA61" i="6"/>
  <c r="AB49" i="6"/>
  <c r="AB46" i="6" s="1"/>
  <c r="Y51" i="6"/>
  <c r="AB52" i="6"/>
  <c r="AB50" i="6" s="1"/>
  <c r="AA53" i="6"/>
  <c r="AB55" i="6"/>
  <c r="Y39" i="6"/>
  <c r="AB40" i="6"/>
  <c r="J42" i="6"/>
  <c r="N42" i="6"/>
  <c r="O46" i="6" s="1"/>
  <c r="AA47" i="6"/>
  <c r="F50" i="6"/>
  <c r="V92" i="6"/>
  <c r="V91" i="6"/>
  <c r="V90" i="6"/>
  <c r="V88" i="6"/>
  <c r="V87" i="6"/>
  <c r="V86" i="6"/>
  <c r="V84" i="6"/>
  <c r="V83" i="6"/>
  <c r="V82" i="6"/>
  <c r="V80" i="6"/>
  <c r="V79" i="6"/>
  <c r="V78" i="6"/>
  <c r="V76" i="6"/>
  <c r="V75" i="6"/>
  <c r="V74" i="6"/>
  <c r="V71" i="6"/>
  <c r="V72" i="6"/>
  <c r="V70" i="6"/>
  <c r="R92" i="6"/>
  <c r="R91" i="6"/>
  <c r="R90" i="6"/>
  <c r="R88" i="6"/>
  <c r="R87" i="6"/>
  <c r="R86" i="6"/>
  <c r="R84" i="6"/>
  <c r="R83" i="6"/>
  <c r="R82" i="6"/>
  <c r="R80" i="6"/>
  <c r="R79" i="6"/>
  <c r="R78" i="6"/>
  <c r="R76" i="6"/>
  <c r="R75" i="6"/>
  <c r="R74" i="6"/>
  <c r="R71" i="6"/>
  <c r="R72" i="6"/>
  <c r="R70" i="6"/>
  <c r="N92" i="6"/>
  <c r="N91" i="6"/>
  <c r="N90" i="6"/>
  <c r="N88" i="6"/>
  <c r="N87" i="6"/>
  <c r="N86" i="6"/>
  <c r="N84" i="6"/>
  <c r="N83" i="6"/>
  <c r="N82" i="6"/>
  <c r="N80" i="6"/>
  <c r="N79" i="6"/>
  <c r="N78" i="6"/>
  <c r="N76" i="6"/>
  <c r="N75" i="6"/>
  <c r="N74" i="6"/>
  <c r="N71" i="6"/>
  <c r="N72" i="6"/>
  <c r="N70" i="6"/>
  <c r="J92" i="6"/>
  <c r="J91" i="6"/>
  <c r="J90" i="6"/>
  <c r="J88" i="6"/>
  <c r="J87" i="6"/>
  <c r="J86" i="6"/>
  <c r="J84" i="6"/>
  <c r="J83" i="6"/>
  <c r="J82" i="6"/>
  <c r="J80" i="6"/>
  <c r="J79" i="6"/>
  <c r="J78" i="6"/>
  <c r="J76" i="6"/>
  <c r="J75" i="6"/>
  <c r="J74" i="6"/>
  <c r="J71" i="6"/>
  <c r="J72" i="6"/>
  <c r="J70" i="6"/>
  <c r="F92" i="6"/>
  <c r="F91" i="6"/>
  <c r="F90" i="6"/>
  <c r="F88" i="6"/>
  <c r="F87" i="6"/>
  <c r="F86" i="6"/>
  <c r="F84" i="6"/>
  <c r="F83" i="6"/>
  <c r="F82" i="6"/>
  <c r="F80" i="6"/>
  <c r="F79" i="6"/>
  <c r="F78" i="6"/>
  <c r="F76" i="6"/>
  <c r="F75" i="6"/>
  <c r="F74" i="6"/>
  <c r="F71" i="6"/>
  <c r="F72" i="6"/>
  <c r="F70" i="6"/>
  <c r="AA46" i="6" l="1"/>
  <c r="AA58" i="6"/>
  <c r="AA50" i="6"/>
  <c r="AB54" i="6"/>
  <c r="G46" i="6"/>
  <c r="Y50" i="6"/>
  <c r="G50" i="6"/>
  <c r="Y46" i="6"/>
  <c r="K46" i="6"/>
  <c r="Y58" i="6"/>
  <c r="AB58" i="6"/>
  <c r="AB38" i="6"/>
  <c r="K50" i="6"/>
  <c r="Y42" i="6"/>
  <c r="AB90" i="6"/>
  <c r="J89" i="6"/>
  <c r="K77" i="6" s="1"/>
  <c r="R89" i="6"/>
  <c r="S73" i="6" s="1"/>
  <c r="Z92" i="6"/>
  <c r="AB92" i="6"/>
  <c r="Z91" i="6"/>
  <c r="Y91" i="6"/>
  <c r="Z90" i="6"/>
  <c r="Y90" i="6"/>
  <c r="AC89" i="6"/>
  <c r="X89" i="6"/>
  <c r="V89" i="6"/>
  <c r="W81" i="6" s="1"/>
  <c r="U89" i="6"/>
  <c r="T89" i="6"/>
  <c r="Q89" i="6"/>
  <c r="P89" i="6"/>
  <c r="N89" i="6"/>
  <c r="O85" i="6" s="1"/>
  <c r="M89" i="6"/>
  <c r="L89" i="6"/>
  <c r="I89" i="6"/>
  <c r="H89" i="6"/>
  <c r="F89" i="6"/>
  <c r="G69" i="6" s="1"/>
  <c r="E89" i="6"/>
  <c r="D89" i="6"/>
  <c r="Z88" i="6"/>
  <c r="Y88" i="6"/>
  <c r="AB88" i="6"/>
  <c r="Z87" i="6"/>
  <c r="Y87" i="6"/>
  <c r="Z86" i="6"/>
  <c r="AA86" i="6"/>
  <c r="Y86" i="6"/>
  <c r="AC85" i="6"/>
  <c r="X85" i="6"/>
  <c r="V85" i="6"/>
  <c r="W77" i="6" s="1"/>
  <c r="U85" i="6"/>
  <c r="T85" i="6"/>
  <c r="R85" i="6"/>
  <c r="Q85" i="6"/>
  <c r="P85" i="6"/>
  <c r="N85" i="6"/>
  <c r="O89" i="6" s="1"/>
  <c r="M85" i="6"/>
  <c r="L85" i="6"/>
  <c r="J85" i="6"/>
  <c r="K69" i="6" s="1"/>
  <c r="I85" i="6"/>
  <c r="H85" i="6"/>
  <c r="F85" i="6"/>
  <c r="G73" i="6" s="1"/>
  <c r="E85" i="6"/>
  <c r="D85" i="6"/>
  <c r="Z84" i="6"/>
  <c r="AA84" i="6"/>
  <c r="Y84" i="6"/>
  <c r="AB84" i="6"/>
  <c r="Z83" i="6"/>
  <c r="AA83" i="6"/>
  <c r="Z82" i="6"/>
  <c r="AB82" i="6"/>
  <c r="AC81" i="6"/>
  <c r="X81" i="6"/>
  <c r="V81" i="6"/>
  <c r="W89" i="6" s="1"/>
  <c r="U81" i="6"/>
  <c r="T81" i="6"/>
  <c r="S81" i="6"/>
  <c r="R81" i="6"/>
  <c r="S85" i="6" s="1"/>
  <c r="Q81" i="6"/>
  <c r="P81" i="6"/>
  <c r="N81" i="6"/>
  <c r="M81" i="6"/>
  <c r="L81" i="6"/>
  <c r="J81" i="6"/>
  <c r="I81" i="6"/>
  <c r="H81" i="6"/>
  <c r="F81" i="6"/>
  <c r="G77" i="6" s="1"/>
  <c r="E81" i="6"/>
  <c r="D81" i="6"/>
  <c r="Z80" i="6"/>
  <c r="AA80" i="6"/>
  <c r="Y80" i="6"/>
  <c r="Z79" i="6"/>
  <c r="T73" i="4" s="1"/>
  <c r="V77" i="6"/>
  <c r="W85" i="6" s="1"/>
  <c r="AB79" i="6"/>
  <c r="Z78" i="6"/>
  <c r="Y78" i="6"/>
  <c r="AB78" i="6"/>
  <c r="AC77" i="6"/>
  <c r="X77" i="6"/>
  <c r="U77" i="6"/>
  <c r="T77" i="6"/>
  <c r="R77" i="6"/>
  <c r="S69" i="6" s="1"/>
  <c r="Q77" i="6"/>
  <c r="P77" i="6"/>
  <c r="N77" i="6"/>
  <c r="O73" i="6" s="1"/>
  <c r="M77" i="6"/>
  <c r="L77" i="6"/>
  <c r="I77" i="6"/>
  <c r="H77" i="6"/>
  <c r="F77" i="6"/>
  <c r="E77" i="6"/>
  <c r="D77" i="6"/>
  <c r="Z76" i="6"/>
  <c r="AB76" i="6"/>
  <c r="Z75" i="6"/>
  <c r="Y75" i="6"/>
  <c r="AB75" i="6"/>
  <c r="Z74" i="6"/>
  <c r="R73" i="6"/>
  <c r="S89" i="6" s="1"/>
  <c r="Y74" i="6"/>
  <c r="AC73" i="6"/>
  <c r="X73" i="6"/>
  <c r="V73" i="6"/>
  <c r="U73" i="6"/>
  <c r="T73" i="6"/>
  <c r="Q73" i="6"/>
  <c r="P73" i="6"/>
  <c r="N73" i="6"/>
  <c r="O77" i="6" s="1"/>
  <c r="M73" i="6"/>
  <c r="L73" i="6"/>
  <c r="K73" i="6"/>
  <c r="J73" i="6"/>
  <c r="K81" i="6" s="1"/>
  <c r="I73" i="6"/>
  <c r="H73" i="6"/>
  <c r="F73" i="6"/>
  <c r="G85" i="6" s="1"/>
  <c r="E73" i="6"/>
  <c r="D73" i="6"/>
  <c r="Z72" i="6"/>
  <c r="Y72" i="6"/>
  <c r="AB72" i="6"/>
  <c r="Z71" i="6"/>
  <c r="AA71" i="6"/>
  <c r="Y71" i="6"/>
  <c r="Z70" i="6"/>
  <c r="AA70" i="6"/>
  <c r="AC69" i="6"/>
  <c r="X69" i="6"/>
  <c r="W69" i="6"/>
  <c r="V69" i="6"/>
  <c r="W73" i="6" s="1"/>
  <c r="U69" i="6"/>
  <c r="T69" i="6"/>
  <c r="R69" i="6"/>
  <c r="S77" i="6" s="1"/>
  <c r="Q69" i="6"/>
  <c r="P69" i="6"/>
  <c r="O69" i="6"/>
  <c r="N69" i="6"/>
  <c r="O81" i="6" s="1"/>
  <c r="M69" i="6"/>
  <c r="L69" i="6"/>
  <c r="J69" i="6"/>
  <c r="K85" i="6" s="1"/>
  <c r="I69" i="6"/>
  <c r="H69" i="6"/>
  <c r="F69" i="6"/>
  <c r="E69" i="6"/>
  <c r="D69" i="6"/>
  <c r="Z69" i="6" l="1"/>
  <c r="Y69" i="6"/>
  <c r="Z77" i="6"/>
  <c r="Z81" i="6"/>
  <c r="Z89" i="6"/>
  <c r="Y89" i="6"/>
  <c r="Y85" i="6"/>
  <c r="Z85" i="6"/>
  <c r="Y81" i="6"/>
  <c r="Z73" i="6"/>
  <c r="AB70" i="6"/>
  <c r="Y73" i="6"/>
  <c r="AA74" i="6"/>
  <c r="Y76" i="6"/>
  <c r="Y79" i="6"/>
  <c r="AB80" i="6"/>
  <c r="AB77" i="6" s="1"/>
  <c r="G81" i="6"/>
  <c r="Y82" i="6"/>
  <c r="AB83" i="6"/>
  <c r="AB81" i="6" s="1"/>
  <c r="AB86" i="6"/>
  <c r="AA87" i="6"/>
  <c r="AA90" i="6"/>
  <c r="Y92" i="6"/>
  <c r="Y70" i="6"/>
  <c r="AB71" i="6"/>
  <c r="AA72" i="6"/>
  <c r="AA69" i="6" s="1"/>
  <c r="AB74" i="6"/>
  <c r="AB73" i="6" s="1"/>
  <c r="AA75" i="6"/>
  <c r="AA78" i="6"/>
  <c r="Y83" i="6"/>
  <c r="AB87" i="6"/>
  <c r="AA88" i="6"/>
  <c r="AA91" i="6"/>
  <c r="AA76" i="6"/>
  <c r="J77" i="6"/>
  <c r="K89" i="6" s="1"/>
  <c r="AA79" i="6"/>
  <c r="AA82" i="6"/>
  <c r="AA81" i="6" s="1"/>
  <c r="G89" i="6"/>
  <c r="AB91" i="6"/>
  <c r="AB89" i="6" s="1"/>
  <c r="AA92" i="6"/>
  <c r="V122" i="6"/>
  <c r="V121" i="6"/>
  <c r="V120" i="6"/>
  <c r="V118" i="6"/>
  <c r="V117" i="6"/>
  <c r="V116" i="6"/>
  <c r="V114" i="6"/>
  <c r="V113" i="6"/>
  <c r="V112" i="6"/>
  <c r="V110" i="6"/>
  <c r="V109" i="6"/>
  <c r="V108" i="6"/>
  <c r="V106" i="6"/>
  <c r="V105" i="6"/>
  <c r="V104" i="6"/>
  <c r="V101" i="6"/>
  <c r="V102" i="6"/>
  <c r="V100" i="6"/>
  <c r="R122" i="6"/>
  <c r="R121" i="6"/>
  <c r="R120" i="6"/>
  <c r="R118" i="6"/>
  <c r="R117" i="6"/>
  <c r="R116" i="6"/>
  <c r="R114" i="6"/>
  <c r="R113" i="6"/>
  <c r="R112" i="6"/>
  <c r="R110" i="6"/>
  <c r="R109" i="6"/>
  <c r="R108" i="6"/>
  <c r="R106" i="6"/>
  <c r="R105" i="6"/>
  <c r="R104" i="6"/>
  <c r="R101" i="6"/>
  <c r="R102" i="6"/>
  <c r="R100" i="6"/>
  <c r="N122" i="6"/>
  <c r="N121" i="6"/>
  <c r="N120" i="6"/>
  <c r="N118" i="6"/>
  <c r="N117" i="6"/>
  <c r="N116" i="6"/>
  <c r="N114" i="6"/>
  <c r="N113" i="6"/>
  <c r="N112" i="6"/>
  <c r="N110" i="6"/>
  <c r="N109" i="6"/>
  <c r="N108" i="6"/>
  <c r="N106" i="6"/>
  <c r="N105" i="6"/>
  <c r="N104" i="6"/>
  <c r="N101" i="6"/>
  <c r="N102" i="6"/>
  <c r="N100" i="6"/>
  <c r="J122" i="6"/>
  <c r="J121" i="6"/>
  <c r="J120" i="6"/>
  <c r="J118" i="6"/>
  <c r="J117" i="6"/>
  <c r="J116" i="6"/>
  <c r="J114" i="6"/>
  <c r="J113" i="6"/>
  <c r="J112" i="6"/>
  <c r="J110" i="6"/>
  <c r="J109" i="6"/>
  <c r="J108" i="6"/>
  <c r="J106" i="6"/>
  <c r="J105" i="6"/>
  <c r="J104" i="6"/>
  <c r="J101" i="6"/>
  <c r="J102" i="6"/>
  <c r="J100" i="6"/>
  <c r="F122" i="6"/>
  <c r="F121" i="6"/>
  <c r="F120" i="6"/>
  <c r="F118" i="6"/>
  <c r="F117" i="6"/>
  <c r="F116" i="6"/>
  <c r="F114" i="6"/>
  <c r="F113" i="6"/>
  <c r="F112" i="6"/>
  <c r="F110" i="6"/>
  <c r="F109" i="6"/>
  <c r="F108" i="6"/>
  <c r="F106" i="6"/>
  <c r="F105" i="6"/>
  <c r="F104" i="6"/>
  <c r="F101" i="6"/>
  <c r="F102" i="6"/>
  <c r="F100" i="6"/>
  <c r="AB85" i="6" l="1"/>
  <c r="AA85" i="6"/>
  <c r="AB69" i="6"/>
  <c r="Y77" i="6"/>
  <c r="AA89" i="6"/>
  <c r="AA77" i="6"/>
  <c r="AA73" i="6"/>
  <c r="Z122" i="6"/>
  <c r="Z121" i="6"/>
  <c r="V119" i="6"/>
  <c r="W111" i="6" s="1"/>
  <c r="Z120" i="6"/>
  <c r="R119" i="6"/>
  <c r="S103" i="6" s="1"/>
  <c r="AC119" i="6"/>
  <c r="X119" i="6"/>
  <c r="U119" i="6"/>
  <c r="T119" i="6"/>
  <c r="Q119" i="6"/>
  <c r="P119" i="6"/>
  <c r="M119" i="6"/>
  <c r="L119" i="6"/>
  <c r="I119" i="6"/>
  <c r="H119" i="6"/>
  <c r="F119" i="6"/>
  <c r="E119" i="6"/>
  <c r="D119" i="6"/>
  <c r="Z118" i="6"/>
  <c r="N115" i="6"/>
  <c r="O119" i="6" s="1"/>
  <c r="F115" i="6"/>
  <c r="Z117" i="6"/>
  <c r="Z116" i="6"/>
  <c r="R115" i="6"/>
  <c r="S111" i="6" s="1"/>
  <c r="AC115" i="6"/>
  <c r="X115" i="6"/>
  <c r="V115" i="6"/>
  <c r="W107" i="6" s="1"/>
  <c r="U115" i="6"/>
  <c r="T115" i="6"/>
  <c r="Q115" i="6"/>
  <c r="P115" i="6"/>
  <c r="M115" i="6"/>
  <c r="L115" i="6"/>
  <c r="J115" i="6"/>
  <c r="K99" i="6" s="1"/>
  <c r="I115" i="6"/>
  <c r="H115" i="6"/>
  <c r="E115" i="6"/>
  <c r="D115" i="6"/>
  <c r="Z114" i="6"/>
  <c r="AB114" i="6"/>
  <c r="Z113" i="6"/>
  <c r="N111" i="6"/>
  <c r="O99" i="6" s="1"/>
  <c r="Z112" i="6"/>
  <c r="AB112" i="6"/>
  <c r="AC111" i="6"/>
  <c r="X111" i="6"/>
  <c r="U111" i="6"/>
  <c r="T111" i="6"/>
  <c r="Q111" i="6"/>
  <c r="P111" i="6"/>
  <c r="M111" i="6"/>
  <c r="L111" i="6"/>
  <c r="I111" i="6"/>
  <c r="H111" i="6"/>
  <c r="E111" i="6"/>
  <c r="D111" i="6"/>
  <c r="Z110" i="6"/>
  <c r="AB110" i="6"/>
  <c r="Z109" i="6"/>
  <c r="Z108" i="6"/>
  <c r="R107" i="6"/>
  <c r="S99" i="6" s="1"/>
  <c r="N107" i="6"/>
  <c r="O103" i="6" s="1"/>
  <c r="AC107" i="6"/>
  <c r="X107" i="6"/>
  <c r="U107" i="6"/>
  <c r="T107" i="6"/>
  <c r="Q107" i="6"/>
  <c r="P107" i="6"/>
  <c r="M107" i="6"/>
  <c r="L107" i="6"/>
  <c r="I107" i="6"/>
  <c r="H107" i="6"/>
  <c r="E107" i="6"/>
  <c r="D107" i="6"/>
  <c r="Z106" i="6"/>
  <c r="Z105" i="6"/>
  <c r="V103" i="6"/>
  <c r="W99" i="6" s="1"/>
  <c r="Z104" i="6"/>
  <c r="R103" i="6"/>
  <c r="S119" i="6" s="1"/>
  <c r="AC103" i="6"/>
  <c r="X103" i="6"/>
  <c r="U103" i="6"/>
  <c r="T103" i="6"/>
  <c r="Q103" i="6"/>
  <c r="P103" i="6"/>
  <c r="M103" i="6"/>
  <c r="L103" i="6"/>
  <c r="I103" i="6"/>
  <c r="H103" i="6"/>
  <c r="E103" i="6"/>
  <c r="D103" i="6"/>
  <c r="Z102" i="6"/>
  <c r="Z101" i="6"/>
  <c r="V99" i="6"/>
  <c r="W103" i="6" s="1"/>
  <c r="N99" i="6"/>
  <c r="O111" i="6" s="1"/>
  <c r="AB101" i="6"/>
  <c r="Z100" i="6"/>
  <c r="T60" i="4" s="1"/>
  <c r="AB100" i="6"/>
  <c r="AC99" i="6"/>
  <c r="X99" i="6"/>
  <c r="U99" i="6"/>
  <c r="T99" i="6"/>
  <c r="Q99" i="6"/>
  <c r="P99" i="6"/>
  <c r="M99" i="6"/>
  <c r="L99" i="6"/>
  <c r="J99" i="6"/>
  <c r="K115" i="6" s="1"/>
  <c r="I99" i="6"/>
  <c r="H99" i="6"/>
  <c r="F99" i="6"/>
  <c r="E99" i="6"/>
  <c r="D99" i="6"/>
  <c r="Z111" i="6" l="1"/>
  <c r="Z99" i="6"/>
  <c r="G99" i="6"/>
  <c r="AB104" i="6"/>
  <c r="Z103" i="6"/>
  <c r="V107" i="6"/>
  <c r="W115" i="6" s="1"/>
  <c r="Y114" i="6"/>
  <c r="AB117" i="6"/>
  <c r="Y118" i="6"/>
  <c r="Z115" i="6"/>
  <c r="AB120" i="6"/>
  <c r="Z119" i="6"/>
  <c r="AA101" i="6"/>
  <c r="Y104" i="6"/>
  <c r="N103" i="6"/>
  <c r="O107" i="6" s="1"/>
  <c r="Z107" i="6"/>
  <c r="V111" i="6"/>
  <c r="W119" i="6" s="1"/>
  <c r="AA114" i="6"/>
  <c r="Y117" i="6"/>
  <c r="Y120" i="6"/>
  <c r="N119" i="6"/>
  <c r="O115" i="6" s="1"/>
  <c r="AB122" i="6"/>
  <c r="R99" i="6"/>
  <c r="S107" i="6" s="1"/>
  <c r="Y102" i="6"/>
  <c r="AA104" i="6"/>
  <c r="AA106" i="6"/>
  <c r="AB109" i="6"/>
  <c r="R111" i="6"/>
  <c r="S115" i="6" s="1"/>
  <c r="AA117" i="6"/>
  <c r="AA120" i="6"/>
  <c r="J119" i="6"/>
  <c r="K107" i="6" s="1"/>
  <c r="G119" i="6"/>
  <c r="AB106" i="6"/>
  <c r="AA109" i="6"/>
  <c r="J107" i="6"/>
  <c r="K119" i="6" s="1"/>
  <c r="Y109" i="6"/>
  <c r="AA113" i="6"/>
  <c r="F111" i="6"/>
  <c r="Y113" i="6"/>
  <c r="Y115" i="6"/>
  <c r="G103" i="6"/>
  <c r="AA116" i="6"/>
  <c r="Y116" i="6"/>
  <c r="Y106" i="6"/>
  <c r="Y108" i="6"/>
  <c r="Y122" i="6"/>
  <c r="AA100" i="6"/>
  <c r="Y100" i="6"/>
  <c r="Y101" i="6"/>
  <c r="Y105" i="6"/>
  <c r="AA110" i="6"/>
  <c r="F107" i="6"/>
  <c r="Y110" i="6"/>
  <c r="J111" i="6"/>
  <c r="K103" i="6" s="1"/>
  <c r="AA112" i="6"/>
  <c r="Y112" i="6"/>
  <c r="AB113" i="6"/>
  <c r="AB111" i="6" s="1"/>
  <c r="AB116" i="6"/>
  <c r="AB118" i="6"/>
  <c r="Y121" i="6"/>
  <c r="AA102" i="6"/>
  <c r="F103" i="6"/>
  <c r="J103" i="6"/>
  <c r="K111" i="6" s="1"/>
  <c r="AA105" i="6"/>
  <c r="AA108" i="6"/>
  <c r="AA118" i="6"/>
  <c r="AA121" i="6"/>
  <c r="AB102" i="6"/>
  <c r="AB99" i="6" s="1"/>
  <c r="AB105" i="6"/>
  <c r="AB108" i="6"/>
  <c r="AB121" i="6"/>
  <c r="AA122" i="6"/>
  <c r="T56" i="4"/>
  <c r="T3" i="4"/>
  <c r="V30" i="5"/>
  <c r="V29" i="5"/>
  <c r="V28" i="5"/>
  <c r="V26" i="5"/>
  <c r="V25" i="5"/>
  <c r="V24" i="5"/>
  <c r="V22" i="5"/>
  <c r="V21" i="5"/>
  <c r="V20" i="5"/>
  <c r="V18" i="5"/>
  <c r="V17" i="5"/>
  <c r="V16" i="5"/>
  <c r="V14" i="5"/>
  <c r="V13" i="5"/>
  <c r="V12" i="5"/>
  <c r="V9" i="5"/>
  <c r="V10" i="5"/>
  <c r="V8" i="5"/>
  <c r="R30" i="5"/>
  <c r="R29" i="5"/>
  <c r="R28" i="5"/>
  <c r="R26" i="5"/>
  <c r="R25" i="5"/>
  <c r="R24" i="5"/>
  <c r="R22" i="5"/>
  <c r="R21" i="5"/>
  <c r="R20" i="5"/>
  <c r="R18" i="5"/>
  <c r="R17" i="5"/>
  <c r="R16" i="5"/>
  <c r="R14" i="5"/>
  <c r="R13" i="5"/>
  <c r="R12" i="5"/>
  <c r="R9" i="5"/>
  <c r="R10" i="5"/>
  <c r="R8" i="5"/>
  <c r="N30" i="5"/>
  <c r="N29" i="5"/>
  <c r="N28" i="5"/>
  <c r="N26" i="5"/>
  <c r="N25" i="5"/>
  <c r="N24" i="5"/>
  <c r="N22" i="5"/>
  <c r="N21" i="5"/>
  <c r="N20" i="5"/>
  <c r="N18" i="5"/>
  <c r="N17" i="5"/>
  <c r="N16" i="5"/>
  <c r="N14" i="5"/>
  <c r="N13" i="5"/>
  <c r="N12" i="5"/>
  <c r="N9" i="5"/>
  <c r="N10" i="5"/>
  <c r="N8" i="5"/>
  <c r="J30" i="5"/>
  <c r="J29" i="5"/>
  <c r="J28" i="5"/>
  <c r="J26" i="5"/>
  <c r="J25" i="5"/>
  <c r="J24" i="5"/>
  <c r="J22" i="5"/>
  <c r="J21" i="5"/>
  <c r="J20" i="5"/>
  <c r="J18" i="5"/>
  <c r="J17" i="5"/>
  <c r="J16" i="5"/>
  <c r="J14" i="5"/>
  <c r="J13" i="5"/>
  <c r="J12" i="5"/>
  <c r="J9" i="5"/>
  <c r="J10" i="5"/>
  <c r="J8" i="5"/>
  <c r="F30" i="5"/>
  <c r="F29" i="5"/>
  <c r="F28" i="5"/>
  <c r="F26" i="5"/>
  <c r="F25" i="5"/>
  <c r="F24" i="5"/>
  <c r="F22" i="5"/>
  <c r="F21" i="5"/>
  <c r="F20" i="5"/>
  <c r="F18" i="5"/>
  <c r="F17" i="5"/>
  <c r="F16" i="5"/>
  <c r="F14" i="5"/>
  <c r="F13" i="5"/>
  <c r="F12" i="5"/>
  <c r="F9" i="5"/>
  <c r="F10" i="5"/>
  <c r="F8" i="5"/>
  <c r="AB103" i="6" l="1"/>
  <c r="AB107" i="6"/>
  <c r="AB119" i="6"/>
  <c r="AA111" i="6"/>
  <c r="Y99" i="6"/>
  <c r="AA103" i="6"/>
  <c r="AA119" i="6"/>
  <c r="AA99" i="6"/>
  <c r="Y119" i="6"/>
  <c r="Y107" i="6"/>
  <c r="G111" i="6"/>
  <c r="G115" i="6"/>
  <c r="Y103" i="6"/>
  <c r="AA115" i="6"/>
  <c r="G107" i="6"/>
  <c r="Y111" i="6"/>
  <c r="AA107" i="6"/>
  <c r="AB115" i="6"/>
  <c r="Z30" i="5" l="1"/>
  <c r="J27" i="5"/>
  <c r="AB30" i="5"/>
  <c r="Z29" i="5"/>
  <c r="Z27" i="5" s="1"/>
  <c r="N27" i="5"/>
  <c r="O23" i="5" s="1"/>
  <c r="Y29" i="5"/>
  <c r="Z28" i="5"/>
  <c r="R27" i="5"/>
  <c r="S11" i="5" s="1"/>
  <c r="Y28" i="5"/>
  <c r="AC27" i="5"/>
  <c r="X27" i="5"/>
  <c r="V27" i="5"/>
  <c r="W19" i="5" s="1"/>
  <c r="U27" i="5"/>
  <c r="T27" i="5"/>
  <c r="Q27" i="5"/>
  <c r="P27" i="5"/>
  <c r="M27" i="5"/>
  <c r="L27" i="5"/>
  <c r="I27" i="5"/>
  <c r="H27" i="5"/>
  <c r="F27" i="5"/>
  <c r="E27" i="5"/>
  <c r="D27" i="5"/>
  <c r="Z26" i="5"/>
  <c r="Y26" i="5"/>
  <c r="AB26" i="5"/>
  <c r="AA25" i="5"/>
  <c r="Z25" i="5"/>
  <c r="Y25" i="5"/>
  <c r="Z24" i="5"/>
  <c r="AA24" i="5"/>
  <c r="AC23" i="5"/>
  <c r="X23" i="5"/>
  <c r="V23" i="5"/>
  <c r="W15" i="5" s="1"/>
  <c r="U23" i="5"/>
  <c r="T23" i="5"/>
  <c r="R23" i="5"/>
  <c r="Q23" i="5"/>
  <c r="P23" i="5"/>
  <c r="N23" i="5"/>
  <c r="O27" i="5" s="1"/>
  <c r="M23" i="5"/>
  <c r="L23" i="5"/>
  <c r="J23" i="5"/>
  <c r="K7" i="5" s="1"/>
  <c r="I23" i="5"/>
  <c r="H23" i="5"/>
  <c r="F23" i="5"/>
  <c r="E23" i="5"/>
  <c r="D23" i="5"/>
  <c r="Z22" i="5"/>
  <c r="AA22" i="5"/>
  <c r="Y22" i="5"/>
  <c r="AB22" i="5"/>
  <c r="Z21" i="5"/>
  <c r="V19" i="5"/>
  <c r="W27" i="5" s="1"/>
  <c r="AA21" i="5"/>
  <c r="Z20" i="5"/>
  <c r="R19" i="5"/>
  <c r="S23" i="5" s="1"/>
  <c r="J19" i="5"/>
  <c r="K11" i="5" s="1"/>
  <c r="AB20" i="5"/>
  <c r="AC19" i="5"/>
  <c r="X19" i="5"/>
  <c r="U19" i="5"/>
  <c r="T19" i="5"/>
  <c r="S19" i="5"/>
  <c r="Q19" i="5"/>
  <c r="P19" i="5"/>
  <c r="N19" i="5"/>
  <c r="O7" i="5" s="1"/>
  <c r="M19" i="5"/>
  <c r="L19" i="5"/>
  <c r="I19" i="5"/>
  <c r="H19" i="5"/>
  <c r="E19" i="5"/>
  <c r="D19" i="5"/>
  <c r="Z18" i="5"/>
  <c r="V15" i="5"/>
  <c r="W23" i="5" s="1"/>
  <c r="AA18" i="5"/>
  <c r="Z17" i="5"/>
  <c r="AA17" i="5"/>
  <c r="AB17" i="5"/>
  <c r="Z16" i="5"/>
  <c r="N15" i="5"/>
  <c r="O11" i="5" s="1"/>
  <c r="Y16" i="5"/>
  <c r="AC15" i="5"/>
  <c r="X15" i="5"/>
  <c r="U15" i="5"/>
  <c r="T15" i="5"/>
  <c r="R15" i="5"/>
  <c r="S7" i="5" s="1"/>
  <c r="Q15" i="5"/>
  <c r="P15" i="5"/>
  <c r="M15" i="5"/>
  <c r="L15" i="5"/>
  <c r="I15" i="5"/>
  <c r="H15" i="5"/>
  <c r="E15" i="5"/>
  <c r="D15" i="5"/>
  <c r="Z14" i="5"/>
  <c r="AA14" i="5"/>
  <c r="AB14" i="5"/>
  <c r="Z13" i="5"/>
  <c r="V11" i="5"/>
  <c r="W7" i="5" s="1"/>
  <c r="N11" i="5"/>
  <c r="O15" i="5" s="1"/>
  <c r="Y13" i="5"/>
  <c r="AA12" i="5"/>
  <c r="Z12" i="5"/>
  <c r="R11" i="5"/>
  <c r="S27" i="5" s="1"/>
  <c r="Y12" i="5"/>
  <c r="AB12" i="5"/>
  <c r="AC11" i="5"/>
  <c r="X11" i="5"/>
  <c r="U11" i="5"/>
  <c r="T11" i="5"/>
  <c r="Q11" i="5"/>
  <c r="P11" i="5"/>
  <c r="M11" i="5"/>
  <c r="L11" i="5"/>
  <c r="I11" i="5"/>
  <c r="H11" i="5"/>
  <c r="F11" i="5"/>
  <c r="G23" i="5" s="1"/>
  <c r="E11" i="5"/>
  <c r="D11" i="5"/>
  <c r="Z10" i="5"/>
  <c r="Y10" i="5"/>
  <c r="AB10" i="5"/>
  <c r="AA9" i="5"/>
  <c r="Z9" i="5"/>
  <c r="Y9" i="5"/>
  <c r="AB9" i="5"/>
  <c r="Z8" i="5"/>
  <c r="AA8" i="5"/>
  <c r="AC7" i="5"/>
  <c r="X7" i="5"/>
  <c r="V7" i="5"/>
  <c r="W11" i="5" s="1"/>
  <c r="U7" i="5"/>
  <c r="T7" i="5"/>
  <c r="R7" i="5"/>
  <c r="S15" i="5" s="1"/>
  <c r="Q7" i="5"/>
  <c r="P7" i="5"/>
  <c r="N7" i="5"/>
  <c r="O19" i="5" s="1"/>
  <c r="M7" i="5"/>
  <c r="L7" i="5"/>
  <c r="J7" i="5"/>
  <c r="K23" i="5" s="1"/>
  <c r="I7" i="5"/>
  <c r="H7" i="5"/>
  <c r="G7" i="5"/>
  <c r="F7" i="5"/>
  <c r="E7" i="5"/>
  <c r="D7" i="5"/>
  <c r="Z19" i="5" l="1"/>
  <c r="Y23" i="5"/>
  <c r="Y7" i="5"/>
  <c r="Z7" i="5"/>
  <c r="Z23" i="5"/>
  <c r="Z11" i="5"/>
  <c r="Z15" i="5"/>
  <c r="K15" i="5"/>
  <c r="Y27" i="5"/>
  <c r="Y17" i="5"/>
  <c r="AB21" i="5"/>
  <c r="AB19" i="5" s="1"/>
  <c r="AB24" i="5"/>
  <c r="AA28" i="5"/>
  <c r="Y30" i="5"/>
  <c r="Y8" i="5"/>
  <c r="AA10" i="5"/>
  <c r="AA7" i="5" s="1"/>
  <c r="J11" i="5"/>
  <c r="AA13" i="5"/>
  <c r="AA11" i="5" s="1"/>
  <c r="AA16" i="5"/>
  <c r="AA15" i="5" s="1"/>
  <c r="Y18" i="5"/>
  <c r="Y21" i="5"/>
  <c r="Y24" i="5"/>
  <c r="AB25" i="5"/>
  <c r="AA26" i="5"/>
  <c r="AA23" i="5" s="1"/>
  <c r="AB28" i="5"/>
  <c r="AA29" i="5"/>
  <c r="AB8" i="5"/>
  <c r="AB7" i="5" s="1"/>
  <c r="Y14" i="5"/>
  <c r="AB18" i="5"/>
  <c r="Y20" i="5"/>
  <c r="G11" i="5"/>
  <c r="AB13" i="5"/>
  <c r="AB11" i="5" s="1"/>
  <c r="F15" i="5"/>
  <c r="J15" i="5"/>
  <c r="K27" i="5" s="1"/>
  <c r="AB16" i="5"/>
  <c r="AA20" i="5"/>
  <c r="AA19" i="5" s="1"/>
  <c r="G27" i="5"/>
  <c r="AB29" i="5"/>
  <c r="AA30" i="5"/>
  <c r="F19" i="5"/>
  <c r="V62" i="5"/>
  <c r="V61" i="5"/>
  <c r="V60" i="5"/>
  <c r="V58" i="5"/>
  <c r="V57" i="5"/>
  <c r="V56" i="5"/>
  <c r="V54" i="5"/>
  <c r="V53" i="5"/>
  <c r="V52" i="5"/>
  <c r="V50" i="5"/>
  <c r="V49" i="5"/>
  <c r="V48" i="5"/>
  <c r="V46" i="5"/>
  <c r="V45" i="5"/>
  <c r="V44" i="5"/>
  <c r="V41" i="5"/>
  <c r="V42" i="5"/>
  <c r="V40" i="5"/>
  <c r="R62" i="5"/>
  <c r="R61" i="5"/>
  <c r="R60" i="5"/>
  <c r="R58" i="5"/>
  <c r="R57" i="5"/>
  <c r="R56" i="5"/>
  <c r="R54" i="5"/>
  <c r="R53" i="5"/>
  <c r="R52" i="5"/>
  <c r="R50" i="5"/>
  <c r="R49" i="5"/>
  <c r="R48" i="5"/>
  <c r="R46" i="5"/>
  <c r="R45" i="5"/>
  <c r="R44" i="5"/>
  <c r="R41" i="5"/>
  <c r="R42" i="5"/>
  <c r="R40" i="5"/>
  <c r="N40" i="5"/>
  <c r="N62" i="5"/>
  <c r="N61" i="5"/>
  <c r="N60" i="5"/>
  <c r="N58" i="5"/>
  <c r="N57" i="5"/>
  <c r="N56" i="5"/>
  <c r="N54" i="5"/>
  <c r="N53" i="5"/>
  <c r="N52" i="5"/>
  <c r="N50" i="5"/>
  <c r="N49" i="5"/>
  <c r="N48" i="5"/>
  <c r="N46" i="5"/>
  <c r="N45" i="5"/>
  <c r="N44" i="5"/>
  <c r="N41" i="5"/>
  <c r="N42" i="5"/>
  <c r="A24" i="3"/>
  <c r="A25" i="3" s="1"/>
  <c r="A26" i="3" s="1"/>
  <c r="A27" i="3" s="1"/>
  <c r="A28" i="3" s="1"/>
  <c r="A12" i="3"/>
  <c r="A13" i="3" s="1"/>
  <c r="A14" i="3" s="1"/>
  <c r="A15" i="3" s="1"/>
  <c r="A16" i="3" s="1"/>
  <c r="A6" i="3"/>
  <c r="A7" i="3" s="1"/>
  <c r="A8" i="3" s="1"/>
  <c r="A9" i="3" s="1"/>
  <c r="A10" i="3" s="1"/>
  <c r="A18" i="3"/>
  <c r="A19" i="3" s="1"/>
  <c r="A20" i="3" s="1"/>
  <c r="A21" i="3" s="1"/>
  <c r="A22" i="3" s="1"/>
  <c r="J62" i="5"/>
  <c r="J61" i="5"/>
  <c r="J60" i="5"/>
  <c r="J58" i="5"/>
  <c r="J57" i="5"/>
  <c r="J56" i="5"/>
  <c r="J54" i="5"/>
  <c r="J53" i="5"/>
  <c r="J52" i="5"/>
  <c r="J50" i="5"/>
  <c r="J49" i="5"/>
  <c r="J48" i="5"/>
  <c r="J46" i="5"/>
  <c r="J45" i="5"/>
  <c r="J44" i="5"/>
  <c r="J41" i="5"/>
  <c r="J42" i="5"/>
  <c r="J40" i="5"/>
  <c r="F62" i="5"/>
  <c r="F61" i="5"/>
  <c r="F60" i="5"/>
  <c r="F58" i="5"/>
  <c r="F57" i="5"/>
  <c r="F56" i="5"/>
  <c r="F54" i="5"/>
  <c r="F53" i="5"/>
  <c r="F52" i="5"/>
  <c r="F50" i="5"/>
  <c r="F49" i="5"/>
  <c r="F48" i="5"/>
  <c r="F46" i="5"/>
  <c r="F45" i="5"/>
  <c r="F44" i="5"/>
  <c r="F41" i="5"/>
  <c r="F42" i="5"/>
  <c r="F40" i="5"/>
  <c r="G19" i="5" l="1"/>
  <c r="Y15" i="5"/>
  <c r="K19" i="5"/>
  <c r="Y11" i="5"/>
  <c r="G15" i="5"/>
  <c r="Y19" i="5"/>
  <c r="AB23" i="5"/>
  <c r="AB27" i="5"/>
  <c r="AA27" i="5"/>
  <c r="AB15" i="5"/>
  <c r="Z62" i="5"/>
  <c r="J59" i="5"/>
  <c r="AB62" i="5"/>
  <c r="Z61" i="5"/>
  <c r="N59" i="5"/>
  <c r="O55" i="5" s="1"/>
  <c r="Y61" i="5"/>
  <c r="AA60" i="5"/>
  <c r="Z60" i="5"/>
  <c r="R59" i="5"/>
  <c r="S43" i="5" s="1"/>
  <c r="Y60" i="5"/>
  <c r="AB60" i="5"/>
  <c r="AC59" i="5"/>
  <c r="X59" i="5"/>
  <c r="V59" i="5"/>
  <c r="W51" i="5" s="1"/>
  <c r="U59" i="5"/>
  <c r="T59" i="5"/>
  <c r="Q59" i="5"/>
  <c r="P59" i="5"/>
  <c r="M59" i="5"/>
  <c r="L59" i="5"/>
  <c r="I59" i="5"/>
  <c r="H59" i="5"/>
  <c r="F59" i="5"/>
  <c r="G39" i="5" s="1"/>
  <c r="E59" i="5"/>
  <c r="D59" i="5"/>
  <c r="Z58" i="5"/>
  <c r="Y58" i="5"/>
  <c r="AB58" i="5"/>
  <c r="AA57" i="5"/>
  <c r="Z57" i="5"/>
  <c r="T9" i="4" s="1"/>
  <c r="Y57" i="5"/>
  <c r="AB57" i="5"/>
  <c r="Z56" i="5"/>
  <c r="AA56" i="5"/>
  <c r="AC55" i="5"/>
  <c r="X55" i="5"/>
  <c r="V55" i="5"/>
  <c r="W47" i="5" s="1"/>
  <c r="U55" i="5"/>
  <c r="T55" i="5"/>
  <c r="R55" i="5"/>
  <c r="Q55" i="5"/>
  <c r="P55" i="5"/>
  <c r="N55" i="5"/>
  <c r="O59" i="5" s="1"/>
  <c r="M55" i="5"/>
  <c r="L55" i="5"/>
  <c r="J55" i="5"/>
  <c r="K39" i="5" s="1"/>
  <c r="I55" i="5"/>
  <c r="H55" i="5"/>
  <c r="F55" i="5"/>
  <c r="E55" i="5"/>
  <c r="D55" i="5"/>
  <c r="AA54" i="5"/>
  <c r="Z54" i="5"/>
  <c r="Y54" i="5"/>
  <c r="AB54" i="5"/>
  <c r="Z53" i="5"/>
  <c r="V51" i="5"/>
  <c r="W59" i="5" s="1"/>
  <c r="AA53" i="5"/>
  <c r="Z52" i="5"/>
  <c r="R51" i="5"/>
  <c r="S55" i="5" s="1"/>
  <c r="J51" i="5"/>
  <c r="K43" i="5" s="1"/>
  <c r="AB52" i="5"/>
  <c r="AC51" i="5"/>
  <c r="X51" i="5"/>
  <c r="U51" i="5"/>
  <c r="T51" i="5"/>
  <c r="S51" i="5"/>
  <c r="Q51" i="5"/>
  <c r="P51" i="5"/>
  <c r="N51" i="5"/>
  <c r="O39" i="5" s="1"/>
  <c r="M51" i="5"/>
  <c r="L51" i="5"/>
  <c r="I51" i="5"/>
  <c r="H51" i="5"/>
  <c r="E51" i="5"/>
  <c r="D51" i="5"/>
  <c r="AB50" i="5"/>
  <c r="Z50" i="5"/>
  <c r="V47" i="5"/>
  <c r="W55" i="5" s="1"/>
  <c r="AA50" i="5"/>
  <c r="Z49" i="5"/>
  <c r="T6" i="4" s="1"/>
  <c r="Y49" i="5"/>
  <c r="AB49" i="5"/>
  <c r="Z48" i="5"/>
  <c r="N47" i="5"/>
  <c r="O43" i="5" s="1"/>
  <c r="Y48" i="5"/>
  <c r="AC47" i="5"/>
  <c r="X47" i="5"/>
  <c r="U47" i="5"/>
  <c r="T47" i="5"/>
  <c r="R47" i="5"/>
  <c r="S39" i="5" s="1"/>
  <c r="Q47" i="5"/>
  <c r="P47" i="5"/>
  <c r="M47" i="5"/>
  <c r="L47" i="5"/>
  <c r="I47" i="5"/>
  <c r="H47" i="5"/>
  <c r="E47" i="5"/>
  <c r="D47" i="5"/>
  <c r="Z46" i="5"/>
  <c r="AA46" i="5"/>
  <c r="AB46" i="5"/>
  <c r="Z45" i="5"/>
  <c r="V43" i="5"/>
  <c r="W39" i="5" s="1"/>
  <c r="N43" i="5"/>
  <c r="O47" i="5" s="1"/>
  <c r="Y45" i="5"/>
  <c r="AA44" i="5"/>
  <c r="Z44" i="5"/>
  <c r="R43" i="5"/>
  <c r="S59" i="5" s="1"/>
  <c r="Y44" i="5"/>
  <c r="AB44" i="5"/>
  <c r="AC43" i="5"/>
  <c r="X43" i="5"/>
  <c r="U43" i="5"/>
  <c r="T43" i="5"/>
  <c r="Q43" i="5"/>
  <c r="P43" i="5"/>
  <c r="M43" i="5"/>
  <c r="L43" i="5"/>
  <c r="I43" i="5"/>
  <c r="H43" i="5"/>
  <c r="F43" i="5"/>
  <c r="G55" i="5" s="1"/>
  <c r="E43" i="5"/>
  <c r="D43" i="5"/>
  <c r="Z42" i="5"/>
  <c r="T53" i="4" s="1"/>
  <c r="Y42" i="5"/>
  <c r="AA41" i="5"/>
  <c r="Z41" i="5"/>
  <c r="Y41" i="5"/>
  <c r="AB41" i="5"/>
  <c r="Z40" i="5"/>
  <c r="AA40" i="5"/>
  <c r="AC39" i="5"/>
  <c r="X39" i="5"/>
  <c r="V39" i="5"/>
  <c r="W43" i="5" s="1"/>
  <c r="U39" i="5"/>
  <c r="T39" i="5"/>
  <c r="R39" i="5"/>
  <c r="S47" i="5" s="1"/>
  <c r="Q39" i="5"/>
  <c r="P39" i="5"/>
  <c r="N39" i="5"/>
  <c r="O51" i="5" s="1"/>
  <c r="M39" i="5"/>
  <c r="L39" i="5"/>
  <c r="J39" i="5"/>
  <c r="K55" i="5" s="1"/>
  <c r="I39" i="5"/>
  <c r="H39" i="5"/>
  <c r="F39" i="5"/>
  <c r="E39" i="5"/>
  <c r="D39" i="5"/>
  <c r="Z55" i="5" l="1"/>
  <c r="Z59" i="5"/>
  <c r="Y39" i="5"/>
  <c r="Z39" i="5"/>
  <c r="Z51" i="5"/>
  <c r="Y55" i="5"/>
  <c r="Z47" i="5"/>
  <c r="Z43" i="5"/>
  <c r="K47" i="5"/>
  <c r="Y59" i="5"/>
  <c r="Y52" i="5"/>
  <c r="Y62" i="5"/>
  <c r="Y40" i="5"/>
  <c r="AA42" i="5"/>
  <c r="AA39" i="5" s="1"/>
  <c r="J43" i="5"/>
  <c r="AA45" i="5"/>
  <c r="AA43" i="5" s="1"/>
  <c r="AA48" i="5"/>
  <c r="Y50" i="5"/>
  <c r="Y53" i="5"/>
  <c r="Y56" i="5"/>
  <c r="AA58" i="5"/>
  <c r="AA55" i="5" s="1"/>
  <c r="AA61" i="5"/>
  <c r="Y46" i="5"/>
  <c r="AB42" i="5"/>
  <c r="G43" i="5"/>
  <c r="AB45" i="5"/>
  <c r="AB43" i="5" s="1"/>
  <c r="F47" i="5"/>
  <c r="J47" i="5"/>
  <c r="K59" i="5" s="1"/>
  <c r="AB48" i="5"/>
  <c r="AB47" i="5" s="1"/>
  <c r="AA49" i="5"/>
  <c r="AA52" i="5"/>
  <c r="AA51" i="5" s="1"/>
  <c r="G59" i="5"/>
  <c r="AB61" i="5"/>
  <c r="AB59" i="5" s="1"/>
  <c r="AA62" i="5"/>
  <c r="AB40" i="5"/>
  <c r="AB53" i="5"/>
  <c r="AB51" i="5" s="1"/>
  <c r="AB56" i="5"/>
  <c r="AB55" i="5" s="1"/>
  <c r="F51" i="5"/>
  <c r="V93" i="5"/>
  <c r="V92" i="5"/>
  <c r="V91" i="5"/>
  <c r="V89" i="5"/>
  <c r="V88" i="5"/>
  <c r="V87" i="5"/>
  <c r="V85" i="5"/>
  <c r="V84" i="5"/>
  <c r="V83" i="5"/>
  <c r="V81" i="5"/>
  <c r="V80" i="5"/>
  <c r="V79" i="5"/>
  <c r="V77" i="5"/>
  <c r="V76" i="5"/>
  <c r="V75" i="5"/>
  <c r="V72" i="5"/>
  <c r="V73" i="5"/>
  <c r="V71" i="5"/>
  <c r="R93" i="5"/>
  <c r="R92" i="5"/>
  <c r="R91" i="5"/>
  <c r="R89" i="5"/>
  <c r="R88" i="5"/>
  <c r="R87" i="5"/>
  <c r="R85" i="5"/>
  <c r="R84" i="5"/>
  <c r="R83" i="5"/>
  <c r="R81" i="5"/>
  <c r="R80" i="5"/>
  <c r="R79" i="5"/>
  <c r="R77" i="5"/>
  <c r="R76" i="5"/>
  <c r="R75" i="5"/>
  <c r="R72" i="5"/>
  <c r="R73" i="5"/>
  <c r="R71" i="5"/>
  <c r="N93" i="5"/>
  <c r="N92" i="5"/>
  <c r="N91" i="5"/>
  <c r="N89" i="5"/>
  <c r="N88" i="5"/>
  <c r="N87" i="5"/>
  <c r="N85" i="5"/>
  <c r="N84" i="5"/>
  <c r="N83" i="5"/>
  <c r="N81" i="5"/>
  <c r="N80" i="5"/>
  <c r="N79" i="5"/>
  <c r="N77" i="5"/>
  <c r="N76" i="5"/>
  <c r="N75" i="5"/>
  <c r="N72" i="5"/>
  <c r="N73" i="5"/>
  <c r="N71" i="5"/>
  <c r="J93" i="5"/>
  <c r="J92" i="5"/>
  <c r="J91" i="5"/>
  <c r="J89" i="5"/>
  <c r="J88" i="5"/>
  <c r="J87" i="5"/>
  <c r="J85" i="5"/>
  <c r="J84" i="5"/>
  <c r="J83" i="5"/>
  <c r="J81" i="5"/>
  <c r="J80" i="5"/>
  <c r="J79" i="5"/>
  <c r="J77" i="5"/>
  <c r="J76" i="5"/>
  <c r="J75" i="5"/>
  <c r="J72" i="5"/>
  <c r="J73" i="5"/>
  <c r="J71" i="5"/>
  <c r="F93" i="5"/>
  <c r="F92" i="5"/>
  <c r="F91" i="5"/>
  <c r="F89" i="5"/>
  <c r="F88" i="5"/>
  <c r="F87" i="5"/>
  <c r="F85" i="5"/>
  <c r="F84" i="5"/>
  <c r="F83" i="5"/>
  <c r="F81" i="5"/>
  <c r="F80" i="5"/>
  <c r="F79" i="5"/>
  <c r="F77" i="5"/>
  <c r="F76" i="5"/>
  <c r="F75" i="5"/>
  <c r="F72" i="5"/>
  <c r="F73" i="5"/>
  <c r="F71" i="5"/>
  <c r="AA59" i="5" l="1"/>
  <c r="AA47" i="5"/>
  <c r="AB39" i="5"/>
  <c r="G51" i="5"/>
  <c r="Y47" i="5"/>
  <c r="K51" i="5"/>
  <c r="Y43" i="5"/>
  <c r="G47" i="5"/>
  <c r="Y51" i="5"/>
  <c r="Z93" i="5"/>
  <c r="J90" i="5"/>
  <c r="AB93" i="5"/>
  <c r="Z92" i="5"/>
  <c r="T89" i="4" s="1"/>
  <c r="Y92" i="5"/>
  <c r="AB92" i="5"/>
  <c r="AA91" i="5"/>
  <c r="Z91" i="5"/>
  <c r="T5" i="4" s="1"/>
  <c r="R90" i="5"/>
  <c r="S74" i="5" s="1"/>
  <c r="N90" i="5"/>
  <c r="O86" i="5" s="1"/>
  <c r="Y91" i="5"/>
  <c r="AB91" i="5"/>
  <c r="AC90" i="5"/>
  <c r="X90" i="5"/>
  <c r="V90" i="5"/>
  <c r="W82" i="5" s="1"/>
  <c r="U90" i="5"/>
  <c r="T90" i="5"/>
  <c r="Q90" i="5"/>
  <c r="P90" i="5"/>
  <c r="M90" i="5"/>
  <c r="L90" i="5"/>
  <c r="I90" i="5"/>
  <c r="H90" i="5"/>
  <c r="F90" i="5"/>
  <c r="G70" i="5" s="1"/>
  <c r="E90" i="5"/>
  <c r="D90" i="5"/>
  <c r="Z89" i="5"/>
  <c r="Y89" i="5"/>
  <c r="AB89" i="5"/>
  <c r="AA88" i="5"/>
  <c r="Z88" i="5"/>
  <c r="T46" i="4" s="1"/>
  <c r="Y88" i="5"/>
  <c r="Z87" i="5"/>
  <c r="AA87" i="5"/>
  <c r="AC86" i="5"/>
  <c r="X86" i="5"/>
  <c r="V86" i="5"/>
  <c r="W78" i="5" s="1"/>
  <c r="U86" i="5"/>
  <c r="T86" i="5"/>
  <c r="R86" i="5"/>
  <c r="S82" i="5" s="1"/>
  <c r="Q86" i="5"/>
  <c r="P86" i="5"/>
  <c r="N86" i="5"/>
  <c r="O90" i="5" s="1"/>
  <c r="M86" i="5"/>
  <c r="L86" i="5"/>
  <c r="J86" i="5"/>
  <c r="K70" i="5" s="1"/>
  <c r="I86" i="5"/>
  <c r="H86" i="5"/>
  <c r="F86" i="5"/>
  <c r="E86" i="5"/>
  <c r="D86" i="5"/>
  <c r="AA85" i="5"/>
  <c r="Z85" i="5"/>
  <c r="R82" i="5"/>
  <c r="S86" i="5" s="1"/>
  <c r="Y85" i="5"/>
  <c r="AB85" i="5"/>
  <c r="Z84" i="5"/>
  <c r="V82" i="5"/>
  <c r="W90" i="5" s="1"/>
  <c r="AA84" i="5"/>
  <c r="Z83" i="5"/>
  <c r="J82" i="5"/>
  <c r="K74" i="5" s="1"/>
  <c r="AB83" i="5"/>
  <c r="AC82" i="5"/>
  <c r="X82" i="5"/>
  <c r="U82" i="5"/>
  <c r="T82" i="5"/>
  <c r="Q82" i="5"/>
  <c r="P82" i="5"/>
  <c r="N82" i="5"/>
  <c r="M82" i="5"/>
  <c r="L82" i="5"/>
  <c r="I82" i="5"/>
  <c r="H82" i="5"/>
  <c r="E82" i="5"/>
  <c r="D82" i="5"/>
  <c r="AB81" i="5"/>
  <c r="Z81" i="5"/>
  <c r="T84" i="4" s="1"/>
  <c r="R78" i="5"/>
  <c r="S70" i="5" s="1"/>
  <c r="AA81" i="5"/>
  <c r="Z80" i="5"/>
  <c r="V78" i="5"/>
  <c r="W86" i="5" s="1"/>
  <c r="Y80" i="5"/>
  <c r="AB80" i="5"/>
  <c r="Z79" i="5"/>
  <c r="N78" i="5"/>
  <c r="O74" i="5" s="1"/>
  <c r="Y79" i="5"/>
  <c r="AB79" i="5"/>
  <c r="AC78" i="5"/>
  <c r="X78" i="5"/>
  <c r="U78" i="5"/>
  <c r="T78" i="5"/>
  <c r="Q78" i="5"/>
  <c r="P78" i="5"/>
  <c r="M78" i="5"/>
  <c r="L78" i="5"/>
  <c r="I78" i="5"/>
  <c r="H78" i="5"/>
  <c r="E78" i="5"/>
  <c r="D78" i="5"/>
  <c r="Z77" i="5"/>
  <c r="V74" i="5"/>
  <c r="W70" i="5" s="1"/>
  <c r="Y77" i="5"/>
  <c r="AB77" i="5"/>
  <c r="Z76" i="5"/>
  <c r="Y76" i="5"/>
  <c r="AB76" i="5"/>
  <c r="AA75" i="5"/>
  <c r="Z75" i="5"/>
  <c r="R74" i="5"/>
  <c r="S90" i="5" s="1"/>
  <c r="N74" i="5"/>
  <c r="O78" i="5" s="1"/>
  <c r="Y75" i="5"/>
  <c r="AC74" i="5"/>
  <c r="X74" i="5"/>
  <c r="U74" i="5"/>
  <c r="T74" i="5"/>
  <c r="Q74" i="5"/>
  <c r="P74" i="5"/>
  <c r="M74" i="5"/>
  <c r="L74" i="5"/>
  <c r="I74" i="5"/>
  <c r="H74" i="5"/>
  <c r="F74" i="5"/>
  <c r="G86" i="5" s="1"/>
  <c r="E74" i="5"/>
  <c r="D74" i="5"/>
  <c r="Z73" i="5"/>
  <c r="Y73" i="5"/>
  <c r="AB73" i="5"/>
  <c r="AA72" i="5"/>
  <c r="Z72" i="5"/>
  <c r="Y72" i="5"/>
  <c r="Z71" i="5"/>
  <c r="AA71" i="5"/>
  <c r="AC70" i="5"/>
  <c r="X70" i="5"/>
  <c r="V70" i="5"/>
  <c r="W74" i="5" s="1"/>
  <c r="U70" i="5"/>
  <c r="T70" i="5"/>
  <c r="R70" i="5"/>
  <c r="S78" i="5" s="1"/>
  <c r="Q70" i="5"/>
  <c r="P70" i="5"/>
  <c r="O70" i="5"/>
  <c r="N70" i="5"/>
  <c r="O82" i="5" s="1"/>
  <c r="M70" i="5"/>
  <c r="L70" i="5"/>
  <c r="J70" i="5"/>
  <c r="K86" i="5" s="1"/>
  <c r="I70" i="5"/>
  <c r="H70" i="5"/>
  <c r="F70" i="5"/>
  <c r="E70" i="5"/>
  <c r="D70" i="5"/>
  <c r="Z74" i="5" l="1"/>
  <c r="Z78" i="5"/>
  <c r="Z86" i="5"/>
  <c r="Z70" i="5"/>
  <c r="Z90" i="5"/>
  <c r="AB78" i="5"/>
  <c r="Z82" i="5"/>
  <c r="Y86" i="5"/>
  <c r="Y70" i="5"/>
  <c r="AB90" i="5"/>
  <c r="K78" i="5"/>
  <c r="Y90" i="5"/>
  <c r="AB71" i="5"/>
  <c r="AB87" i="5"/>
  <c r="Y93" i="5"/>
  <c r="Y71" i="5"/>
  <c r="AB72" i="5"/>
  <c r="AA73" i="5"/>
  <c r="AA70" i="5" s="1"/>
  <c r="J74" i="5"/>
  <c r="AB75" i="5"/>
  <c r="AB74" i="5" s="1"/>
  <c r="AA76" i="5"/>
  <c r="AA74" i="5" s="1"/>
  <c r="AA79" i="5"/>
  <c r="Y81" i="5"/>
  <c r="Y84" i="5"/>
  <c r="Y87" i="5"/>
  <c r="AB88" i="5"/>
  <c r="AA89" i="5"/>
  <c r="AA86" i="5" s="1"/>
  <c r="AA92" i="5"/>
  <c r="Y83" i="5"/>
  <c r="G74" i="5"/>
  <c r="AA77" i="5"/>
  <c r="F78" i="5"/>
  <c r="J78" i="5"/>
  <c r="K90" i="5" s="1"/>
  <c r="AA80" i="5"/>
  <c r="AA83" i="5"/>
  <c r="AA82" i="5" s="1"/>
  <c r="G90" i="5"/>
  <c r="AA93" i="5"/>
  <c r="AB84" i="5"/>
  <c r="AB82" i="5" s="1"/>
  <c r="F82" i="5"/>
  <c r="V124" i="5"/>
  <c r="V123" i="5"/>
  <c r="V122" i="5"/>
  <c r="V120" i="5"/>
  <c r="V119" i="5"/>
  <c r="V118" i="5"/>
  <c r="V116" i="5"/>
  <c r="V115" i="5"/>
  <c r="V114" i="5"/>
  <c r="V112" i="5"/>
  <c r="V111" i="5"/>
  <c r="V110" i="5"/>
  <c r="V108" i="5"/>
  <c r="V107" i="5"/>
  <c r="V106" i="5"/>
  <c r="V103" i="5"/>
  <c r="V104" i="5"/>
  <c r="V102" i="5"/>
  <c r="R124" i="5"/>
  <c r="R123" i="5"/>
  <c r="R122" i="5"/>
  <c r="R120" i="5"/>
  <c r="R119" i="5"/>
  <c r="R118" i="5"/>
  <c r="R116" i="5"/>
  <c r="R115" i="5"/>
  <c r="R114" i="5"/>
  <c r="R112" i="5"/>
  <c r="R111" i="5"/>
  <c r="R110" i="5"/>
  <c r="R108" i="5"/>
  <c r="R107" i="5"/>
  <c r="R106" i="5"/>
  <c r="R103" i="5"/>
  <c r="R104" i="5"/>
  <c r="R102" i="5"/>
  <c r="N124" i="5"/>
  <c r="N123" i="5"/>
  <c r="N122" i="5"/>
  <c r="N120" i="5"/>
  <c r="N119" i="5"/>
  <c r="N118" i="5"/>
  <c r="N116" i="5"/>
  <c r="N115" i="5"/>
  <c r="N114" i="5"/>
  <c r="N112" i="5"/>
  <c r="N111" i="5"/>
  <c r="N110" i="5"/>
  <c r="N108" i="5"/>
  <c r="N107" i="5"/>
  <c r="N106" i="5"/>
  <c r="N103" i="5"/>
  <c r="N104" i="5"/>
  <c r="N102" i="5"/>
  <c r="J124" i="5"/>
  <c r="J123" i="5"/>
  <c r="J122" i="5"/>
  <c r="J120" i="5"/>
  <c r="J119" i="5"/>
  <c r="J118" i="5"/>
  <c r="J116" i="5"/>
  <c r="J115" i="5"/>
  <c r="J114" i="5"/>
  <c r="J112" i="5"/>
  <c r="J111" i="5"/>
  <c r="J110" i="5"/>
  <c r="J108" i="5"/>
  <c r="J107" i="5"/>
  <c r="J106" i="5"/>
  <c r="J103" i="5"/>
  <c r="J104" i="5"/>
  <c r="J102" i="5"/>
  <c r="F124" i="5"/>
  <c r="F123" i="5"/>
  <c r="F122" i="5"/>
  <c r="F120" i="5"/>
  <c r="F119" i="5"/>
  <c r="F118" i="5"/>
  <c r="F116" i="5"/>
  <c r="F115" i="5"/>
  <c r="F114" i="5"/>
  <c r="F112" i="5"/>
  <c r="F111" i="5"/>
  <c r="F110" i="5"/>
  <c r="F108" i="5"/>
  <c r="F107" i="5"/>
  <c r="F106" i="5"/>
  <c r="F103" i="5"/>
  <c r="F104" i="5"/>
  <c r="F102" i="5"/>
  <c r="AA90" i="5" l="1"/>
  <c r="G82" i="5"/>
  <c r="Y78" i="5"/>
  <c r="G78" i="5"/>
  <c r="Y82" i="5"/>
  <c r="Y74" i="5"/>
  <c r="K82" i="5"/>
  <c r="AA78" i="5"/>
  <c r="AB86" i="5"/>
  <c r="AB70" i="5"/>
  <c r="Z124" i="5"/>
  <c r="Z123" i="5"/>
  <c r="V121" i="5"/>
  <c r="W113" i="5" s="1"/>
  <c r="Z122" i="5"/>
  <c r="AC121" i="5"/>
  <c r="X121" i="5"/>
  <c r="U121" i="5"/>
  <c r="T121" i="5"/>
  <c r="Q121" i="5"/>
  <c r="P121" i="5"/>
  <c r="N121" i="5"/>
  <c r="M121" i="5"/>
  <c r="L121" i="5"/>
  <c r="I121" i="5"/>
  <c r="H121" i="5"/>
  <c r="E121" i="5"/>
  <c r="D121" i="5"/>
  <c r="Z120" i="5"/>
  <c r="AB120" i="5"/>
  <c r="Z119" i="5"/>
  <c r="Z118" i="5"/>
  <c r="AC117" i="5"/>
  <c r="X117" i="5"/>
  <c r="U117" i="5"/>
  <c r="T117" i="5"/>
  <c r="Q117" i="5"/>
  <c r="P117" i="5"/>
  <c r="O117" i="5"/>
  <c r="M117" i="5"/>
  <c r="L117" i="5"/>
  <c r="I117" i="5"/>
  <c r="H117" i="5"/>
  <c r="E117" i="5"/>
  <c r="D117" i="5"/>
  <c r="Z116" i="5"/>
  <c r="Z115" i="5"/>
  <c r="T45" i="4" s="1"/>
  <c r="Z114" i="5"/>
  <c r="Y114" i="5"/>
  <c r="AC113" i="5"/>
  <c r="X113" i="5"/>
  <c r="U113" i="5"/>
  <c r="T113" i="5"/>
  <c r="Q113" i="5"/>
  <c r="P113" i="5"/>
  <c r="M113" i="5"/>
  <c r="L113" i="5"/>
  <c r="I113" i="5"/>
  <c r="H113" i="5"/>
  <c r="E113" i="5"/>
  <c r="D113" i="5"/>
  <c r="Z112" i="5"/>
  <c r="Z111" i="5"/>
  <c r="V109" i="5"/>
  <c r="W117" i="5" s="1"/>
  <c r="F109" i="5"/>
  <c r="Z110" i="5"/>
  <c r="AB110" i="5"/>
  <c r="AC109" i="5"/>
  <c r="X109" i="5"/>
  <c r="U109" i="5"/>
  <c r="T109" i="5"/>
  <c r="Q109" i="5"/>
  <c r="P109" i="5"/>
  <c r="N109" i="5"/>
  <c r="O105" i="5" s="1"/>
  <c r="M109" i="5"/>
  <c r="L109" i="5"/>
  <c r="I109" i="5"/>
  <c r="H109" i="5"/>
  <c r="E109" i="5"/>
  <c r="D109" i="5"/>
  <c r="Z108" i="5"/>
  <c r="T7" i="4" s="1"/>
  <c r="N105" i="5"/>
  <c r="O109" i="5" s="1"/>
  <c r="Z107" i="5"/>
  <c r="T50" i="4" s="1"/>
  <c r="AB107" i="5"/>
  <c r="Z106" i="5"/>
  <c r="AC105" i="5"/>
  <c r="X105" i="5"/>
  <c r="U105" i="5"/>
  <c r="T105" i="5"/>
  <c r="Q105" i="5"/>
  <c r="P105" i="5"/>
  <c r="M105" i="5"/>
  <c r="L105" i="5"/>
  <c r="I105" i="5"/>
  <c r="H105" i="5"/>
  <c r="E105" i="5"/>
  <c r="D105" i="5"/>
  <c r="Z104" i="5"/>
  <c r="Z103" i="5"/>
  <c r="T48" i="4" s="1"/>
  <c r="Z102" i="5"/>
  <c r="N101" i="5"/>
  <c r="O113" i="5" s="1"/>
  <c r="Y102" i="5"/>
  <c r="AC101" i="5"/>
  <c r="X101" i="5"/>
  <c r="U101" i="5"/>
  <c r="T101" i="5"/>
  <c r="Q101" i="5"/>
  <c r="P101" i="5"/>
  <c r="M101" i="5"/>
  <c r="L101" i="5"/>
  <c r="I101" i="5"/>
  <c r="H101" i="5"/>
  <c r="E101" i="5"/>
  <c r="D101" i="5"/>
  <c r="Z109" i="5" l="1"/>
  <c r="G25" i="3" s="1"/>
  <c r="Z105" i="5"/>
  <c r="G19" i="3" s="1"/>
  <c r="Z121" i="5"/>
  <c r="G27" i="3" s="1"/>
  <c r="Z117" i="5"/>
  <c r="G23" i="3" s="1"/>
  <c r="Z101" i="5"/>
  <c r="G22" i="3" s="1"/>
  <c r="R121" i="5"/>
  <c r="S105" i="5" s="1"/>
  <c r="AB103" i="5"/>
  <c r="R105" i="5"/>
  <c r="S121" i="5" s="1"/>
  <c r="J109" i="5"/>
  <c r="K121" i="5" s="1"/>
  <c r="Z113" i="5"/>
  <c r="G12" i="3" s="1"/>
  <c r="AB116" i="5"/>
  <c r="V113" i="5"/>
  <c r="W121" i="5" s="1"/>
  <c r="AB122" i="5"/>
  <c r="Y124" i="5"/>
  <c r="Y103" i="5"/>
  <c r="R101" i="5"/>
  <c r="S109" i="5" s="1"/>
  <c r="J105" i="5"/>
  <c r="K113" i="5" s="1"/>
  <c r="AB112" i="5"/>
  <c r="AA114" i="5"/>
  <c r="Y116" i="5"/>
  <c r="N117" i="5"/>
  <c r="O121" i="5" s="1"/>
  <c r="V117" i="5"/>
  <c r="W109" i="5" s="1"/>
  <c r="J121" i="5"/>
  <c r="K109" i="5" s="1"/>
  <c r="AB102" i="5"/>
  <c r="V105" i="5"/>
  <c r="W101" i="5" s="1"/>
  <c r="AA111" i="5"/>
  <c r="Y112" i="5"/>
  <c r="R113" i="5"/>
  <c r="S117" i="5" s="1"/>
  <c r="Y119" i="5"/>
  <c r="R117" i="5"/>
  <c r="S113" i="5" s="1"/>
  <c r="AA124" i="5"/>
  <c r="AA104" i="5"/>
  <c r="Y104" i="5"/>
  <c r="AA123" i="5"/>
  <c r="F121" i="5"/>
  <c r="Y123" i="5"/>
  <c r="V101" i="5"/>
  <c r="W105" i="5" s="1"/>
  <c r="AB108" i="5"/>
  <c r="Y111" i="5"/>
  <c r="N113" i="5"/>
  <c r="O101" i="5" s="1"/>
  <c r="AB118" i="5"/>
  <c r="Y106" i="5"/>
  <c r="AB104" i="5"/>
  <c r="AA107" i="5"/>
  <c r="F105" i="5"/>
  <c r="Y107" i="5"/>
  <c r="Y108" i="5"/>
  <c r="G113" i="5"/>
  <c r="AA110" i="5"/>
  <c r="Y110" i="5"/>
  <c r="AB115" i="5"/>
  <c r="Y118" i="5"/>
  <c r="AA120" i="5"/>
  <c r="Y120" i="5"/>
  <c r="Y122" i="5"/>
  <c r="AB123" i="5"/>
  <c r="AB106" i="5"/>
  <c r="AA108" i="5"/>
  <c r="R109" i="5"/>
  <c r="S101" i="5" s="1"/>
  <c r="Y115" i="5"/>
  <c r="AB119" i="5"/>
  <c r="AA102" i="5"/>
  <c r="AB111" i="5"/>
  <c r="AA112" i="5"/>
  <c r="F113" i="5"/>
  <c r="J113" i="5"/>
  <c r="K105" i="5" s="1"/>
  <c r="AB114" i="5"/>
  <c r="AA115" i="5"/>
  <c r="AA118" i="5"/>
  <c r="AB124" i="5"/>
  <c r="F101" i="5"/>
  <c r="J101" i="5"/>
  <c r="K117" i="5" s="1"/>
  <c r="AA103" i="5"/>
  <c r="AA106" i="5"/>
  <c r="AA116" i="5"/>
  <c r="F117" i="5"/>
  <c r="J117" i="5"/>
  <c r="K101" i="5" s="1"/>
  <c r="AA119" i="5"/>
  <c r="AA122" i="5"/>
  <c r="V28" i="1"/>
  <c r="V27" i="1"/>
  <c r="V26" i="1"/>
  <c r="V24" i="1"/>
  <c r="V23" i="1"/>
  <c r="V22" i="1"/>
  <c r="AB22" i="1" s="1"/>
  <c r="V20" i="1"/>
  <c r="V19" i="1"/>
  <c r="V18" i="1"/>
  <c r="V16" i="1"/>
  <c r="V15" i="1"/>
  <c r="V14" i="1"/>
  <c r="V12" i="1"/>
  <c r="V11" i="1"/>
  <c r="V10" i="1"/>
  <c r="V7" i="1"/>
  <c r="V8" i="1"/>
  <c r="V6" i="1"/>
  <c r="R28" i="1"/>
  <c r="R27" i="1"/>
  <c r="R26" i="1"/>
  <c r="R24" i="1"/>
  <c r="R23" i="1"/>
  <c r="R22" i="1"/>
  <c r="R20" i="1"/>
  <c r="R19" i="1"/>
  <c r="R18" i="1"/>
  <c r="R16" i="1"/>
  <c r="R15" i="1"/>
  <c r="R14" i="1"/>
  <c r="R13" i="1" s="1"/>
  <c r="S5" i="1" s="1"/>
  <c r="R12" i="1"/>
  <c r="R11" i="1"/>
  <c r="R10" i="1"/>
  <c r="R7" i="1"/>
  <c r="R8" i="1"/>
  <c r="R6" i="1"/>
  <c r="T93" i="4"/>
  <c r="T38" i="4"/>
  <c r="T24" i="4"/>
  <c r="N28" i="1"/>
  <c r="N27" i="1"/>
  <c r="N26" i="1"/>
  <c r="N24" i="1"/>
  <c r="N23" i="1"/>
  <c r="N22" i="1"/>
  <c r="N20" i="1"/>
  <c r="N19" i="1"/>
  <c r="N18" i="1"/>
  <c r="N16" i="1"/>
  <c r="N15" i="1"/>
  <c r="N13" i="1" s="1"/>
  <c r="O9" i="1" s="1"/>
  <c r="N14" i="1"/>
  <c r="N12" i="1"/>
  <c r="N11" i="1"/>
  <c r="N10" i="1"/>
  <c r="N7" i="1"/>
  <c r="N8" i="1"/>
  <c r="N6" i="1"/>
  <c r="J28" i="1"/>
  <c r="J27" i="1"/>
  <c r="J26" i="1"/>
  <c r="J24" i="1"/>
  <c r="J23" i="1"/>
  <c r="J22" i="1"/>
  <c r="J20" i="1"/>
  <c r="J19" i="1"/>
  <c r="J18" i="1"/>
  <c r="J16" i="1"/>
  <c r="J15" i="1"/>
  <c r="J14" i="1"/>
  <c r="J12" i="1"/>
  <c r="J11" i="1"/>
  <c r="J10" i="1"/>
  <c r="J7" i="1"/>
  <c r="J8" i="1"/>
  <c r="J6" i="1"/>
  <c r="D17" i="1"/>
  <c r="D21" i="1"/>
  <c r="E21" i="1"/>
  <c r="F24" i="1"/>
  <c r="F23" i="1"/>
  <c r="F22" i="1"/>
  <c r="F20" i="1"/>
  <c r="F19" i="1"/>
  <c r="F18" i="1"/>
  <c r="F16" i="1"/>
  <c r="F15" i="1"/>
  <c r="F14" i="1"/>
  <c r="F12" i="1"/>
  <c r="F11" i="1"/>
  <c r="F10" i="1"/>
  <c r="AB10" i="1" s="1"/>
  <c r="F28" i="1"/>
  <c r="F27" i="1"/>
  <c r="F26" i="1"/>
  <c r="F7" i="1"/>
  <c r="F8" i="1"/>
  <c r="F6" i="1"/>
  <c r="Z28" i="1"/>
  <c r="T33" i="4" s="1"/>
  <c r="Z27" i="1"/>
  <c r="T63" i="4" s="1"/>
  <c r="Z26" i="1"/>
  <c r="T92" i="4" s="1"/>
  <c r="AC25" i="1"/>
  <c r="X25" i="1"/>
  <c r="U25" i="1"/>
  <c r="T25" i="1"/>
  <c r="Q25" i="1"/>
  <c r="P25" i="1"/>
  <c r="M25" i="1"/>
  <c r="L25" i="1"/>
  <c r="I25" i="1"/>
  <c r="H25" i="1"/>
  <c r="F25" i="1"/>
  <c r="G5" i="1" s="1"/>
  <c r="E25" i="1"/>
  <c r="D25" i="1"/>
  <c r="Z24" i="1"/>
  <c r="T62" i="4" s="1"/>
  <c r="Z23" i="1"/>
  <c r="T64" i="4" s="1"/>
  <c r="Z22" i="1"/>
  <c r="AC21" i="1"/>
  <c r="X21" i="1"/>
  <c r="U21" i="1"/>
  <c r="T21" i="1"/>
  <c r="Q21" i="1"/>
  <c r="P21" i="1"/>
  <c r="M21" i="1"/>
  <c r="L21" i="1"/>
  <c r="I21" i="1"/>
  <c r="H21" i="1"/>
  <c r="Z20" i="1"/>
  <c r="Z19" i="1"/>
  <c r="T52" i="4" s="1"/>
  <c r="Z18" i="1"/>
  <c r="T77" i="4" s="1"/>
  <c r="AC17" i="1"/>
  <c r="X17" i="1"/>
  <c r="U17" i="1"/>
  <c r="T17" i="1"/>
  <c r="Q17" i="1"/>
  <c r="P17" i="1"/>
  <c r="M17" i="1"/>
  <c r="L17" i="1"/>
  <c r="I17" i="1"/>
  <c r="H17" i="1"/>
  <c r="E17" i="1"/>
  <c r="Z16" i="1"/>
  <c r="T18" i="4" s="1"/>
  <c r="Z15" i="1"/>
  <c r="T14" i="4" s="1"/>
  <c r="Z14" i="1"/>
  <c r="AC13" i="1"/>
  <c r="X13" i="1"/>
  <c r="V13" i="1"/>
  <c r="W21" i="1" s="1"/>
  <c r="U13" i="1"/>
  <c r="T13" i="1"/>
  <c r="Q13" i="1"/>
  <c r="P13" i="1"/>
  <c r="M13" i="1"/>
  <c r="L13" i="1"/>
  <c r="I13" i="1"/>
  <c r="H13" i="1"/>
  <c r="E13" i="1"/>
  <c r="D13" i="1"/>
  <c r="Z12" i="1"/>
  <c r="T72" i="4" s="1"/>
  <c r="Z11" i="1"/>
  <c r="T29" i="4" s="1"/>
  <c r="Z10" i="1"/>
  <c r="T17" i="4" s="1"/>
  <c r="AC9" i="1"/>
  <c r="X9" i="1"/>
  <c r="U9" i="1"/>
  <c r="T9" i="1"/>
  <c r="Q9" i="1"/>
  <c r="P9" i="1"/>
  <c r="M9" i="1"/>
  <c r="L9" i="1"/>
  <c r="I9" i="1"/>
  <c r="H9" i="1"/>
  <c r="E9" i="1"/>
  <c r="D9" i="1"/>
  <c r="Z8" i="1"/>
  <c r="T37" i="4" s="1"/>
  <c r="Z7" i="1"/>
  <c r="Z6" i="1"/>
  <c r="T97" i="4" s="1"/>
  <c r="AC5" i="1"/>
  <c r="X5" i="1"/>
  <c r="U5" i="1"/>
  <c r="T5" i="1"/>
  <c r="Q5" i="1"/>
  <c r="P5" i="1"/>
  <c r="M5" i="1"/>
  <c r="L5" i="1"/>
  <c r="I5" i="1"/>
  <c r="H5" i="1"/>
  <c r="E5" i="1"/>
  <c r="D5" i="1"/>
  <c r="AB113" i="5" l="1"/>
  <c r="AB105" i="5"/>
  <c r="AB121" i="5"/>
  <c r="AA113" i="5"/>
  <c r="AA121" i="5"/>
  <c r="AB109" i="5"/>
  <c r="AB101" i="5"/>
  <c r="AA105" i="5"/>
  <c r="AA101" i="5"/>
  <c r="AA109" i="5"/>
  <c r="AB117" i="5"/>
  <c r="G101" i="5"/>
  <c r="Y121" i="5"/>
  <c r="Y117" i="5"/>
  <c r="G105" i="5"/>
  <c r="AA117" i="5"/>
  <c r="G109" i="5"/>
  <c r="Y113" i="5"/>
  <c r="G117" i="5"/>
  <c r="Y105" i="5"/>
  <c r="Y101" i="5"/>
  <c r="G121" i="5"/>
  <c r="Y109" i="5"/>
  <c r="V17" i="1"/>
  <c r="W25" i="1" s="1"/>
  <c r="Y16" i="1"/>
  <c r="J25" i="1"/>
  <c r="K13" i="1" s="1"/>
  <c r="Y10" i="1"/>
  <c r="AB16" i="1"/>
  <c r="J5" i="1"/>
  <c r="Y22" i="1"/>
  <c r="Y27" i="1"/>
  <c r="J13" i="1"/>
  <c r="K25" i="1" s="1"/>
  <c r="AB11" i="1"/>
  <c r="V9" i="1"/>
  <c r="W5" i="1" s="1"/>
  <c r="V21" i="1"/>
  <c r="W13" i="1" s="1"/>
  <c r="V25" i="1"/>
  <c r="W17" i="1" s="1"/>
  <c r="AB27" i="1"/>
  <c r="AB15" i="1"/>
  <c r="N17" i="1"/>
  <c r="O5" i="1" s="1"/>
  <c r="N21" i="1"/>
  <c r="O25" i="1" s="1"/>
  <c r="N25" i="1"/>
  <c r="O21" i="1" s="1"/>
  <c r="R9" i="1"/>
  <c r="S25" i="1" s="1"/>
  <c r="R25" i="1"/>
  <c r="S9" i="1" s="1"/>
  <c r="Y26" i="1"/>
  <c r="Z13" i="1"/>
  <c r="AA22" i="1"/>
  <c r="V5" i="1"/>
  <c r="W9" i="1" s="1"/>
  <c r="T96" i="4"/>
  <c r="R5" i="1"/>
  <c r="S13" i="1" s="1"/>
  <c r="AB6" i="1"/>
  <c r="N9" i="1"/>
  <c r="O13" i="1" s="1"/>
  <c r="AA12" i="1"/>
  <c r="AB18" i="1"/>
  <c r="Y23" i="1"/>
  <c r="AB12" i="1"/>
  <c r="AB9" i="1" s="1"/>
  <c r="Y19" i="1"/>
  <c r="Y18" i="1"/>
  <c r="AA18" i="1"/>
  <c r="AA15" i="1"/>
  <c r="AB14" i="1"/>
  <c r="AB13" i="1" s="1"/>
  <c r="AB8" i="1"/>
  <c r="AB28" i="1"/>
  <c r="Y24" i="1"/>
  <c r="Y20" i="1"/>
  <c r="AA7" i="1"/>
  <c r="Z17" i="1"/>
  <c r="AB24" i="1"/>
  <c r="F13" i="1"/>
  <c r="Y13" i="1" s="1"/>
  <c r="Z9" i="1"/>
  <c r="Z25" i="1"/>
  <c r="Z5" i="1"/>
  <c r="Y15" i="1"/>
  <c r="AB19" i="1"/>
  <c r="AB20" i="1"/>
  <c r="Y7" i="1"/>
  <c r="AB7" i="1"/>
  <c r="F5" i="1"/>
  <c r="G25" i="1" s="1"/>
  <c r="AA6" i="1"/>
  <c r="Z21" i="1"/>
  <c r="K21" i="1"/>
  <c r="Y11" i="1"/>
  <c r="Y14" i="1"/>
  <c r="AA16" i="1"/>
  <c r="F17" i="1"/>
  <c r="J17" i="1"/>
  <c r="K9" i="1" s="1"/>
  <c r="R17" i="1"/>
  <c r="S21" i="1" s="1"/>
  <c r="AA19" i="1"/>
  <c r="F21" i="1"/>
  <c r="J21" i="1"/>
  <c r="K5" i="1" s="1"/>
  <c r="R21" i="1"/>
  <c r="S17" i="1" s="1"/>
  <c r="AA23" i="1"/>
  <c r="AA26" i="1"/>
  <c r="Y28" i="1"/>
  <c r="AA20" i="1"/>
  <c r="AB23" i="1"/>
  <c r="AA24" i="1"/>
  <c r="AB26" i="1"/>
  <c r="AA27" i="1"/>
  <c r="Y8" i="1"/>
  <c r="N5" i="1"/>
  <c r="O17" i="1" s="1"/>
  <c r="AA10" i="1"/>
  <c r="Y12" i="1"/>
  <c r="Y6" i="1"/>
  <c r="AA8" i="1"/>
  <c r="F9" i="1"/>
  <c r="J9" i="1"/>
  <c r="K17" i="1" s="1"/>
  <c r="AA11" i="1"/>
  <c r="AA14" i="1"/>
  <c r="AA28" i="1"/>
  <c r="V57" i="1"/>
  <c r="V56" i="1"/>
  <c r="V55" i="1"/>
  <c r="V53" i="1"/>
  <c r="V52" i="1"/>
  <c r="V51" i="1"/>
  <c r="V49" i="1"/>
  <c r="V48" i="1"/>
  <c r="V47" i="1"/>
  <c r="V45" i="1"/>
  <c r="V44" i="1"/>
  <c r="V43" i="1"/>
  <c r="V41" i="1"/>
  <c r="V40" i="1"/>
  <c r="V39" i="1"/>
  <c r="V36" i="1"/>
  <c r="V37" i="1"/>
  <c r="V35" i="1"/>
  <c r="R57" i="1"/>
  <c r="R56" i="1"/>
  <c r="R55" i="1"/>
  <c r="R53" i="1"/>
  <c r="R52" i="1"/>
  <c r="R51" i="1"/>
  <c r="R49" i="1"/>
  <c r="R48" i="1"/>
  <c r="R47" i="1"/>
  <c r="R45" i="1"/>
  <c r="R44" i="1"/>
  <c r="R43" i="1"/>
  <c r="R41" i="1"/>
  <c r="R40" i="1"/>
  <c r="R39" i="1"/>
  <c r="R36" i="1"/>
  <c r="R37" i="1"/>
  <c r="R34" i="1" s="1"/>
  <c r="S42" i="1" s="1"/>
  <c r="R35" i="1"/>
  <c r="N57" i="1"/>
  <c r="N56" i="1"/>
  <c r="N55" i="1"/>
  <c r="N53" i="1"/>
  <c r="N52" i="1"/>
  <c r="N51" i="1"/>
  <c r="N49" i="1"/>
  <c r="N48" i="1"/>
  <c r="N47" i="1"/>
  <c r="N45" i="1"/>
  <c r="N44" i="1"/>
  <c r="N43" i="1"/>
  <c r="N41" i="1"/>
  <c r="N40" i="1"/>
  <c r="N39" i="1"/>
  <c r="N35" i="1"/>
  <c r="N36" i="1"/>
  <c r="N37" i="1"/>
  <c r="J57" i="1"/>
  <c r="AB57" i="1" s="1"/>
  <c r="J56" i="1"/>
  <c r="J55" i="1"/>
  <c r="J53" i="1"/>
  <c r="J52" i="1"/>
  <c r="J51" i="1"/>
  <c r="J49" i="1"/>
  <c r="J48" i="1"/>
  <c r="J47" i="1"/>
  <c r="J45" i="1"/>
  <c r="J44" i="1"/>
  <c r="J43" i="1"/>
  <c r="J41" i="1"/>
  <c r="J40" i="1"/>
  <c r="J39" i="1"/>
  <c r="J36" i="1"/>
  <c r="J37" i="1"/>
  <c r="J35" i="1"/>
  <c r="F45" i="1"/>
  <c r="F44" i="1"/>
  <c r="F43" i="1"/>
  <c r="F57" i="1"/>
  <c r="F56" i="1"/>
  <c r="F55" i="1"/>
  <c r="F53" i="1"/>
  <c r="F52" i="1"/>
  <c r="F51" i="1"/>
  <c r="F49" i="1"/>
  <c r="F48" i="1"/>
  <c r="F47" i="1"/>
  <c r="F41" i="1"/>
  <c r="F40" i="1"/>
  <c r="F39" i="1"/>
  <c r="F36" i="1"/>
  <c r="F37" i="1"/>
  <c r="F35" i="1"/>
  <c r="Z57" i="1"/>
  <c r="T16" i="4" s="1"/>
  <c r="Z56" i="1"/>
  <c r="Z55" i="1"/>
  <c r="AC54" i="1"/>
  <c r="X54" i="1"/>
  <c r="U54" i="1"/>
  <c r="T54" i="1"/>
  <c r="Q54" i="1"/>
  <c r="P54" i="1"/>
  <c r="M54" i="1"/>
  <c r="L54" i="1"/>
  <c r="I54" i="1"/>
  <c r="H54" i="1"/>
  <c r="E54" i="1"/>
  <c r="D54" i="1"/>
  <c r="Z53" i="1"/>
  <c r="T19" i="4" s="1"/>
  <c r="Z52" i="1"/>
  <c r="T79" i="4" s="1"/>
  <c r="Z51" i="1"/>
  <c r="T12" i="4" s="1"/>
  <c r="AC50" i="1"/>
  <c r="X50" i="1"/>
  <c r="U50" i="1"/>
  <c r="T50" i="1"/>
  <c r="Q50" i="1"/>
  <c r="P50" i="1"/>
  <c r="M50" i="1"/>
  <c r="L50" i="1"/>
  <c r="I50" i="1"/>
  <c r="H50" i="1"/>
  <c r="D50" i="1"/>
  <c r="Z49" i="1"/>
  <c r="T30" i="4" s="1"/>
  <c r="Z48" i="1"/>
  <c r="T90" i="4" s="1"/>
  <c r="Z47" i="1"/>
  <c r="T41" i="4" s="1"/>
  <c r="AC46" i="1"/>
  <c r="X46" i="1"/>
  <c r="U46" i="1"/>
  <c r="T46" i="1"/>
  <c r="Q46" i="1"/>
  <c r="P46" i="1"/>
  <c r="M46" i="1"/>
  <c r="L46" i="1"/>
  <c r="I46" i="1"/>
  <c r="H46" i="1"/>
  <c r="E46" i="1"/>
  <c r="D46" i="1"/>
  <c r="Z45" i="1"/>
  <c r="T25" i="4" s="1"/>
  <c r="Z44" i="1"/>
  <c r="T87" i="4" s="1"/>
  <c r="Z43" i="1"/>
  <c r="T69" i="4" s="1"/>
  <c r="AC42" i="1"/>
  <c r="X42" i="1"/>
  <c r="U42" i="1"/>
  <c r="T42" i="1"/>
  <c r="Q42" i="1"/>
  <c r="P42" i="1"/>
  <c r="M42" i="1"/>
  <c r="L42" i="1"/>
  <c r="I42" i="1"/>
  <c r="H42" i="1"/>
  <c r="E42" i="1"/>
  <c r="D42" i="1"/>
  <c r="Z41" i="1"/>
  <c r="T15" i="4" s="1"/>
  <c r="Z40" i="1"/>
  <c r="T35" i="4" s="1"/>
  <c r="Z39" i="1"/>
  <c r="AC38" i="1"/>
  <c r="X38" i="1"/>
  <c r="U38" i="1"/>
  <c r="T38" i="1"/>
  <c r="Q38" i="1"/>
  <c r="P38" i="1"/>
  <c r="M38" i="1"/>
  <c r="L38" i="1"/>
  <c r="I38" i="1"/>
  <c r="H38" i="1"/>
  <c r="E38" i="1"/>
  <c r="D38" i="1"/>
  <c r="Z37" i="1"/>
  <c r="T40" i="4" s="1"/>
  <c r="Z36" i="1"/>
  <c r="T85" i="4" s="1"/>
  <c r="Z35" i="1"/>
  <c r="T98" i="4" s="1"/>
  <c r="AC34" i="1"/>
  <c r="X34" i="1"/>
  <c r="U34" i="1"/>
  <c r="T34" i="1"/>
  <c r="Q34" i="1"/>
  <c r="P34" i="1"/>
  <c r="M34" i="1"/>
  <c r="L34" i="1"/>
  <c r="I34" i="1"/>
  <c r="H34" i="1"/>
  <c r="E34" i="1"/>
  <c r="D34" i="1"/>
  <c r="H19" i="3" l="1"/>
  <c r="F19" i="3"/>
  <c r="H25" i="3"/>
  <c r="F25" i="3"/>
  <c r="F12" i="3"/>
  <c r="H12" i="3"/>
  <c r="F23" i="3"/>
  <c r="H23" i="3"/>
  <c r="H27" i="3"/>
  <c r="F27" i="3"/>
  <c r="H22" i="3"/>
  <c r="F22" i="3"/>
  <c r="Y36" i="1"/>
  <c r="F54" i="1"/>
  <c r="G34" i="1" s="1"/>
  <c r="V34" i="1"/>
  <c r="W38" i="1" s="1"/>
  <c r="V50" i="1"/>
  <c r="W42" i="1" s="1"/>
  <c r="F42" i="1"/>
  <c r="G46" i="1" s="1"/>
  <c r="Y41" i="1"/>
  <c r="N38" i="1"/>
  <c r="O42" i="1" s="1"/>
  <c r="N54" i="1"/>
  <c r="O50" i="1" s="1"/>
  <c r="R38" i="1"/>
  <c r="S54" i="1" s="1"/>
  <c r="R54" i="1"/>
  <c r="S38" i="1" s="1"/>
  <c r="N50" i="1"/>
  <c r="O54" i="1" s="1"/>
  <c r="AB48" i="1"/>
  <c r="AB43" i="1"/>
  <c r="N42" i="1"/>
  <c r="O38" i="1" s="1"/>
  <c r="R42" i="1"/>
  <c r="S34" i="1" s="1"/>
  <c r="R46" i="1"/>
  <c r="S50" i="1" s="1"/>
  <c r="Y25" i="1"/>
  <c r="AA41" i="1"/>
  <c r="J42" i="1"/>
  <c r="K54" i="1" s="1"/>
  <c r="J54" i="1"/>
  <c r="K42" i="1" s="1"/>
  <c r="AA47" i="1"/>
  <c r="V38" i="1"/>
  <c r="W34" i="1" s="1"/>
  <c r="V42" i="1"/>
  <c r="W50" i="1" s="1"/>
  <c r="V46" i="1"/>
  <c r="W54" i="1" s="1"/>
  <c r="V54" i="1"/>
  <c r="W46" i="1" s="1"/>
  <c r="AB5" i="1"/>
  <c r="AA13" i="1"/>
  <c r="AB21" i="1"/>
  <c r="AB25" i="1"/>
  <c r="AA5" i="1"/>
  <c r="AB17" i="1"/>
  <c r="AA9" i="1"/>
  <c r="G17" i="1"/>
  <c r="AA21" i="1"/>
  <c r="AA17" i="1"/>
  <c r="Y5" i="1"/>
  <c r="H14" i="3" s="1"/>
  <c r="Y9" i="1"/>
  <c r="H17" i="3" s="1"/>
  <c r="G21" i="1"/>
  <c r="AA25" i="1"/>
  <c r="Y21" i="1"/>
  <c r="G9" i="1"/>
  <c r="Y17" i="1"/>
  <c r="G13" i="1"/>
  <c r="AB45" i="1"/>
  <c r="AB51" i="1"/>
  <c r="Y37" i="1"/>
  <c r="AA37" i="1"/>
  <c r="AB35" i="1"/>
  <c r="Y35" i="1"/>
  <c r="N34" i="1"/>
  <c r="O46" i="1" s="1"/>
  <c r="Z34" i="1"/>
  <c r="Z38" i="1"/>
  <c r="Y56" i="1"/>
  <c r="Y52" i="1"/>
  <c r="Y51" i="1"/>
  <c r="AB47" i="1"/>
  <c r="J46" i="1"/>
  <c r="K38" i="1" s="1"/>
  <c r="Z46" i="1"/>
  <c r="G16" i="3" s="1"/>
  <c r="J38" i="1"/>
  <c r="K46" i="1" s="1"/>
  <c r="AB53" i="1"/>
  <c r="AA51" i="1"/>
  <c r="Y44" i="1"/>
  <c r="AA40" i="1"/>
  <c r="AB49" i="1"/>
  <c r="Y55" i="1"/>
  <c r="AA44" i="1"/>
  <c r="Y39" i="1"/>
  <c r="AA48" i="1"/>
  <c r="AA43" i="1"/>
  <c r="Y53" i="1"/>
  <c r="Z50" i="1"/>
  <c r="Y40" i="1"/>
  <c r="Z54" i="1"/>
  <c r="Y48" i="1"/>
  <c r="F50" i="1"/>
  <c r="G38" i="1" s="1"/>
  <c r="F38" i="1"/>
  <c r="G50" i="1" s="1"/>
  <c r="F46" i="1"/>
  <c r="G42" i="1" s="1"/>
  <c r="Y54" i="1"/>
  <c r="Z42" i="1"/>
  <c r="G15" i="3" s="1"/>
  <c r="AB39" i="1"/>
  <c r="AB37" i="1"/>
  <c r="Y49" i="1"/>
  <c r="AA35" i="1"/>
  <c r="AB41" i="1"/>
  <c r="Y43" i="1"/>
  <c r="AB44" i="1"/>
  <c r="AA45" i="1"/>
  <c r="F34" i="1"/>
  <c r="J34" i="1"/>
  <c r="K50" i="1" s="1"/>
  <c r="AA36" i="1"/>
  <c r="AA39" i="1"/>
  <c r="Y47" i="1"/>
  <c r="AA49" i="1"/>
  <c r="J50" i="1"/>
  <c r="R50" i="1"/>
  <c r="S46" i="1" s="1"/>
  <c r="AA52" i="1"/>
  <c r="AA55" i="1"/>
  <c r="Y57" i="1"/>
  <c r="AB52" i="1"/>
  <c r="AA53" i="1"/>
  <c r="AB55" i="1"/>
  <c r="AA56" i="1"/>
  <c r="AB56" i="1"/>
  <c r="AA57" i="1"/>
  <c r="AB36" i="1"/>
  <c r="Y45" i="1"/>
  <c r="AB40" i="1"/>
  <c r="N46" i="1"/>
  <c r="O34" i="1" s="1"/>
  <c r="T11" i="4"/>
  <c r="T58" i="4"/>
  <c r="T43" i="4"/>
  <c r="T68" i="4"/>
  <c r="T71" i="4"/>
  <c r="T99" i="4"/>
  <c r="T88" i="4"/>
  <c r="T21" i="4"/>
  <c r="T32" i="4"/>
  <c r="T22" i="4"/>
  <c r="T31" i="4"/>
  <c r="T57" i="4"/>
  <c r="T51" i="4"/>
  <c r="T26" i="4"/>
  <c r="T75" i="4"/>
  <c r="T95" i="4"/>
  <c r="T70" i="4"/>
  <c r="T91" i="4"/>
  <c r="T100" i="4"/>
  <c r="V86" i="1"/>
  <c r="V85" i="1"/>
  <c r="V84" i="1"/>
  <c r="V82" i="1"/>
  <c r="V81" i="1"/>
  <c r="V80" i="1"/>
  <c r="V78" i="1"/>
  <c r="V77" i="1"/>
  <c r="V76" i="1"/>
  <c r="V74" i="1"/>
  <c r="V73" i="1"/>
  <c r="V72" i="1"/>
  <c r="V70" i="1"/>
  <c r="V69" i="1"/>
  <c r="V68" i="1"/>
  <c r="V65" i="1"/>
  <c r="V66" i="1"/>
  <c r="V64" i="1"/>
  <c r="R86" i="1"/>
  <c r="R85" i="1"/>
  <c r="R84" i="1"/>
  <c r="R82" i="1"/>
  <c r="R81" i="1"/>
  <c r="R80" i="1"/>
  <c r="R78" i="1"/>
  <c r="R77" i="1"/>
  <c r="R76" i="1"/>
  <c r="R74" i="1"/>
  <c r="R73" i="1"/>
  <c r="R72" i="1"/>
  <c r="R70" i="1"/>
  <c r="R69" i="1"/>
  <c r="R68" i="1"/>
  <c r="R65" i="1"/>
  <c r="R66" i="1"/>
  <c r="R64" i="1"/>
  <c r="G26" i="3"/>
  <c r="N86" i="1"/>
  <c r="N85" i="1"/>
  <c r="N84" i="1"/>
  <c r="N82" i="1"/>
  <c r="N81" i="1"/>
  <c r="N80" i="1"/>
  <c r="N78" i="1"/>
  <c r="N77" i="1"/>
  <c r="N76" i="1"/>
  <c r="N74" i="1"/>
  <c r="N73" i="1"/>
  <c r="N72" i="1"/>
  <c r="N70" i="1"/>
  <c r="N69" i="1"/>
  <c r="N68" i="1"/>
  <c r="N65" i="1"/>
  <c r="N66" i="1"/>
  <c r="N64" i="1"/>
  <c r="J86" i="1"/>
  <c r="J85" i="1"/>
  <c r="J84" i="1"/>
  <c r="J82" i="1"/>
  <c r="J81" i="1"/>
  <c r="J80" i="1"/>
  <c r="J78" i="1"/>
  <c r="J77" i="1"/>
  <c r="J76" i="1"/>
  <c r="J74" i="1"/>
  <c r="J73" i="1"/>
  <c r="J72" i="1"/>
  <c r="J70" i="1"/>
  <c r="J69" i="1"/>
  <c r="J68" i="1"/>
  <c r="J65" i="1"/>
  <c r="J66" i="1"/>
  <c r="J64" i="1"/>
  <c r="F86" i="1"/>
  <c r="F85" i="1"/>
  <c r="F84" i="1"/>
  <c r="F82" i="1"/>
  <c r="F81" i="1"/>
  <c r="F80" i="1"/>
  <c r="F78" i="1"/>
  <c r="F77" i="1"/>
  <c r="F76" i="1"/>
  <c r="F74" i="1"/>
  <c r="F73" i="1"/>
  <c r="F72" i="1"/>
  <c r="F70" i="1"/>
  <c r="F69" i="1"/>
  <c r="F68" i="1"/>
  <c r="F65" i="1"/>
  <c r="F66" i="1"/>
  <c r="F64" i="1"/>
  <c r="H10" i="3"/>
  <c r="G10" i="3"/>
  <c r="F10" i="3"/>
  <c r="G17" i="3"/>
  <c r="G14" i="3"/>
  <c r="G6" i="3"/>
  <c r="G18" i="3"/>
  <c r="H26" i="3"/>
  <c r="F26" i="3"/>
  <c r="H13" i="3"/>
  <c r="G13" i="3"/>
  <c r="F13" i="3"/>
  <c r="H5" i="3"/>
  <c r="G5" i="3"/>
  <c r="F5" i="3"/>
  <c r="H7" i="3"/>
  <c r="G7" i="3"/>
  <c r="F7" i="3"/>
  <c r="H20" i="3"/>
  <c r="G20" i="3"/>
  <c r="F20" i="3"/>
  <c r="AB42" i="1" l="1"/>
  <c r="F17" i="3"/>
  <c r="F14" i="3"/>
  <c r="AB46" i="1"/>
  <c r="AB50" i="1"/>
  <c r="AA38" i="1"/>
  <c r="AA42" i="1"/>
  <c r="AA46" i="1"/>
  <c r="AA50" i="1"/>
  <c r="Y38" i="1"/>
  <c r="AB54" i="1"/>
  <c r="AB34" i="1"/>
  <c r="Y50" i="1"/>
  <c r="K34" i="1"/>
  <c r="AA34" i="1"/>
  <c r="AB38" i="1"/>
  <c r="AA54" i="1"/>
  <c r="Y42" i="1"/>
  <c r="Y46" i="1"/>
  <c r="G54" i="1"/>
  <c r="Y34" i="1"/>
  <c r="Z86" i="1"/>
  <c r="T59" i="4" s="1"/>
  <c r="J83" i="1"/>
  <c r="AB86" i="1"/>
  <c r="Z85" i="1"/>
  <c r="T28" i="4" s="1"/>
  <c r="AA85" i="1"/>
  <c r="Y85" i="1"/>
  <c r="AA84" i="1"/>
  <c r="Z84" i="1"/>
  <c r="T55" i="4" s="1"/>
  <c r="R83" i="1"/>
  <c r="S67" i="1" s="1"/>
  <c r="Y84" i="1"/>
  <c r="AC83" i="1"/>
  <c r="X83" i="1"/>
  <c r="V83" i="1"/>
  <c r="U83" i="1"/>
  <c r="T83" i="1"/>
  <c r="Q83" i="1"/>
  <c r="P83" i="1"/>
  <c r="M83" i="1"/>
  <c r="L83" i="1"/>
  <c r="I83" i="1"/>
  <c r="H83" i="1"/>
  <c r="F83" i="1"/>
  <c r="G63" i="1" s="1"/>
  <c r="E83" i="1"/>
  <c r="D83" i="1"/>
  <c r="Z82" i="1"/>
  <c r="T23" i="4" s="1"/>
  <c r="AA82" i="1"/>
  <c r="Y82" i="1"/>
  <c r="AB82" i="1"/>
  <c r="AA81" i="1"/>
  <c r="Z81" i="1"/>
  <c r="T36" i="4" s="1"/>
  <c r="Y81" i="1"/>
  <c r="Z80" i="1"/>
  <c r="T81" i="4" s="1"/>
  <c r="AA80" i="1"/>
  <c r="AC79" i="1"/>
  <c r="X79" i="1"/>
  <c r="V79" i="1"/>
  <c r="W71" i="1" s="1"/>
  <c r="U79" i="1"/>
  <c r="T79" i="1"/>
  <c r="R79" i="1"/>
  <c r="Q79" i="1"/>
  <c r="P79" i="1"/>
  <c r="N79" i="1"/>
  <c r="O83" i="1" s="1"/>
  <c r="M79" i="1"/>
  <c r="L79" i="1"/>
  <c r="J79" i="1"/>
  <c r="K63" i="1" s="1"/>
  <c r="I79" i="1"/>
  <c r="H79" i="1"/>
  <c r="F79" i="1"/>
  <c r="E79" i="1"/>
  <c r="D79" i="1"/>
  <c r="AA78" i="1"/>
  <c r="Z78" i="1"/>
  <c r="T34" i="4" s="1"/>
  <c r="R75" i="1"/>
  <c r="S79" i="1" s="1"/>
  <c r="AB78" i="1"/>
  <c r="Z77" i="1"/>
  <c r="T82" i="4" s="1"/>
  <c r="V75" i="1"/>
  <c r="W83" i="1" s="1"/>
  <c r="AA77" i="1"/>
  <c r="Z76" i="1"/>
  <c r="T94" i="4" s="1"/>
  <c r="N75" i="1"/>
  <c r="O63" i="1" s="1"/>
  <c r="J75" i="1"/>
  <c r="K67" i="1" s="1"/>
  <c r="AB76" i="1"/>
  <c r="AC75" i="1"/>
  <c r="X75" i="1"/>
  <c r="W75" i="1"/>
  <c r="U75" i="1"/>
  <c r="T75" i="1"/>
  <c r="S75" i="1"/>
  <c r="Q75" i="1"/>
  <c r="P75" i="1"/>
  <c r="M75" i="1"/>
  <c r="L75" i="1"/>
  <c r="I75" i="1"/>
  <c r="H75" i="1"/>
  <c r="E75" i="1"/>
  <c r="D75" i="1"/>
  <c r="Z74" i="1"/>
  <c r="T78" i="4" s="1"/>
  <c r="AA74" i="1"/>
  <c r="Z73" i="1"/>
  <c r="T44" i="4" s="1"/>
  <c r="V71" i="1"/>
  <c r="W79" i="1" s="1"/>
  <c r="J71" i="1"/>
  <c r="K83" i="1" s="1"/>
  <c r="AB73" i="1"/>
  <c r="Z72" i="1"/>
  <c r="T27" i="4" s="1"/>
  <c r="R71" i="1"/>
  <c r="S63" i="1" s="1"/>
  <c r="AA72" i="1"/>
  <c r="Y72" i="1"/>
  <c r="AB72" i="1"/>
  <c r="AC71" i="1"/>
  <c r="X71" i="1"/>
  <c r="U71" i="1"/>
  <c r="T71" i="1"/>
  <c r="Q71" i="1"/>
  <c r="P71" i="1"/>
  <c r="M71" i="1"/>
  <c r="L71" i="1"/>
  <c r="I71" i="1"/>
  <c r="H71" i="1"/>
  <c r="E71" i="1"/>
  <c r="D71" i="1"/>
  <c r="Z70" i="1"/>
  <c r="T42" i="4" s="1"/>
  <c r="Y70" i="1"/>
  <c r="AB70" i="1"/>
  <c r="Z69" i="1"/>
  <c r="T54" i="4" s="1"/>
  <c r="N67" i="1"/>
  <c r="O71" i="1" s="1"/>
  <c r="Y69" i="1"/>
  <c r="AB69" i="1"/>
  <c r="AA68" i="1"/>
  <c r="Z68" i="1"/>
  <c r="T76" i="4" s="1"/>
  <c r="R67" i="1"/>
  <c r="S83" i="1" s="1"/>
  <c r="AB68" i="1"/>
  <c r="AB67" i="1" s="1"/>
  <c r="AC67" i="1"/>
  <c r="X67" i="1"/>
  <c r="V67" i="1"/>
  <c r="U67" i="1"/>
  <c r="T67" i="1"/>
  <c r="Q67" i="1"/>
  <c r="P67" i="1"/>
  <c r="M67" i="1"/>
  <c r="L67" i="1"/>
  <c r="I67" i="1"/>
  <c r="H67" i="1"/>
  <c r="F67" i="1"/>
  <c r="G79" i="1" s="1"/>
  <c r="E67" i="1"/>
  <c r="D67" i="1"/>
  <c r="Z66" i="1"/>
  <c r="T20" i="4" s="1"/>
  <c r="AA66" i="1"/>
  <c r="Y66" i="1"/>
  <c r="AB66" i="1"/>
  <c r="AA65" i="1"/>
  <c r="Z65" i="1"/>
  <c r="AB65" i="1"/>
  <c r="Z64" i="1"/>
  <c r="T67" i="4" s="1"/>
  <c r="V63" i="1"/>
  <c r="W67" i="1" s="1"/>
  <c r="AA64" i="1"/>
  <c r="AC63" i="1"/>
  <c r="X63" i="1"/>
  <c r="W63" i="1"/>
  <c r="U63" i="1"/>
  <c r="T63" i="1"/>
  <c r="R63" i="1"/>
  <c r="S71" i="1" s="1"/>
  <c r="Q63" i="1"/>
  <c r="P63" i="1"/>
  <c r="N63" i="1"/>
  <c r="O75" i="1" s="1"/>
  <c r="M63" i="1"/>
  <c r="L63" i="1"/>
  <c r="J63" i="1"/>
  <c r="K79" i="1" s="1"/>
  <c r="I63" i="1"/>
  <c r="H63" i="1"/>
  <c r="F63" i="1"/>
  <c r="E63" i="1"/>
  <c r="D63" i="1"/>
  <c r="F15" i="3" l="1"/>
  <c r="H18" i="3"/>
  <c r="F18" i="3"/>
  <c r="F6" i="3"/>
  <c r="H6" i="3"/>
  <c r="F16" i="3"/>
  <c r="H16" i="3"/>
  <c r="Z79" i="1"/>
  <c r="G11" i="3" s="1"/>
  <c r="Z63" i="1"/>
  <c r="G9" i="3" s="1"/>
  <c r="Z83" i="1"/>
  <c r="G28" i="3" s="1"/>
  <c r="AA79" i="1"/>
  <c r="Y79" i="1"/>
  <c r="Z75" i="1"/>
  <c r="G21" i="3" s="1"/>
  <c r="Z71" i="1"/>
  <c r="Z67" i="1"/>
  <c r="G8" i="3" s="1"/>
  <c r="Y63" i="1"/>
  <c r="AA63" i="1"/>
  <c r="K71" i="1"/>
  <c r="Y73" i="1"/>
  <c r="AB74" i="1"/>
  <c r="AB71" i="1" s="1"/>
  <c r="Y76" i="1"/>
  <c r="Y86" i="1"/>
  <c r="J67" i="1"/>
  <c r="AA69" i="1"/>
  <c r="Y80" i="1"/>
  <c r="AB81" i="1"/>
  <c r="N83" i="1"/>
  <c r="O79" i="1" s="1"/>
  <c r="AB84" i="1"/>
  <c r="Y65" i="1"/>
  <c r="G67" i="1"/>
  <c r="Y68" i="1"/>
  <c r="AA70" i="1"/>
  <c r="F71" i="1"/>
  <c r="N71" i="1"/>
  <c r="O67" i="1" s="1"/>
  <c r="AA73" i="1"/>
  <c r="AA71" i="1" s="1"/>
  <c r="AA76" i="1"/>
  <c r="AA75" i="1" s="1"/>
  <c r="Y78" i="1"/>
  <c r="G83" i="1"/>
  <c r="AB85" i="1"/>
  <c r="AA86" i="1"/>
  <c r="AA83" i="1" s="1"/>
  <c r="AB64" i="1"/>
  <c r="AB63" i="1" s="1"/>
  <c r="AB77" i="1"/>
  <c r="AB75" i="1" s="1"/>
  <c r="AB80" i="1"/>
  <c r="Y64" i="1"/>
  <c r="Y74" i="1"/>
  <c r="Y77" i="1"/>
  <c r="F75" i="1"/>
  <c r="V115" i="1"/>
  <c r="V114" i="1"/>
  <c r="V113" i="1"/>
  <c r="V111" i="1"/>
  <c r="V110" i="1"/>
  <c r="V109" i="1"/>
  <c r="V107" i="1"/>
  <c r="V106" i="1"/>
  <c r="V105" i="1"/>
  <c r="V103" i="1"/>
  <c r="V102" i="1"/>
  <c r="V101" i="1"/>
  <c r="V99" i="1"/>
  <c r="V98" i="1"/>
  <c r="V97" i="1"/>
  <c r="V94" i="1"/>
  <c r="V95" i="1"/>
  <c r="V93" i="1"/>
  <c r="R115" i="1"/>
  <c r="R114" i="1"/>
  <c r="R113" i="1"/>
  <c r="R111" i="1"/>
  <c r="R110" i="1"/>
  <c r="R109" i="1"/>
  <c r="R107" i="1"/>
  <c r="R106" i="1"/>
  <c r="R105" i="1"/>
  <c r="R103" i="1"/>
  <c r="R102" i="1"/>
  <c r="R101" i="1"/>
  <c r="R99" i="1"/>
  <c r="R98" i="1"/>
  <c r="R97" i="1"/>
  <c r="R94" i="1"/>
  <c r="R95" i="1"/>
  <c r="R93" i="1"/>
  <c r="N115" i="1"/>
  <c r="N114" i="1"/>
  <c r="N113" i="1"/>
  <c r="N111" i="1"/>
  <c r="N110" i="1"/>
  <c r="N109" i="1"/>
  <c r="N107" i="1"/>
  <c r="N106" i="1"/>
  <c r="N105" i="1"/>
  <c r="N103" i="1"/>
  <c r="N102" i="1"/>
  <c r="N101" i="1"/>
  <c r="N99" i="1"/>
  <c r="N98" i="1"/>
  <c r="N97" i="1"/>
  <c r="N94" i="1"/>
  <c r="N95" i="1"/>
  <c r="N93" i="1"/>
  <c r="J115" i="1"/>
  <c r="J114" i="1"/>
  <c r="J113" i="1"/>
  <c r="J111" i="1"/>
  <c r="J110" i="1"/>
  <c r="J109" i="1"/>
  <c r="J107" i="1"/>
  <c r="J106" i="1"/>
  <c r="J105" i="1"/>
  <c r="J103" i="1"/>
  <c r="J102" i="1"/>
  <c r="J101" i="1"/>
  <c r="J99" i="1"/>
  <c r="J98" i="1"/>
  <c r="J97" i="1"/>
  <c r="J94" i="1"/>
  <c r="J95" i="1"/>
  <c r="J93" i="1"/>
  <c r="F115" i="1"/>
  <c r="F114" i="1"/>
  <c r="F113" i="1"/>
  <c r="F111" i="1"/>
  <c r="F110" i="1"/>
  <c r="F109" i="1"/>
  <c r="F107" i="1"/>
  <c r="F106" i="1"/>
  <c r="F105" i="1"/>
  <c r="F103" i="1"/>
  <c r="F102" i="1"/>
  <c r="F101" i="1"/>
  <c r="F99" i="1"/>
  <c r="F98" i="1"/>
  <c r="F97" i="1"/>
  <c r="F94" i="1"/>
  <c r="F95" i="1"/>
  <c r="F93" i="1"/>
  <c r="H11" i="3" l="1"/>
  <c r="F11" i="3"/>
  <c r="F9" i="3"/>
  <c r="H9" i="3"/>
  <c r="AB83" i="1"/>
  <c r="AA67" i="1"/>
  <c r="Y83" i="1"/>
  <c r="Y71" i="1"/>
  <c r="G75" i="1"/>
  <c r="G71" i="1"/>
  <c r="Y75" i="1"/>
  <c r="AB79" i="1"/>
  <c r="Y67" i="1"/>
  <c r="K75" i="1"/>
  <c r="D100" i="1"/>
  <c r="D92" i="1"/>
  <c r="E92" i="1"/>
  <c r="H92" i="1"/>
  <c r="I92" i="1"/>
  <c r="L92" i="1"/>
  <c r="M92" i="1"/>
  <c r="P92" i="1"/>
  <c r="Q92" i="1"/>
  <c r="T92" i="1"/>
  <c r="U92" i="1"/>
  <c r="X92" i="1"/>
  <c r="AC92" i="1"/>
  <c r="AA93" i="1"/>
  <c r="V92" i="1"/>
  <c r="W96" i="1" s="1"/>
  <c r="Y93" i="1"/>
  <c r="Z93" i="1"/>
  <c r="Z94" i="1"/>
  <c r="AB94" i="1"/>
  <c r="AB95" i="1"/>
  <c r="Z95" i="1"/>
  <c r="AA95" i="1"/>
  <c r="D96" i="1"/>
  <c r="E96" i="1"/>
  <c r="H96" i="1"/>
  <c r="I96" i="1"/>
  <c r="L96" i="1"/>
  <c r="M96" i="1"/>
  <c r="P96" i="1"/>
  <c r="Q96" i="1"/>
  <c r="T96" i="1"/>
  <c r="U96" i="1"/>
  <c r="X96" i="1"/>
  <c r="AC96" i="1"/>
  <c r="J96" i="1"/>
  <c r="K104" i="1" s="1"/>
  <c r="Z97" i="1"/>
  <c r="AA98" i="1"/>
  <c r="Z98" i="1"/>
  <c r="Z99" i="1"/>
  <c r="E100" i="1"/>
  <c r="H100" i="1"/>
  <c r="I100" i="1"/>
  <c r="L100" i="1"/>
  <c r="M100" i="1"/>
  <c r="P100" i="1"/>
  <c r="Q100" i="1"/>
  <c r="T100" i="1"/>
  <c r="U100" i="1"/>
  <c r="X100" i="1"/>
  <c r="AC100" i="1"/>
  <c r="Z101" i="1"/>
  <c r="Z102" i="1"/>
  <c r="Z103" i="1"/>
  <c r="D104" i="1"/>
  <c r="E104" i="1"/>
  <c r="H104" i="1"/>
  <c r="I104" i="1"/>
  <c r="L104" i="1"/>
  <c r="M104" i="1"/>
  <c r="P104" i="1"/>
  <c r="Q104" i="1"/>
  <c r="T104" i="1"/>
  <c r="U104" i="1"/>
  <c r="X104" i="1"/>
  <c r="AC104" i="1"/>
  <c r="F104" i="1"/>
  <c r="AA105" i="1"/>
  <c r="R104" i="1"/>
  <c r="S108" i="1" s="1"/>
  <c r="V104" i="1"/>
  <c r="W112" i="1" s="1"/>
  <c r="Z105" i="1"/>
  <c r="AB106" i="1"/>
  <c r="Y106" i="1"/>
  <c r="Z106" i="1"/>
  <c r="Z107" i="1"/>
  <c r="AB107" i="1"/>
  <c r="D108" i="1"/>
  <c r="E108" i="1"/>
  <c r="H108" i="1"/>
  <c r="I108" i="1"/>
  <c r="L108" i="1"/>
  <c r="M108" i="1"/>
  <c r="P108" i="1"/>
  <c r="Q108" i="1"/>
  <c r="T108" i="1"/>
  <c r="U108" i="1"/>
  <c r="X108" i="1"/>
  <c r="AC108" i="1"/>
  <c r="Y109" i="1"/>
  <c r="Z109" i="1"/>
  <c r="AB110" i="1"/>
  <c r="Z110" i="1"/>
  <c r="Z111" i="1"/>
  <c r="D112" i="1"/>
  <c r="E112" i="1"/>
  <c r="H112" i="1"/>
  <c r="I112" i="1"/>
  <c r="J112" i="1"/>
  <c r="K100" i="1" s="1"/>
  <c r="L112" i="1"/>
  <c r="M112" i="1"/>
  <c r="P112" i="1"/>
  <c r="Q112" i="1"/>
  <c r="T112" i="1"/>
  <c r="U112" i="1"/>
  <c r="X112" i="1"/>
  <c r="AC112" i="1"/>
  <c r="R112" i="1"/>
  <c r="S96" i="1" s="1"/>
  <c r="Z113" i="1"/>
  <c r="AB113" i="1"/>
  <c r="AA114" i="1"/>
  <c r="Z114" i="1"/>
  <c r="Z115" i="1"/>
  <c r="H21" i="3" l="1"/>
  <c r="F21" i="3"/>
  <c r="H28" i="3"/>
  <c r="F28" i="3"/>
  <c r="H8" i="3"/>
  <c r="F8" i="3"/>
  <c r="Z96" i="1"/>
  <c r="Z92" i="1"/>
  <c r="Z104" i="1"/>
  <c r="Z108" i="1"/>
  <c r="AA102" i="1"/>
  <c r="AA103" i="1"/>
  <c r="V100" i="1"/>
  <c r="W108" i="1" s="1"/>
  <c r="F100" i="1"/>
  <c r="G104" i="1" s="1"/>
  <c r="R100" i="1"/>
  <c r="S92" i="1" s="1"/>
  <c r="Y103" i="1"/>
  <c r="AB103" i="1"/>
  <c r="J100" i="1"/>
  <c r="K112" i="1" s="1"/>
  <c r="Y102" i="1"/>
  <c r="AA111" i="1"/>
  <c r="AA113" i="1"/>
  <c r="AB114" i="1"/>
  <c r="V112" i="1"/>
  <c r="W104" i="1" s="1"/>
  <c r="Y99" i="1"/>
  <c r="V96" i="1"/>
  <c r="W92" i="1" s="1"/>
  <c r="N96" i="1"/>
  <c r="O100" i="1" s="1"/>
  <c r="AB97" i="1"/>
  <c r="J108" i="1"/>
  <c r="K92" i="1" s="1"/>
  <c r="AB109" i="1"/>
  <c r="G100" i="1"/>
  <c r="R96" i="1"/>
  <c r="S112" i="1" s="1"/>
  <c r="Y115" i="1"/>
  <c r="N112" i="1"/>
  <c r="O108" i="1" s="1"/>
  <c r="Z112" i="1"/>
  <c r="Z100" i="1"/>
  <c r="AB98" i="1"/>
  <c r="Y111" i="1"/>
  <c r="R108" i="1"/>
  <c r="S104" i="1" s="1"/>
  <c r="J92" i="1"/>
  <c r="K108" i="1" s="1"/>
  <c r="AB93" i="1"/>
  <c r="AB92" i="1" s="1"/>
  <c r="AA115" i="1"/>
  <c r="AB115" i="1"/>
  <c r="Y114" i="1"/>
  <c r="Y113" i="1"/>
  <c r="AB111" i="1"/>
  <c r="N108" i="1"/>
  <c r="O112" i="1" s="1"/>
  <c r="V108" i="1"/>
  <c r="W100" i="1" s="1"/>
  <c r="AA109" i="1"/>
  <c r="AA106" i="1"/>
  <c r="N104" i="1"/>
  <c r="O92" i="1" s="1"/>
  <c r="Y105" i="1"/>
  <c r="Y97" i="1"/>
  <c r="AA97" i="1"/>
  <c r="F96" i="1"/>
  <c r="Y94" i="1"/>
  <c r="AA94" i="1"/>
  <c r="AA92" i="1" s="1"/>
  <c r="F112" i="1"/>
  <c r="Y110" i="1"/>
  <c r="AA110" i="1"/>
  <c r="Y107" i="1"/>
  <c r="AA107" i="1"/>
  <c r="AA101" i="1"/>
  <c r="N100" i="1"/>
  <c r="O96" i="1" s="1"/>
  <c r="AA99" i="1"/>
  <c r="Y98" i="1"/>
  <c r="Y95" i="1"/>
  <c r="R92" i="1"/>
  <c r="S100" i="1" s="1"/>
  <c r="F108" i="1"/>
  <c r="N92" i="1"/>
  <c r="O104" i="1" s="1"/>
  <c r="F92" i="1"/>
  <c r="AB105" i="1"/>
  <c r="AB104" i="1" s="1"/>
  <c r="J104" i="1"/>
  <c r="K96" i="1" s="1"/>
  <c r="AB102" i="1"/>
  <c r="Y101" i="1"/>
  <c r="AB99" i="1"/>
  <c r="AB101" i="1"/>
  <c r="AB112" i="1" l="1"/>
  <c r="AA104" i="1"/>
  <c r="AA100" i="1"/>
  <c r="AB96" i="1"/>
  <c r="AA112" i="1"/>
  <c r="AB100" i="1"/>
  <c r="AA96" i="1"/>
  <c r="Y96" i="1"/>
  <c r="G108" i="1"/>
  <c r="G112" i="1"/>
  <c r="Y92" i="1"/>
  <c r="Y100" i="1"/>
  <c r="AA108" i="1"/>
  <c r="Y104" i="1"/>
  <c r="AB108" i="1"/>
  <c r="G96" i="1"/>
  <c r="Y108" i="1"/>
  <c r="Y112" i="1"/>
  <c r="G92" i="1"/>
  <c r="Z108" i="7"/>
  <c r="S47" i="4" s="1"/>
  <c r="T47" i="4" s="1"/>
  <c r="Z107" i="7"/>
  <c r="S80" i="4" s="1"/>
  <c r="T80" i="4" s="1"/>
  <c r="I105" i="7"/>
  <c r="AA107" i="7"/>
  <c r="AB107" i="7"/>
  <c r="Y107" i="7"/>
  <c r="Y108" i="7"/>
  <c r="J105" i="7"/>
  <c r="Z106" i="7"/>
  <c r="S86" i="4" s="1"/>
  <c r="T86" i="4" s="1"/>
  <c r="Q47" i="4" l="1"/>
  <c r="R47" i="4"/>
  <c r="R80" i="4"/>
  <c r="Q80" i="4"/>
  <c r="Z105" i="7"/>
  <c r="G24" i="3" s="1"/>
  <c r="K113" i="7"/>
  <c r="Y105" i="7"/>
  <c r="AB108" i="7"/>
  <c r="AB106" i="7"/>
  <c r="Y106" i="7"/>
  <c r="AA108" i="7"/>
  <c r="AA106" i="7"/>
  <c r="F24" i="3" l="1"/>
  <c r="H24" i="3"/>
  <c r="Q86" i="4"/>
  <c r="R86" i="4"/>
  <c r="AA105" i="7"/>
  <c r="AB105" i="7"/>
</calcChain>
</file>

<file path=xl/sharedStrings.xml><?xml version="1.0" encoding="utf-8"?>
<sst xmlns="http://schemas.openxmlformats.org/spreadsheetml/2006/main" count="1238" uniqueCount="198">
  <si>
    <t>Sirli Sang</t>
  </si>
  <si>
    <t>Würth</t>
  </si>
  <si>
    <t>Anti Kree</t>
  </si>
  <si>
    <t>Simo Kree</t>
  </si>
  <si>
    <t>Sirle Kree</t>
  </si>
  <si>
    <t>Egesten Metallehitused</t>
  </si>
  <si>
    <t>Ljuba Molodova</t>
  </si>
  <si>
    <t>Kristina Molodova</t>
  </si>
  <si>
    <t>Kunda Trans</t>
  </si>
  <si>
    <t>Rainer Lille</t>
  </si>
  <si>
    <t>Jairi Saksen</t>
  </si>
  <si>
    <t>Marju Arumäe</t>
  </si>
  <si>
    <t>Wiru Auto</t>
  </si>
  <si>
    <t>Kaido Nõmtak</t>
  </si>
  <si>
    <t>Mati Veeväli</t>
  </si>
  <si>
    <t>Gertu Grishtshenko</t>
  </si>
  <si>
    <t>Silfer</t>
  </si>
  <si>
    <t>Tõnis Reinula</t>
  </si>
  <si>
    <t>Annika Reinula</t>
  </si>
  <si>
    <t>Kaidi Pitk</t>
  </si>
  <si>
    <t>Võite</t>
  </si>
  <si>
    <t>puhas</t>
  </si>
  <si>
    <t>koos HK</t>
  </si>
  <si>
    <t>-HK</t>
  </si>
  <si>
    <t>Punkte</t>
  </si>
  <si>
    <t>Võidupunkt</t>
  </si>
  <si>
    <t>Mängijad</t>
  </si>
  <si>
    <t>KOKKU</t>
  </si>
  <si>
    <t>Kesk.</t>
  </si>
  <si>
    <t>Keskm.</t>
  </si>
  <si>
    <t>Vastane</t>
  </si>
  <si>
    <t>5 SARI</t>
  </si>
  <si>
    <t>4 SARI</t>
  </si>
  <si>
    <t>3 SARI</t>
  </si>
  <si>
    <t>2 SARI</t>
  </si>
  <si>
    <t>1 SARI</t>
  </si>
  <si>
    <t>HK</t>
  </si>
  <si>
    <t>Võistkond</t>
  </si>
  <si>
    <t>Saalipalli võistkond</t>
  </si>
  <si>
    <t>Indrek Pukki</t>
  </si>
  <si>
    <t>Üllar Kägu</t>
  </si>
  <si>
    <t>Käo Pesula</t>
  </si>
  <si>
    <t>Vladimir Dunets</t>
  </si>
  <si>
    <t>Andrei Gurkin</t>
  </si>
  <si>
    <t>Eesti Raudtee</t>
  </si>
  <si>
    <t>Ülle Ristimägi</t>
  </si>
  <si>
    <t>Martin Konso</t>
  </si>
  <si>
    <t>Jüri Ristimägi</t>
  </si>
  <si>
    <t>Essu Mõisa Bowling</t>
  </si>
  <si>
    <t>Lembit Luik</t>
  </si>
  <si>
    <t>Estonian Cell</t>
  </si>
  <si>
    <t>Reio Koka</t>
  </si>
  <si>
    <t>Ilmar Paal</t>
  </si>
  <si>
    <t>Maie Rummel</t>
  </si>
  <si>
    <t>Vaiko Saar</t>
  </si>
  <si>
    <t>Metsasõbrad</t>
  </si>
  <si>
    <t>Kasper Gorjatsev</t>
  </si>
  <si>
    <t>Baltic Tank</t>
  </si>
  <si>
    <t>Margus Pukk</t>
  </si>
  <si>
    <t>Aita Rohtmets</t>
  </si>
  <si>
    <t>Royalsmart</t>
  </si>
  <si>
    <t>Ingmar Papstel</t>
  </si>
  <si>
    <t>Maarika Lepik</t>
  </si>
  <si>
    <t>Eli Vainlo</t>
  </si>
  <si>
    <t>Verx</t>
  </si>
  <si>
    <t>Fredi Arnover</t>
  </si>
  <si>
    <t>Eha Neito</t>
  </si>
  <si>
    <t>Kairika Kluust</t>
  </si>
  <si>
    <t>Kirevene Mulk</t>
  </si>
  <si>
    <t>Jaanis Valter</t>
  </si>
  <si>
    <t>Margret Peiker</t>
  </si>
  <si>
    <t>Temper</t>
  </si>
  <si>
    <t>Margus Floren</t>
  </si>
  <si>
    <t>Heli Ruuto</t>
  </si>
  <si>
    <t>Latestoil</t>
  </si>
  <si>
    <t>Madli Ruuto</t>
  </si>
  <si>
    <t>Tristan Ruuto</t>
  </si>
  <si>
    <t>Erik Papstel</t>
  </si>
  <si>
    <t>Team 29</t>
  </si>
  <si>
    <t>Aleftina Dushenkova</t>
  </si>
  <si>
    <t>Ragnar Orgus</t>
  </si>
  <si>
    <t>Silver Aros</t>
  </si>
  <si>
    <t>Larissa Vagel</t>
  </si>
  <si>
    <t>Viktor Mestilainen</t>
  </si>
  <si>
    <t>Artur Klimson</t>
  </si>
  <si>
    <t>Piret Vares</t>
  </si>
  <si>
    <t>Rakvere Soojus</t>
  </si>
  <si>
    <t>Dan Sööl</t>
  </si>
  <si>
    <t>MEHED</t>
  </si>
  <si>
    <t>Võistleja</t>
  </si>
  <si>
    <t>I</t>
  </si>
  <si>
    <t>I-HK</t>
  </si>
  <si>
    <t xml:space="preserve">II </t>
  </si>
  <si>
    <t>II-HK</t>
  </si>
  <si>
    <t>III</t>
  </si>
  <si>
    <t>III-HK</t>
  </si>
  <si>
    <t>IV</t>
  </si>
  <si>
    <t>IV-HK</t>
  </si>
  <si>
    <t>V</t>
  </si>
  <si>
    <t>V-HK</t>
  </si>
  <si>
    <t xml:space="preserve">VI </t>
  </si>
  <si>
    <t>VI-HK</t>
  </si>
  <si>
    <t>Summa</t>
  </si>
  <si>
    <t>Keskmine koos HK</t>
  </si>
  <si>
    <t>Keskmine ilma HK</t>
  </si>
  <si>
    <t>Tauno Arpo</t>
  </si>
  <si>
    <t>Andres Lume</t>
  </si>
  <si>
    <t>Lembit Tamm</t>
  </si>
  <si>
    <t>Mehis Krigul</t>
  </si>
  <si>
    <t>Toode</t>
  </si>
  <si>
    <t>Renee Räni</t>
  </si>
  <si>
    <t>Ilmar Viitmaa</t>
  </si>
  <si>
    <t>NAISED</t>
  </si>
  <si>
    <t>,</t>
  </si>
  <si>
    <t>Monika Kroos</t>
  </si>
  <si>
    <t>Lelen Kohver</t>
  </si>
  <si>
    <t>Airis Floren</t>
  </si>
  <si>
    <t>Raili Laats</t>
  </si>
  <si>
    <t>SÜGIS 2018</t>
  </si>
  <si>
    <t>FIRMALIIGA 2018 sügis I voor 03.09.2018</t>
  </si>
  <si>
    <t>Kasper Gorjatšev</t>
  </si>
  <si>
    <t>Dan Arpo</t>
  </si>
  <si>
    <t>Silfer 2</t>
  </si>
  <si>
    <t>Ralf Aros</t>
  </si>
  <si>
    <t>Romi Aros</t>
  </si>
  <si>
    <t>FIRMALIIGA</t>
  </si>
  <si>
    <t>Mänguaeg</t>
  </si>
  <si>
    <t>Fin.  voor</t>
  </si>
  <si>
    <t>Kesk. koos HK</t>
  </si>
  <si>
    <t>II</t>
  </si>
  <si>
    <t>VI</t>
  </si>
  <si>
    <t>Jrk.</t>
  </si>
  <si>
    <t>ELKE Rakvere</t>
  </si>
  <si>
    <t>Malm ja Co</t>
  </si>
  <si>
    <t>Kunda Nordic</t>
  </si>
  <si>
    <t>Sügis 2018</t>
  </si>
  <si>
    <t>34. hooaeg</t>
  </si>
  <si>
    <t>FIRMALIIGA 2018 sügis I voor 04.09.2018</t>
  </si>
  <si>
    <t>FIRMALIIGA 2018 sügis I voor 05.09.2018</t>
  </si>
  <si>
    <t>Ivar Kallasmaa</t>
  </si>
  <si>
    <t>Lea Valter</t>
  </si>
  <si>
    <t>Stanislav Kurikko</t>
  </si>
  <si>
    <t>Lena Dunets</t>
  </si>
  <si>
    <t>FIRMALIIGA 2018 sügis I voor 11.09.2018</t>
  </si>
  <si>
    <t>Malm ja Ko</t>
  </si>
  <si>
    <t xml:space="preserve">Raili Laats </t>
  </si>
  <si>
    <t>Fred Ankipovitś</t>
  </si>
  <si>
    <t>Aleksander Nikolajev</t>
  </si>
  <si>
    <t>Eiki Orgmets</t>
  </si>
  <si>
    <t>Martin Ruuto</t>
  </si>
  <si>
    <t>Riin Kruusimägi</t>
  </si>
  <si>
    <t>K</t>
  </si>
  <si>
    <t>Jaanus Malm</t>
  </si>
  <si>
    <t>Ergo Tambik</t>
  </si>
  <si>
    <t>Kaidi Kütt-Jahhu</t>
  </si>
  <si>
    <t>Sulev Salumäe</t>
  </si>
  <si>
    <t>Tauno Rahamaa</t>
  </si>
  <si>
    <t>FIRMALIIGA 2018 sügis II voor 18.09.2018</t>
  </si>
  <si>
    <t>FIRMALIIGA 2018 sügis II voor 19.09.2018</t>
  </si>
  <si>
    <t>Raivo Ruuto</t>
  </si>
  <si>
    <t>Kristiina Rozenthal</t>
  </si>
  <si>
    <t>August Rozenthal</t>
  </si>
  <si>
    <t>Matilde-Marie Loorits</t>
  </si>
  <si>
    <t>FIRMALIIGA 2018 sügis II voor 25.09.2018</t>
  </si>
  <si>
    <t>Artur Stainbaht</t>
  </si>
  <si>
    <t>Toomas Rajamäe</t>
  </si>
  <si>
    <t>Marek Aava</t>
  </si>
  <si>
    <t>FIRMALIIGA 2018 sügis II voor 26.09.2018</t>
  </si>
  <si>
    <t>Hille Ross</t>
  </si>
  <si>
    <t>Siim Kesler</t>
  </si>
  <si>
    <t>Sten Sang</t>
  </si>
  <si>
    <t>Ando Källo</t>
  </si>
  <si>
    <t>FIRMALIIGA 2018 sügis III voor 02.10.2018</t>
  </si>
  <si>
    <t>FIRMALIIGA 2018 sügis III voor 03.10.2018</t>
  </si>
  <si>
    <t>Kille Porroson</t>
  </si>
  <si>
    <t>FIRMALIIGA 2018 sügis III voor 09.10.2018</t>
  </si>
  <si>
    <t>Julia Simuk</t>
  </si>
  <si>
    <t>Tarmo Lood</t>
  </si>
  <si>
    <t>FIRMALIIGA 2018 sügis III voor 10.10.2018</t>
  </si>
  <si>
    <t>Kuido Lehtmäe</t>
  </si>
  <si>
    <t>Aleksandr Holst</t>
  </si>
  <si>
    <t>Tiina Halling</t>
  </si>
  <si>
    <t>Kaisa Kree</t>
  </si>
  <si>
    <t>FIRMALIIGA 2018 sügis IV voor 16.10.2018</t>
  </si>
  <si>
    <t>Aire Aros</t>
  </si>
  <si>
    <t>FIRMALIIGA 2018 sügis IV voor 17.10.2018</t>
  </si>
  <si>
    <t>Heiki Reisenbuk</t>
  </si>
  <si>
    <t>Janis Kreegimets</t>
  </si>
  <si>
    <t>Marko Helme</t>
  </si>
  <si>
    <t>Allan Viilol</t>
  </si>
  <si>
    <t>FIRMALIIGA 2018 sügis IV voor 30.10.2018</t>
  </si>
  <si>
    <t>Reeli Pärs</t>
  </si>
  <si>
    <t>FIRMALIIGA 2018 sügis IV voor 31.10.2018</t>
  </si>
  <si>
    <t>T</t>
  </si>
  <si>
    <t>13.11</t>
  </si>
  <si>
    <t>7.11</t>
  </si>
  <si>
    <t>6.11</t>
  </si>
  <si>
    <t>14.11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</si>
</sst>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r_-;\-* #,##0.00\ _k_r_-;_-* &quot;-&quot;??\ _k_r_-;_-@_-"/>
    <numFmt numFmtId="165" formatCode="0.0"/>
    <numFmt numFmtId="166" formatCode="_-* #,##0.0\ _k_r_-;\-* #,##0.0\ _k_r_-;_-* &quot;-&quot;??\ _k_r_-;_-@_-"/>
    <numFmt numFmtId="167" formatCode="0;[Red]0"/>
  </numFmts>
  <fonts count="47" x14ac:knownFonts="1">
    <font>
      <sz val="10"/>
      <name val="Arial"/>
      <charset val="186"/>
    </font>
    <font>
      <sz val="13"/>
      <name val="Arial"/>
      <family val="2"/>
      <charset val="186"/>
    </font>
    <font>
      <b/>
      <sz val="13"/>
      <name val="Arial"/>
      <family val="2"/>
      <charset val="186"/>
    </font>
    <font>
      <sz val="10"/>
      <name val="Arial"/>
      <family val="2"/>
      <charset val="186"/>
    </font>
    <font>
      <b/>
      <sz val="13"/>
      <name val="Verdana"/>
      <family val="2"/>
    </font>
    <font>
      <b/>
      <sz val="14"/>
      <color indexed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2"/>
      <color indexed="62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3"/>
      <color indexed="62"/>
      <name val="Verdana"/>
      <family val="2"/>
    </font>
    <font>
      <b/>
      <sz val="10"/>
      <name val="Verdana"/>
      <family val="2"/>
    </font>
    <font>
      <b/>
      <sz val="10"/>
      <name val="Arial"/>
      <family val="2"/>
      <charset val="186"/>
    </font>
    <font>
      <b/>
      <sz val="16"/>
      <name val="Arial"/>
      <family val="2"/>
      <charset val="186"/>
    </font>
    <font>
      <b/>
      <sz val="18"/>
      <name val="Verdana"/>
      <family val="2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b/>
      <sz val="18"/>
      <name val="Arial"/>
      <family val="2"/>
      <charset val="186"/>
    </font>
    <font>
      <b/>
      <sz val="10"/>
      <color indexed="62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2"/>
      <color indexed="62"/>
      <name val="Arial"/>
      <family val="2"/>
      <charset val="186"/>
    </font>
    <font>
      <b/>
      <sz val="11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color indexed="62"/>
      <name val="Arial"/>
      <family val="2"/>
      <charset val="186"/>
    </font>
    <font>
      <b/>
      <sz val="11"/>
      <name val="Verdana"/>
      <family val="2"/>
      <charset val="186"/>
    </font>
    <font>
      <b/>
      <sz val="11"/>
      <color rgb="FFFF0000"/>
      <name val="Verdana"/>
      <family val="2"/>
      <charset val="186"/>
    </font>
    <font>
      <sz val="11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4"/>
      <name val="Verdana"/>
      <family val="2"/>
      <charset val="186"/>
    </font>
    <font>
      <b/>
      <sz val="12"/>
      <name val="Verdana"/>
      <family val="2"/>
      <charset val="186"/>
    </font>
    <font>
      <b/>
      <sz val="15"/>
      <name val="Verdana"/>
      <family val="2"/>
      <charset val="186"/>
    </font>
    <font>
      <b/>
      <sz val="15"/>
      <color rgb="FFFF0000"/>
      <name val="Verdana"/>
      <family val="2"/>
      <charset val="186"/>
    </font>
    <font>
      <b/>
      <sz val="15"/>
      <color indexed="10"/>
      <name val="Verdana"/>
      <family val="2"/>
      <charset val="186"/>
    </font>
    <font>
      <sz val="15"/>
      <color indexed="10"/>
      <name val="Verdana"/>
      <family val="2"/>
      <charset val="186"/>
    </font>
    <font>
      <sz val="15"/>
      <name val="Verdana"/>
      <family val="2"/>
      <charset val="186"/>
    </font>
    <font>
      <b/>
      <sz val="10"/>
      <name val="Verdana"/>
      <family val="2"/>
      <charset val="186"/>
    </font>
    <font>
      <sz val="10"/>
      <color indexed="10"/>
      <name val="Verdana"/>
      <family val="2"/>
      <charset val="186"/>
    </font>
    <font>
      <sz val="10"/>
      <color rgb="FFFF0000"/>
      <name val="Verdan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3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3"/>
      </left>
      <right/>
      <top style="thin">
        <color indexed="63"/>
      </top>
      <bottom style="medium">
        <color indexed="64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3"/>
      </left>
      <right/>
      <top style="thin">
        <color indexed="64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thin">
        <color indexed="63"/>
      </top>
      <bottom style="medium">
        <color indexed="64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27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3" borderId="0" xfId="0" applyFont="1" applyFill="1"/>
    <xf numFmtId="0" fontId="4" fillId="2" borderId="0" xfId="1" applyFont="1" applyFill="1" applyAlignment="1">
      <alignment vertical="center"/>
    </xf>
    <xf numFmtId="165" fontId="6" fillId="2" borderId="2" xfId="2" applyNumberFormat="1" applyFont="1" applyFill="1" applyBorder="1" applyAlignment="1">
      <alignment horizontal="center" vertical="center"/>
    </xf>
    <xf numFmtId="165" fontId="7" fillId="2" borderId="2" xfId="2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1" fontId="9" fillId="2" borderId="6" xfId="1" applyNumberFormat="1" applyFont="1" applyFill="1" applyBorder="1" applyAlignment="1">
      <alignment horizontal="center"/>
    </xf>
    <xf numFmtId="165" fontId="6" fillId="2" borderId="7" xfId="2" applyNumberFormat="1" applyFont="1" applyFill="1" applyBorder="1" applyAlignment="1">
      <alignment horizontal="center" vertical="center"/>
    </xf>
    <xf numFmtId="165" fontId="7" fillId="2" borderId="7" xfId="2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165" fontId="10" fillId="2" borderId="20" xfId="2" applyNumberFormat="1" applyFont="1" applyFill="1" applyBorder="1" applyAlignment="1">
      <alignment horizontal="center" vertical="center"/>
    </xf>
    <xf numFmtId="165" fontId="11" fillId="2" borderId="20" xfId="2" applyNumberFormat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1" fontId="9" fillId="2" borderId="5" xfId="1" applyNumberFormat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/>
    </xf>
    <xf numFmtId="0" fontId="4" fillId="2" borderId="0" xfId="1" applyFont="1" applyFill="1"/>
    <xf numFmtId="165" fontId="11" fillId="2" borderId="22" xfId="2" applyNumberFormat="1" applyFont="1" applyFill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166" fontId="6" fillId="2" borderId="2" xfId="2" applyNumberFormat="1" applyFont="1" applyFill="1" applyBorder="1" applyAlignment="1">
      <alignment horizontal="center"/>
    </xf>
    <xf numFmtId="166" fontId="7" fillId="2" borderId="2" xfId="2" applyNumberFormat="1" applyFont="1" applyFill="1" applyBorder="1" applyAlignment="1">
      <alignment horizontal="center"/>
    </xf>
    <xf numFmtId="49" fontId="14" fillId="2" borderId="2" xfId="1" applyNumberFormat="1" applyFont="1" applyFill="1" applyBorder="1" applyAlignment="1">
      <alignment horizontal="center"/>
    </xf>
    <xf numFmtId="0" fontId="7" fillId="2" borderId="37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15" fillId="2" borderId="6" xfId="1" applyFont="1" applyFill="1" applyBorder="1" applyAlignment="1">
      <alignment horizontal="center"/>
    </xf>
    <xf numFmtId="0" fontId="7" fillId="2" borderId="38" xfId="1" applyFont="1" applyFill="1" applyBorder="1" applyAlignment="1">
      <alignment horizontal="center"/>
    </xf>
    <xf numFmtId="166" fontId="6" fillId="2" borderId="20" xfId="2" applyNumberFormat="1" applyFont="1" applyFill="1" applyBorder="1" applyAlignment="1">
      <alignment horizontal="center"/>
    </xf>
    <xf numFmtId="166" fontId="7" fillId="2" borderId="20" xfId="2" applyNumberFormat="1" applyFont="1" applyFill="1" applyBorder="1" applyAlignment="1">
      <alignment horizontal="center"/>
    </xf>
    <xf numFmtId="0" fontId="16" fillId="2" borderId="20" xfId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15" fillId="2" borderId="24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7" fillId="2" borderId="0" xfId="0" applyFont="1" applyFill="1"/>
    <xf numFmtId="0" fontId="0" fillId="7" borderId="0" xfId="0" applyFill="1"/>
    <xf numFmtId="0" fontId="18" fillId="7" borderId="0" xfId="0" applyFont="1" applyFill="1"/>
    <xf numFmtId="0" fontId="11" fillId="2" borderId="0" xfId="1" applyFont="1" applyFill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0" fontId="20" fillId="2" borderId="0" xfId="0" applyFont="1" applyFill="1"/>
    <xf numFmtId="0" fontId="19" fillId="2" borderId="0" xfId="1" applyFont="1" applyFill="1" applyBorder="1" applyAlignment="1">
      <alignment horizontal="center" vertical="center"/>
    </xf>
    <xf numFmtId="0" fontId="21" fillId="3" borderId="0" xfId="0" applyFont="1" applyFill="1" applyBorder="1"/>
    <xf numFmtId="0" fontId="17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1" fontId="23" fillId="2" borderId="0" xfId="1" applyNumberFormat="1" applyFont="1" applyFill="1" applyBorder="1" applyAlignment="1">
      <alignment horizontal="center"/>
    </xf>
    <xf numFmtId="0" fontId="17" fillId="2" borderId="0" xfId="1" applyFont="1" applyFill="1" applyBorder="1"/>
    <xf numFmtId="0" fontId="24" fillId="2" borderId="7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left" vertical="center" wrapText="1"/>
    </xf>
    <xf numFmtId="164" fontId="24" fillId="2" borderId="7" xfId="2" applyFont="1" applyFill="1" applyBorder="1" applyAlignment="1">
      <alignment horizontal="center" vertical="center" wrapText="1"/>
    </xf>
    <xf numFmtId="1" fontId="26" fillId="2" borderId="7" xfId="1" applyNumberFormat="1" applyFont="1" applyFill="1" applyBorder="1" applyAlignment="1">
      <alignment horizontal="center" vertical="center" wrapText="1"/>
    </xf>
    <xf numFmtId="0" fontId="27" fillId="2" borderId="0" xfId="1" applyFont="1" applyFill="1" applyBorder="1"/>
    <xf numFmtId="0" fontId="24" fillId="2" borderId="46" xfId="1" applyFont="1" applyFill="1" applyBorder="1" applyAlignment="1">
      <alignment horizontal="center"/>
    </xf>
    <xf numFmtId="0" fontId="24" fillId="2" borderId="7" xfId="1" applyFont="1" applyFill="1" applyBorder="1" applyAlignment="1">
      <alignment horizontal="left"/>
    </xf>
    <xf numFmtId="0" fontId="24" fillId="2" borderId="7" xfId="1" applyFont="1" applyFill="1" applyBorder="1" applyAlignment="1">
      <alignment horizontal="center"/>
    </xf>
    <xf numFmtId="0" fontId="25" fillId="2" borderId="7" xfId="1" applyFont="1" applyFill="1" applyBorder="1" applyAlignment="1">
      <alignment horizontal="center"/>
    </xf>
    <xf numFmtId="164" fontId="24" fillId="2" borderId="7" xfId="2" applyFont="1" applyFill="1" applyBorder="1" applyAlignment="1">
      <alignment horizontal="center"/>
    </xf>
    <xf numFmtId="1" fontId="26" fillId="2" borderId="7" xfId="1" applyNumberFormat="1" applyFont="1" applyFill="1" applyBorder="1" applyAlignment="1">
      <alignment horizontal="center"/>
    </xf>
    <xf numFmtId="0" fontId="17" fillId="2" borderId="23" xfId="1" applyFont="1" applyFill="1" applyBorder="1" applyAlignment="1">
      <alignment horizontal="left"/>
    </xf>
    <xf numFmtId="0" fontId="21" fillId="2" borderId="23" xfId="1" applyFont="1" applyFill="1" applyBorder="1" applyAlignment="1">
      <alignment horizontal="center"/>
    </xf>
    <xf numFmtId="0" fontId="29" fillId="2" borderId="23" xfId="1" applyFont="1" applyFill="1" applyBorder="1" applyAlignment="1">
      <alignment horizontal="center"/>
    </xf>
    <xf numFmtId="0" fontId="29" fillId="2" borderId="23" xfId="0" applyFont="1" applyFill="1" applyBorder="1"/>
    <xf numFmtId="0" fontId="30" fillId="2" borderId="23" xfId="0" applyFont="1" applyFill="1" applyBorder="1"/>
    <xf numFmtId="0" fontId="3" fillId="2" borderId="23" xfId="0" applyFont="1" applyFill="1" applyBorder="1"/>
    <xf numFmtId="0" fontId="17" fillId="2" borderId="23" xfId="0" applyFont="1" applyFill="1" applyBorder="1"/>
    <xf numFmtId="1" fontId="31" fillId="2" borderId="23" xfId="1" applyNumberFormat="1" applyFont="1" applyFill="1" applyBorder="1" applyAlignment="1">
      <alignment horizontal="center"/>
    </xf>
    <xf numFmtId="0" fontId="24" fillId="2" borderId="22" xfId="1" applyFont="1" applyFill="1" applyBorder="1" applyAlignment="1">
      <alignment horizontal="center"/>
    </xf>
    <xf numFmtId="164" fontId="24" fillId="2" borderId="22" xfId="4" applyFont="1" applyFill="1" applyBorder="1" applyAlignment="1">
      <alignment horizontal="center" vertical="center" wrapText="1"/>
    </xf>
    <xf numFmtId="164" fontId="25" fillId="2" borderId="22" xfId="4" applyFont="1" applyFill="1" applyBorder="1" applyAlignment="1">
      <alignment horizontal="center" vertical="center" wrapText="1"/>
    </xf>
    <xf numFmtId="164" fontId="26" fillId="2" borderId="22" xfId="4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horizontal="center"/>
    </xf>
    <xf numFmtId="0" fontId="24" fillId="2" borderId="47" xfId="1" applyFont="1" applyFill="1" applyBorder="1" applyAlignment="1">
      <alignment horizontal="center"/>
    </xf>
    <xf numFmtId="164" fontId="24" fillId="2" borderId="15" xfId="2" applyFont="1" applyFill="1" applyBorder="1" applyAlignment="1">
      <alignment horizontal="center"/>
    </xf>
    <xf numFmtId="0" fontId="3" fillId="2" borderId="0" xfId="0" applyFont="1" applyFill="1"/>
    <xf numFmtId="1" fontId="23" fillId="2" borderId="0" xfId="0" applyNumberFormat="1" applyFont="1" applyFill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32" fillId="2" borderId="48" xfId="5" applyFont="1" applyFill="1" applyBorder="1"/>
    <xf numFmtId="49" fontId="33" fillId="2" borderId="48" xfId="5" applyNumberFormat="1" applyFont="1" applyFill="1" applyBorder="1"/>
    <xf numFmtId="0" fontId="32" fillId="3" borderId="48" xfId="5" applyFont="1" applyFill="1" applyBorder="1" applyAlignment="1">
      <alignment horizontal="center"/>
    </xf>
    <xf numFmtId="0" fontId="32" fillId="2" borderId="48" xfId="5" applyFont="1" applyFill="1" applyBorder="1" applyAlignment="1">
      <alignment horizontal="center"/>
    </xf>
    <xf numFmtId="166" fontId="32" fillId="2" borderId="48" xfId="4" applyNumberFormat="1" applyFont="1" applyFill="1" applyBorder="1" applyAlignment="1">
      <alignment horizontal="center"/>
    </xf>
    <xf numFmtId="2" fontId="34" fillId="2" borderId="48" xfId="5" applyNumberFormat="1" applyFont="1" applyFill="1" applyBorder="1" applyAlignment="1">
      <alignment horizontal="center"/>
    </xf>
    <xf numFmtId="1" fontId="32" fillId="2" borderId="48" xfId="5" applyNumberFormat="1" applyFont="1" applyFill="1" applyBorder="1" applyAlignment="1">
      <alignment horizontal="center"/>
    </xf>
    <xf numFmtId="0" fontId="34" fillId="2" borderId="48" xfId="5" applyFont="1" applyFill="1" applyBorder="1"/>
    <xf numFmtId="0" fontId="32" fillId="2" borderId="0" xfId="5" applyFont="1" applyFill="1"/>
    <xf numFmtId="0" fontId="34" fillId="2" borderId="0" xfId="5" applyFont="1" applyFill="1"/>
    <xf numFmtId="0" fontId="35" fillId="2" borderId="0" xfId="0" applyFont="1" applyFill="1" applyBorder="1"/>
    <xf numFmtId="0" fontId="35" fillId="2" borderId="0" xfId="0" applyFont="1" applyFill="1"/>
    <xf numFmtId="167" fontId="32" fillId="2" borderId="0" xfId="5" applyNumberFormat="1" applyFont="1" applyFill="1" applyBorder="1" applyAlignment="1">
      <alignment horizontal="center"/>
    </xf>
    <xf numFmtId="49" fontId="33" fillId="2" borderId="0" xfId="5" applyNumberFormat="1" applyFont="1" applyFill="1" applyBorder="1" applyAlignment="1">
      <alignment horizontal="center"/>
    </xf>
    <xf numFmtId="0" fontId="36" fillId="3" borderId="0" xfId="5" applyFont="1" applyFill="1" applyBorder="1" applyAlignment="1">
      <alignment horizontal="center"/>
    </xf>
    <xf numFmtId="0" fontId="37" fillId="2" borderId="0" xfId="5" applyFont="1" applyFill="1" applyBorder="1" applyAlignment="1">
      <alignment horizontal="center"/>
    </xf>
    <xf numFmtId="0" fontId="34" fillId="2" borderId="0" xfId="5" applyFont="1" applyFill="1" applyBorder="1" applyAlignment="1">
      <alignment horizontal="center"/>
    </xf>
    <xf numFmtId="1" fontId="32" fillId="2" borderId="0" xfId="5" applyNumberFormat="1" applyFont="1" applyFill="1" applyBorder="1" applyAlignment="1">
      <alignment horizontal="center"/>
    </xf>
    <xf numFmtId="0" fontId="32" fillId="2" borderId="0" xfId="5" applyFont="1" applyFill="1" applyBorder="1"/>
    <xf numFmtId="0" fontId="34" fillId="2" borderId="0" xfId="5" applyFont="1" applyFill="1" applyBorder="1"/>
    <xf numFmtId="0" fontId="39" fillId="2" borderId="0" xfId="5" applyFont="1" applyFill="1" applyBorder="1"/>
    <xf numFmtId="49" fontId="40" fillId="2" borderId="0" xfId="5" applyNumberFormat="1" applyFont="1" applyFill="1" applyBorder="1"/>
    <xf numFmtId="0" fontId="41" fillId="3" borderId="0" xfId="5" applyFont="1" applyFill="1" applyBorder="1" applyAlignment="1">
      <alignment horizontal="left"/>
    </xf>
    <xf numFmtId="0" fontId="41" fillId="2" borderId="0" xfId="5" applyFont="1" applyFill="1" applyBorder="1" applyAlignment="1">
      <alignment horizontal="center"/>
    </xf>
    <xf numFmtId="166" fontId="41" fillId="2" borderId="0" xfId="4" applyNumberFormat="1" applyFont="1" applyFill="1" applyBorder="1" applyAlignment="1">
      <alignment horizontal="center"/>
    </xf>
    <xf numFmtId="2" fontId="42" fillId="2" borderId="0" xfId="5" applyNumberFormat="1" applyFont="1" applyFill="1" applyBorder="1" applyAlignment="1">
      <alignment horizontal="center"/>
    </xf>
    <xf numFmtId="2" fontId="41" fillId="2" borderId="0" xfId="5" applyNumberFormat="1" applyFont="1" applyFill="1" applyBorder="1" applyAlignment="1">
      <alignment horizontal="center"/>
    </xf>
    <xf numFmtId="1" fontId="41" fillId="2" borderId="0" xfId="5" applyNumberFormat="1" applyFont="1" applyFill="1" applyBorder="1" applyAlignment="1">
      <alignment horizontal="center"/>
    </xf>
    <xf numFmtId="0" fontId="42" fillId="2" borderId="0" xfId="5" applyFont="1" applyFill="1" applyBorder="1"/>
    <xf numFmtId="0" fontId="43" fillId="2" borderId="0" xfId="5" applyFont="1" applyFill="1" applyBorder="1"/>
    <xf numFmtId="0" fontId="43" fillId="2" borderId="49" xfId="5" applyFont="1" applyFill="1" applyBorder="1"/>
    <xf numFmtId="0" fontId="39" fillId="2" borderId="0" xfId="5" applyFont="1" applyFill="1"/>
    <xf numFmtId="0" fontId="43" fillId="2" borderId="0" xfId="5" applyFont="1" applyFill="1"/>
    <xf numFmtId="0" fontId="43" fillId="2" borderId="0" xfId="0" applyFont="1" applyFill="1" applyBorder="1"/>
    <xf numFmtId="0" fontId="43" fillId="2" borderId="0" xfId="0" applyFont="1" applyFill="1"/>
    <xf numFmtId="167" fontId="32" fillId="2" borderId="50" xfId="5" applyNumberFormat="1" applyFont="1" applyFill="1" applyBorder="1" applyAlignment="1">
      <alignment horizontal="center" vertical="center" wrapText="1"/>
    </xf>
    <xf numFmtId="49" fontId="33" fillId="2" borderId="50" xfId="5" applyNumberFormat="1" applyFont="1" applyFill="1" applyBorder="1" applyAlignment="1">
      <alignment horizontal="center" vertical="center" wrapText="1"/>
    </xf>
    <xf numFmtId="0" fontId="32" fillId="7" borderId="15" xfId="5" applyFont="1" applyFill="1" applyBorder="1" applyAlignment="1">
      <alignment horizontal="center" vertical="center" wrapText="1"/>
    </xf>
    <xf numFmtId="0" fontId="44" fillId="8" borderId="47" xfId="5" applyFont="1" applyFill="1" applyBorder="1" applyAlignment="1">
      <alignment horizontal="center" vertical="center" wrapText="1"/>
    </xf>
    <xf numFmtId="166" fontId="44" fillId="8" borderId="47" xfId="4" applyNumberFormat="1" applyFont="1" applyFill="1" applyBorder="1" applyAlignment="1">
      <alignment horizontal="center" vertical="center" wrapText="1"/>
    </xf>
    <xf numFmtId="2" fontId="35" fillId="8" borderId="47" xfId="5" applyNumberFormat="1" applyFont="1" applyFill="1" applyBorder="1" applyAlignment="1">
      <alignment horizontal="center" vertical="center" wrapText="1"/>
    </xf>
    <xf numFmtId="1" fontId="44" fillId="8" borderId="47" xfId="5" applyNumberFormat="1" applyFont="1" applyFill="1" applyBorder="1" applyAlignment="1">
      <alignment horizontal="center" vertical="center" wrapText="1"/>
    </xf>
    <xf numFmtId="0" fontId="32" fillId="8" borderId="47" xfId="5" applyFont="1" applyFill="1" applyBorder="1" applyAlignment="1">
      <alignment horizontal="center" vertical="center" wrapText="1"/>
    </xf>
    <xf numFmtId="0" fontId="34" fillId="8" borderId="47" xfId="5" applyFont="1" applyFill="1" applyBorder="1" applyAlignment="1">
      <alignment horizontal="center" vertical="center" wrapText="1"/>
    </xf>
    <xf numFmtId="0" fontId="34" fillId="8" borderId="19" xfId="5" applyFont="1" applyFill="1" applyBorder="1" applyAlignment="1">
      <alignment horizontal="center" vertical="center" wrapText="1"/>
    </xf>
    <xf numFmtId="0" fontId="32" fillId="8" borderId="51" xfId="5" applyFont="1" applyFill="1" applyBorder="1" applyAlignment="1">
      <alignment horizontal="center" vertical="center" wrapText="1"/>
    </xf>
    <xf numFmtId="167" fontId="32" fillId="2" borderId="52" xfId="5" applyNumberFormat="1" applyFont="1" applyFill="1" applyBorder="1" applyAlignment="1">
      <alignment horizontal="center"/>
    </xf>
    <xf numFmtId="49" fontId="33" fillId="2" borderId="53" xfId="5" applyNumberFormat="1" applyFont="1" applyFill="1" applyBorder="1" applyAlignment="1">
      <alignment horizontal="center"/>
    </xf>
    <xf numFmtId="0" fontId="32" fillId="3" borderId="54" xfId="0" applyFont="1" applyFill="1" applyBorder="1" applyAlignment="1">
      <alignment horizontal="center"/>
    </xf>
    <xf numFmtId="0" fontId="32" fillId="2" borderId="20" xfId="5" applyFont="1" applyFill="1" applyBorder="1" applyAlignment="1">
      <alignment horizontal="center"/>
    </xf>
    <xf numFmtId="166" fontId="32" fillId="2" borderId="20" xfId="4" applyNumberFormat="1" applyFont="1" applyFill="1" applyBorder="1" applyAlignment="1">
      <alignment horizontal="center"/>
    </xf>
    <xf numFmtId="165" fontId="34" fillId="2" borderId="20" xfId="6" applyNumberFormat="1" applyFont="1" applyFill="1" applyBorder="1" applyAlignment="1">
      <alignment horizontal="center"/>
    </xf>
    <xf numFmtId="1" fontId="32" fillId="2" borderId="20" xfId="6" applyNumberFormat="1" applyFont="1" applyFill="1" applyBorder="1" applyAlignment="1">
      <alignment horizontal="center"/>
    </xf>
    <xf numFmtId="167" fontId="32" fillId="2" borderId="55" xfId="5" applyNumberFormat="1" applyFont="1" applyFill="1" applyBorder="1" applyAlignment="1">
      <alignment horizontal="center"/>
    </xf>
    <xf numFmtId="49" fontId="33" fillId="2" borderId="56" xfId="5" applyNumberFormat="1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2" borderId="7" xfId="5" applyFont="1" applyFill="1" applyBorder="1" applyAlignment="1">
      <alignment horizontal="center"/>
    </xf>
    <xf numFmtId="166" fontId="32" fillId="2" borderId="7" xfId="4" applyNumberFormat="1" applyFont="1" applyFill="1" applyBorder="1" applyAlignment="1">
      <alignment horizontal="center"/>
    </xf>
    <xf numFmtId="165" fontId="34" fillId="2" borderId="7" xfId="6" applyNumberFormat="1" applyFont="1" applyFill="1" applyBorder="1" applyAlignment="1">
      <alignment horizontal="center"/>
    </xf>
    <xf numFmtId="1" fontId="32" fillId="2" borderId="7" xfId="6" applyNumberFormat="1" applyFont="1" applyFill="1" applyBorder="1" applyAlignment="1">
      <alignment horizontal="center"/>
    </xf>
    <xf numFmtId="49" fontId="33" fillId="2" borderId="57" xfId="5" applyNumberFormat="1" applyFont="1" applyFill="1" applyBorder="1" applyAlignment="1">
      <alignment horizontal="center"/>
    </xf>
    <xf numFmtId="0" fontId="32" fillId="3" borderId="58" xfId="0" applyFont="1" applyFill="1" applyBorder="1" applyAlignment="1">
      <alignment horizontal="center"/>
    </xf>
    <xf numFmtId="0" fontId="32" fillId="2" borderId="2" xfId="5" applyFont="1" applyFill="1" applyBorder="1" applyAlignment="1">
      <alignment horizontal="center"/>
    </xf>
    <xf numFmtId="166" fontId="32" fillId="2" borderId="2" xfId="4" applyNumberFormat="1" applyFont="1" applyFill="1" applyBorder="1" applyAlignment="1">
      <alignment horizontal="center"/>
    </xf>
    <xf numFmtId="165" fontId="34" fillId="2" borderId="2" xfId="6" applyNumberFormat="1" applyFont="1" applyFill="1" applyBorder="1" applyAlignment="1">
      <alignment horizontal="center"/>
    </xf>
    <xf numFmtId="1" fontId="32" fillId="2" borderId="2" xfId="6" applyNumberFormat="1" applyFont="1" applyFill="1" applyBorder="1" applyAlignment="1">
      <alignment horizontal="center"/>
    </xf>
    <xf numFmtId="0" fontId="32" fillId="7" borderId="14" xfId="0" applyFont="1" applyFill="1" applyBorder="1" applyAlignment="1">
      <alignment horizontal="center"/>
    </xf>
    <xf numFmtId="0" fontId="45" fillId="2" borderId="0" xfId="0" applyFont="1" applyFill="1" applyBorder="1"/>
    <xf numFmtId="1" fontId="32" fillId="2" borderId="7" xfId="4" applyNumberFormat="1" applyFont="1" applyFill="1" applyBorder="1" applyAlignment="1">
      <alignment horizontal="center"/>
    </xf>
    <xf numFmtId="49" fontId="46" fillId="2" borderId="0" xfId="0" applyNumberFormat="1" applyFont="1" applyFill="1"/>
    <xf numFmtId="0" fontId="34" fillId="3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166" fontId="35" fillId="2" borderId="0" xfId="4" applyNumberFormat="1" applyFont="1" applyFill="1"/>
    <xf numFmtId="0" fontId="44" fillId="2" borderId="0" xfId="0" applyFont="1" applyFill="1"/>
    <xf numFmtId="0" fontId="24" fillId="2" borderId="16" xfId="1" applyFont="1" applyFill="1" applyBorder="1" applyAlignment="1">
      <alignment horizontal="left"/>
    </xf>
    <xf numFmtId="0" fontId="32" fillId="3" borderId="20" xfId="5" applyFont="1" applyFill="1" applyBorder="1" applyAlignment="1">
      <alignment horizontal="center"/>
    </xf>
    <xf numFmtId="0" fontId="34" fillId="3" borderId="20" xfId="5" applyFont="1" applyFill="1" applyBorder="1" applyAlignment="1">
      <alignment horizontal="center"/>
    </xf>
    <xf numFmtId="0" fontId="32" fillId="3" borderId="7" xfId="5" applyFont="1" applyFill="1" applyBorder="1" applyAlignment="1">
      <alignment horizontal="center"/>
    </xf>
    <xf numFmtId="0" fontId="34" fillId="3" borderId="7" xfId="5" applyFont="1" applyFill="1" applyBorder="1" applyAlignment="1">
      <alignment horizontal="center"/>
    </xf>
    <xf numFmtId="0" fontId="32" fillId="3" borderId="2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1" fontId="28" fillId="2" borderId="7" xfId="1" applyNumberFormat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32" fillId="7" borderId="58" xfId="0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35" fillId="2" borderId="7" xfId="0" applyFont="1" applyFill="1" applyBorder="1" applyAlignment="1">
      <alignment horizontal="center"/>
    </xf>
    <xf numFmtId="0" fontId="32" fillId="3" borderId="21" xfId="5" applyFont="1" applyFill="1" applyBorder="1" applyAlignment="1">
      <alignment horizontal="center"/>
    </xf>
    <xf numFmtId="0" fontId="32" fillId="3" borderId="5" xfId="5" applyFont="1" applyFill="1" applyBorder="1" applyAlignment="1">
      <alignment horizontal="center"/>
    </xf>
    <xf numFmtId="0" fontId="32" fillId="3" borderId="6" xfId="5" applyFont="1" applyFill="1" applyBorder="1" applyAlignment="1">
      <alignment horizontal="center"/>
    </xf>
    <xf numFmtId="167" fontId="32" fillId="2" borderId="59" xfId="5" applyNumberFormat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167" fontId="32" fillId="2" borderId="60" xfId="5" applyNumberFormat="1" applyFont="1" applyFill="1" applyBorder="1" applyAlignment="1">
      <alignment horizontal="center"/>
    </xf>
    <xf numFmtId="0" fontId="32" fillId="2" borderId="22" xfId="5" applyFont="1" applyFill="1" applyBorder="1" applyAlignment="1">
      <alignment horizontal="center"/>
    </xf>
    <xf numFmtId="166" fontId="32" fillId="2" borderId="22" xfId="4" applyNumberFormat="1" applyFont="1" applyFill="1" applyBorder="1" applyAlignment="1">
      <alignment horizontal="center"/>
    </xf>
    <xf numFmtId="165" fontId="34" fillId="2" borderId="22" xfId="6" applyNumberFormat="1" applyFont="1" applyFill="1" applyBorder="1" applyAlignment="1">
      <alignment horizontal="center"/>
    </xf>
    <xf numFmtId="1" fontId="32" fillId="2" borderId="22" xfId="6" applyNumberFormat="1" applyFont="1" applyFill="1" applyBorder="1" applyAlignment="1">
      <alignment horizontal="center"/>
    </xf>
    <xf numFmtId="0" fontId="32" fillId="3" borderId="22" xfId="5" applyFont="1" applyFill="1" applyBorder="1" applyAlignment="1">
      <alignment horizontal="center"/>
    </xf>
    <xf numFmtId="0" fontId="34" fillId="3" borderId="22" xfId="5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1" fontId="32" fillId="3" borderId="7" xfId="5" applyNumberFormat="1" applyFont="1" applyFill="1" applyBorder="1" applyAlignment="1">
      <alignment horizontal="center"/>
    </xf>
    <xf numFmtId="1" fontId="34" fillId="3" borderId="7" xfId="5" applyNumberFormat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1" fontId="32" fillId="2" borderId="2" xfId="4" applyNumberFormat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34" fillId="3" borderId="21" xfId="5" applyFont="1" applyFill="1" applyBorder="1" applyAlignment="1">
      <alignment horizontal="center"/>
    </xf>
    <xf numFmtId="0" fontId="34" fillId="3" borderId="5" xfId="5" applyFont="1" applyFill="1" applyBorder="1" applyAlignment="1">
      <alignment horizontal="center"/>
    </xf>
    <xf numFmtId="0" fontId="34" fillId="3" borderId="6" xfId="5" applyFont="1" applyFill="1" applyBorder="1" applyAlignment="1">
      <alignment horizontal="center"/>
    </xf>
    <xf numFmtId="0" fontId="38" fillId="2" borderId="0" xfId="5" applyFont="1" applyFill="1" applyBorder="1" applyAlignment="1">
      <alignment horizontal="center"/>
    </xf>
    <xf numFmtId="0" fontId="22" fillId="2" borderId="23" xfId="1" applyFont="1" applyFill="1" applyBorder="1" applyAlignment="1">
      <alignment horizontal="left"/>
    </xf>
    <xf numFmtId="0" fontId="13" fillId="6" borderId="26" xfId="1" applyFont="1" applyFill="1" applyBorder="1" applyAlignment="1">
      <alignment horizontal="left" vertical="center" wrapText="1"/>
    </xf>
    <xf numFmtId="0" fontId="13" fillId="6" borderId="25" xfId="1" applyFont="1" applyFill="1" applyBorder="1" applyAlignment="1">
      <alignment horizontal="left" vertical="center" wrapText="1"/>
    </xf>
    <xf numFmtId="0" fontId="5" fillId="2" borderId="1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7" fillId="3" borderId="45" xfId="1" applyFont="1" applyFill="1" applyBorder="1" applyAlignment="1">
      <alignment horizontal="left" vertical="center"/>
    </xf>
    <xf numFmtId="0" fontId="7" fillId="3" borderId="44" xfId="1" applyFont="1" applyFill="1" applyBorder="1" applyAlignment="1">
      <alignment horizontal="left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43" xfId="1" applyFont="1" applyFill="1" applyBorder="1" applyAlignment="1">
      <alignment horizontal="left" vertical="center"/>
    </xf>
    <xf numFmtId="0" fontId="7" fillId="3" borderId="42" xfId="1" applyFont="1" applyFill="1" applyBorder="1" applyAlignment="1">
      <alignment horizontal="left" vertical="center"/>
    </xf>
    <xf numFmtId="0" fontId="7" fillId="5" borderId="41" xfId="1" applyFont="1" applyFill="1" applyBorder="1" applyAlignment="1">
      <alignment horizontal="left" vertical="center"/>
    </xf>
    <xf numFmtId="0" fontId="7" fillId="5" borderId="40" xfId="1" applyFont="1" applyFill="1" applyBorder="1" applyAlignment="1">
      <alignment horizontal="left" vertical="center"/>
    </xf>
    <xf numFmtId="0" fontId="13" fillId="5" borderId="26" xfId="1" applyFont="1" applyFill="1" applyBorder="1" applyAlignment="1">
      <alignment horizontal="left" vertical="center" wrapText="1"/>
    </xf>
    <xf numFmtId="0" fontId="13" fillId="5" borderId="25" xfId="1" applyFont="1" applyFill="1" applyBorder="1" applyAlignment="1">
      <alignment horizontal="left" vertical="center" wrapText="1"/>
    </xf>
    <xf numFmtId="0" fontId="7" fillId="3" borderId="18" xfId="1" applyFont="1" applyFill="1" applyBorder="1" applyAlignment="1">
      <alignment horizontal="left" vertical="center"/>
    </xf>
    <xf numFmtId="0" fontId="7" fillId="3" borderId="17" xfId="1" applyFont="1" applyFill="1" applyBorder="1" applyAlignment="1">
      <alignment horizontal="left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13" xfId="1" applyFont="1" applyFill="1" applyBorder="1" applyAlignment="1">
      <alignment horizontal="left" vertical="center"/>
    </xf>
    <xf numFmtId="0" fontId="7" fillId="3" borderId="9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left" vertical="center"/>
    </xf>
    <xf numFmtId="0" fontId="7" fillId="3" borderId="33" xfId="1" applyFont="1" applyFill="1" applyBorder="1" applyAlignment="1">
      <alignment horizontal="left" vertical="center"/>
    </xf>
    <xf numFmtId="0" fontId="7" fillId="3" borderId="32" xfId="1" applyFont="1" applyFill="1" applyBorder="1" applyAlignment="1">
      <alignment horizontal="left" vertical="center"/>
    </xf>
    <xf numFmtId="0" fontId="7" fillId="3" borderId="31" xfId="1" applyFont="1" applyFill="1" applyBorder="1" applyAlignment="1">
      <alignment horizontal="left" vertical="center"/>
    </xf>
    <xf numFmtId="0" fontId="7" fillId="3" borderId="30" xfId="1" applyFont="1" applyFill="1" applyBorder="1" applyAlignment="1">
      <alignment horizontal="left" vertical="center"/>
    </xf>
    <xf numFmtId="0" fontId="7" fillId="5" borderId="29" xfId="1" applyFont="1" applyFill="1" applyBorder="1" applyAlignment="1">
      <alignment horizontal="left" vertical="center"/>
    </xf>
    <xf numFmtId="0" fontId="7" fillId="5" borderId="28" xfId="1" applyFont="1" applyFill="1" applyBorder="1" applyAlignment="1">
      <alignment horizontal="left" vertical="center"/>
    </xf>
    <xf numFmtId="0" fontId="7" fillId="3" borderId="35" xfId="3" applyFont="1" applyFill="1" applyBorder="1" applyAlignment="1">
      <alignment horizontal="left" vertical="center"/>
    </xf>
    <xf numFmtId="0" fontId="7" fillId="3" borderId="34" xfId="3" applyFont="1" applyFill="1" applyBorder="1" applyAlignment="1">
      <alignment horizontal="left" vertical="center"/>
    </xf>
    <xf numFmtId="0" fontId="7" fillId="3" borderId="9" xfId="3" applyFont="1" applyFill="1" applyBorder="1" applyAlignment="1">
      <alignment horizontal="left" vertical="center"/>
    </xf>
    <xf numFmtId="0" fontId="7" fillId="3" borderId="8" xfId="3" applyFont="1" applyFill="1" applyBorder="1" applyAlignment="1">
      <alignment horizontal="left" vertical="center"/>
    </xf>
    <xf numFmtId="0" fontId="7" fillId="2" borderId="39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8" fillId="2" borderId="37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left" vertical="center"/>
    </xf>
    <xf numFmtId="0" fontId="7" fillId="2" borderId="17" xfId="1" applyFont="1" applyFill="1" applyBorder="1" applyAlignment="1">
      <alignment horizontal="left" vertical="center"/>
    </xf>
    <xf numFmtId="0" fontId="7" fillId="4" borderId="14" xfId="1" applyFont="1" applyFill="1" applyBorder="1" applyAlignment="1">
      <alignment horizontal="left" vertical="center"/>
    </xf>
    <xf numFmtId="0" fontId="7" fillId="4" borderId="13" xfId="1" applyFont="1" applyFill="1" applyBorder="1" applyAlignment="1">
      <alignment horizontal="left" vertical="center"/>
    </xf>
    <xf numFmtId="0" fontId="32" fillId="7" borderId="61" xfId="0" applyFont="1" applyFill="1" applyBorder="1" applyAlignment="1">
      <alignment horizontal="center"/>
    </xf>
    <xf numFmtId="165" fontId="32" fillId="2" borderId="2" xfId="4" applyNumberFormat="1" applyFont="1" applyFill="1" applyBorder="1" applyAlignment="1">
      <alignment horizontal="center"/>
    </xf>
  </cellXfs>
  <cellStyles count="7">
    <cellStyle name="Comma_Firmliiga 2" xfId="2"/>
    <cellStyle name="Koma 2" xfId="4"/>
    <cellStyle name="Normaallaad" xfId="0" builtinId="0"/>
    <cellStyle name="Normal_Firmaliiga" xfId="5"/>
    <cellStyle name="Normal_Firmaliiga 2" xfId="6"/>
    <cellStyle name="Normal_Firmliiga 2" xfId="1"/>
    <cellStyle name="Normal_Firmliiga 2 2 2 2" xfId="3"/>
  </cellStyles>
  <dxfs count="48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28"/>
  <sheetViews>
    <sheetView tabSelected="1" zoomScale="80" zoomScaleNormal="80" workbookViewId="0">
      <selection activeCell="A4" sqref="A4"/>
    </sheetView>
  </sheetViews>
  <sheetFormatPr defaultColWidth="9.109375" defaultRowHeight="13.8" x14ac:dyDescent="0.25"/>
  <cols>
    <col min="1" max="1" width="4.88671875" style="117" bestFit="1" customWidth="1"/>
    <col min="2" max="2" width="14.44140625" style="175" customWidth="1"/>
    <col min="3" max="3" width="29.44140625" style="176" bestFit="1" customWidth="1"/>
    <col min="4" max="4" width="12.33203125" style="177" hidden="1" customWidth="1"/>
    <col min="5" max="5" width="8" style="117" bestFit="1" customWidth="1"/>
    <col min="6" max="6" width="17.6640625" style="178" bestFit="1" customWidth="1"/>
    <col min="7" max="7" width="8.6640625" style="117" bestFit="1" customWidth="1"/>
    <col min="8" max="8" width="15" style="179" bestFit="1" customWidth="1"/>
    <col min="9" max="9" width="8" style="179" customWidth="1"/>
    <col min="10" max="10" width="8" style="117" bestFit="1" customWidth="1"/>
    <col min="11" max="11" width="8.21875" style="179" customWidth="1"/>
    <col min="12" max="12" width="7" style="117" customWidth="1"/>
    <col min="13" max="13" width="8" style="117" customWidth="1"/>
    <col min="14" max="14" width="7.88671875" style="117" customWidth="1"/>
    <col min="15" max="15" width="8" style="117" customWidth="1"/>
    <col min="16" max="16" width="7.44140625" style="117" customWidth="1"/>
    <col min="17" max="17" width="8" style="117" hidden="1" customWidth="1"/>
    <col min="18" max="18" width="7" style="117" hidden="1" customWidth="1"/>
    <col min="19" max="19" width="8" style="117" hidden="1" customWidth="1"/>
    <col min="20" max="20" width="7.21875" style="117" hidden="1" customWidth="1"/>
    <col min="21" max="21" width="8.6640625" style="117" customWidth="1"/>
    <col min="22" max="16384" width="9.109375" style="117"/>
  </cols>
  <sheetData>
    <row r="1" spans="1:31" ht="2.4" customHeight="1" x14ac:dyDescent="0.25">
      <c r="A1" s="106"/>
      <c r="B1" s="107"/>
      <c r="C1" s="108"/>
      <c r="D1" s="109"/>
      <c r="E1" s="109"/>
      <c r="F1" s="110"/>
      <c r="G1" s="111"/>
      <c r="H1" s="112"/>
      <c r="I1" s="106"/>
      <c r="J1" s="113"/>
      <c r="K1" s="106"/>
      <c r="L1" s="113"/>
      <c r="M1" s="106"/>
      <c r="N1" s="113"/>
      <c r="O1" s="106"/>
      <c r="P1" s="113"/>
      <c r="Q1" s="114"/>
      <c r="R1" s="115"/>
      <c r="S1" s="114"/>
      <c r="T1" s="115"/>
      <c r="U1" s="116"/>
      <c r="V1" s="116"/>
      <c r="W1" s="116"/>
      <c r="X1" s="116"/>
      <c r="Y1" s="116"/>
      <c r="Z1" s="116"/>
      <c r="AA1" s="116"/>
      <c r="AB1" s="116"/>
    </row>
    <row r="2" spans="1:31" ht="19.8" x14ac:dyDescent="0.3">
      <c r="A2" s="118"/>
      <c r="B2" s="119"/>
      <c r="C2" s="120" t="s">
        <v>125</v>
      </c>
      <c r="D2" s="121"/>
      <c r="E2" s="221" t="s">
        <v>135</v>
      </c>
      <c r="F2" s="221"/>
      <c r="G2" s="122"/>
      <c r="H2" s="123" t="s">
        <v>136</v>
      </c>
      <c r="I2" s="124"/>
      <c r="J2" s="125"/>
      <c r="K2" s="124"/>
      <c r="L2" s="125"/>
      <c r="M2" s="124"/>
      <c r="N2" s="125"/>
      <c r="O2" s="124"/>
      <c r="P2" s="125"/>
      <c r="Q2" s="114"/>
      <c r="R2" s="115"/>
      <c r="S2" s="114"/>
      <c r="T2" s="115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</row>
    <row r="3" spans="1:31" s="140" customFormat="1" ht="9.6" customHeight="1" thickBot="1" x14ac:dyDescent="0.4">
      <c r="A3" s="126"/>
      <c r="B3" s="127"/>
      <c r="C3" s="128"/>
      <c r="D3" s="129"/>
      <c r="E3" s="129"/>
      <c r="F3" s="130"/>
      <c r="G3" s="131"/>
      <c r="H3" s="132"/>
      <c r="I3" s="133"/>
      <c r="J3" s="134"/>
      <c r="K3" s="126"/>
      <c r="L3" s="135"/>
      <c r="M3" s="126"/>
      <c r="N3" s="135"/>
      <c r="O3" s="126"/>
      <c r="P3" s="136"/>
      <c r="Q3" s="137"/>
      <c r="R3" s="138"/>
      <c r="S3" s="137"/>
      <c r="T3" s="138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</row>
    <row r="4" spans="1:31" ht="25.5" customHeight="1" thickBot="1" x14ac:dyDescent="0.25">
      <c r="A4" s="141"/>
      <c r="B4" s="142" t="s">
        <v>126</v>
      </c>
      <c r="C4" s="143" t="s">
        <v>37</v>
      </c>
      <c r="D4" s="144" t="s">
        <v>127</v>
      </c>
      <c r="E4" s="144" t="s">
        <v>20</v>
      </c>
      <c r="F4" s="145" t="s">
        <v>128</v>
      </c>
      <c r="G4" s="146" t="s">
        <v>28</v>
      </c>
      <c r="H4" s="147" t="s">
        <v>102</v>
      </c>
      <c r="I4" s="148" t="s">
        <v>90</v>
      </c>
      <c r="J4" s="149" t="s">
        <v>91</v>
      </c>
      <c r="K4" s="148" t="s">
        <v>129</v>
      </c>
      <c r="L4" s="149" t="s">
        <v>93</v>
      </c>
      <c r="M4" s="148" t="s">
        <v>94</v>
      </c>
      <c r="N4" s="149" t="s">
        <v>95</v>
      </c>
      <c r="O4" s="148" t="s">
        <v>96</v>
      </c>
      <c r="P4" s="150" t="s">
        <v>97</v>
      </c>
      <c r="Q4" s="151" t="s">
        <v>98</v>
      </c>
      <c r="R4" s="150" t="s">
        <v>99</v>
      </c>
      <c r="S4" s="151" t="s">
        <v>130</v>
      </c>
      <c r="T4" s="150" t="s">
        <v>101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</row>
    <row r="5" spans="1:31" ht="18" customHeight="1" x14ac:dyDescent="0.25">
      <c r="A5" s="152">
        <v>1</v>
      </c>
      <c r="B5" s="153"/>
      <c r="C5" s="154" t="s">
        <v>64</v>
      </c>
      <c r="D5" s="155"/>
      <c r="E5" s="155">
        <f>5+1+4+4</f>
        <v>14</v>
      </c>
      <c r="F5" s="156">
        <f>AVERAGE(I5,K5,M5,O5,Q5,S5)/15</f>
        <v>186.3</v>
      </c>
      <c r="G5" s="157">
        <f>AVERAGE(J5,L5,N5,P5,R5,T5)/15</f>
        <v>166.13333333333333</v>
      </c>
      <c r="H5" s="158">
        <f>I5+K5+M5+O5+Q5+S5</f>
        <v>11178</v>
      </c>
      <c r="I5" s="181">
        <v>2997</v>
      </c>
      <c r="J5" s="182">
        <v>2662</v>
      </c>
      <c r="K5" s="181">
        <v>2556</v>
      </c>
      <c r="L5" s="182">
        <v>2386</v>
      </c>
      <c r="M5" s="181">
        <v>2789</v>
      </c>
      <c r="N5" s="182">
        <v>2359</v>
      </c>
      <c r="O5" s="181">
        <v>2836</v>
      </c>
      <c r="P5" s="182">
        <v>2561</v>
      </c>
      <c r="Q5" s="181"/>
      <c r="R5" s="182"/>
      <c r="S5" s="181"/>
      <c r="T5" s="182"/>
      <c r="U5" s="173"/>
      <c r="V5" s="173"/>
      <c r="W5" s="173"/>
      <c r="X5" s="173"/>
      <c r="Y5" s="173"/>
      <c r="Z5" s="173"/>
      <c r="AA5" s="173"/>
      <c r="AB5" s="173"/>
      <c r="AC5" s="173"/>
      <c r="AD5" s="116"/>
      <c r="AE5" s="116"/>
    </row>
    <row r="6" spans="1:31" ht="18" customHeight="1" x14ac:dyDescent="0.25">
      <c r="A6" s="159">
        <f>A5+1</f>
        <v>2</v>
      </c>
      <c r="B6" s="160" t="s">
        <v>151</v>
      </c>
      <c r="C6" s="172" t="s">
        <v>55</v>
      </c>
      <c r="D6" s="162"/>
      <c r="E6" s="162">
        <f>3+5+5+1</f>
        <v>14</v>
      </c>
      <c r="F6" s="163">
        <f>AVERAGE(I6,K6,M6,O6,Q6,S6)/15</f>
        <v>182.01666666666668</v>
      </c>
      <c r="G6" s="164">
        <f>AVERAGE(J6,L6,N6,P6,R6,T6)/15</f>
        <v>144.68333333333334</v>
      </c>
      <c r="H6" s="165">
        <f>I6+K6+M6+O6+Q6+S6</f>
        <v>10921</v>
      </c>
      <c r="I6" s="183">
        <v>2669</v>
      </c>
      <c r="J6" s="184">
        <v>2094</v>
      </c>
      <c r="K6" s="183">
        <v>2852</v>
      </c>
      <c r="L6" s="184">
        <v>2242</v>
      </c>
      <c r="M6" s="183">
        <v>2835</v>
      </c>
      <c r="N6" s="184">
        <v>2290</v>
      </c>
      <c r="O6" s="183">
        <v>2565</v>
      </c>
      <c r="P6" s="184">
        <v>2055</v>
      </c>
      <c r="Q6" s="183"/>
      <c r="R6" s="184"/>
      <c r="S6" s="183"/>
      <c r="T6" s="184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1" ht="18" customHeight="1" x14ac:dyDescent="0.25">
      <c r="A7" s="159">
        <f t="shared" ref="A7:A10" si="0">A6+1</f>
        <v>3</v>
      </c>
      <c r="B7" s="160"/>
      <c r="C7" s="161" t="s">
        <v>74</v>
      </c>
      <c r="D7" s="162"/>
      <c r="E7" s="162">
        <f>3+3+4+3</f>
        <v>13</v>
      </c>
      <c r="F7" s="163">
        <f>AVERAGE(I7,K7,M7,O7,Q7,S7)/15</f>
        <v>185.56666666666666</v>
      </c>
      <c r="G7" s="164">
        <f>AVERAGE(J7,L7,N7,P7,R7,T7)/15</f>
        <v>162.65</v>
      </c>
      <c r="H7" s="165">
        <f>I7+K7+M7+O7+Q7+S7</f>
        <v>11134</v>
      </c>
      <c r="I7" s="212">
        <v>2795</v>
      </c>
      <c r="J7" s="213">
        <v>2440</v>
      </c>
      <c r="K7" s="183">
        <v>2697</v>
      </c>
      <c r="L7" s="184">
        <v>2372</v>
      </c>
      <c r="M7" s="183">
        <v>2809</v>
      </c>
      <c r="N7" s="184">
        <v>2454</v>
      </c>
      <c r="O7" s="183">
        <v>2833</v>
      </c>
      <c r="P7" s="184">
        <v>2493</v>
      </c>
      <c r="Q7" s="183"/>
      <c r="R7" s="184"/>
      <c r="S7" s="183"/>
      <c r="T7" s="184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1" ht="18" customHeight="1" x14ac:dyDescent="0.25">
      <c r="A8" s="159">
        <f t="shared" si="0"/>
        <v>4</v>
      </c>
      <c r="B8" s="160" t="s">
        <v>197</v>
      </c>
      <c r="C8" s="161" t="s">
        <v>121</v>
      </c>
      <c r="D8" s="162"/>
      <c r="E8" s="162">
        <f>3+3+2+4.5</f>
        <v>12.5</v>
      </c>
      <c r="F8" s="163">
        <f>AVERAGE(I8,K8,M8,O8,Q8,S8)/15</f>
        <v>185.75</v>
      </c>
      <c r="G8" s="164">
        <f>AVERAGE(J8,L8,N8,P8,R8,T8)/15</f>
        <v>165.16666666666666</v>
      </c>
      <c r="H8" s="165">
        <f>I8+K8+M8+O8+Q8+S8</f>
        <v>11145</v>
      </c>
      <c r="I8" s="183">
        <v>2729</v>
      </c>
      <c r="J8" s="184">
        <v>2549</v>
      </c>
      <c r="K8" s="183">
        <v>2693</v>
      </c>
      <c r="L8" s="184">
        <v>2323</v>
      </c>
      <c r="M8" s="183">
        <v>2715</v>
      </c>
      <c r="N8" s="184">
        <v>2400</v>
      </c>
      <c r="O8" s="183">
        <v>3008</v>
      </c>
      <c r="P8" s="184">
        <v>2638</v>
      </c>
      <c r="Q8" s="183"/>
      <c r="R8" s="184"/>
      <c r="S8" s="183"/>
      <c r="T8" s="184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1:31" ht="18" customHeight="1" x14ac:dyDescent="0.25">
      <c r="A9" s="159">
        <f t="shared" si="0"/>
        <v>5</v>
      </c>
      <c r="B9" s="160"/>
      <c r="C9" s="161" t="s">
        <v>1</v>
      </c>
      <c r="D9" s="162"/>
      <c r="E9" s="174">
        <f>3+5+1+3</f>
        <v>12</v>
      </c>
      <c r="F9" s="163">
        <f>AVERAGE(I9,K9,M9,O9,Q9,S9)/15</f>
        <v>187.1</v>
      </c>
      <c r="G9" s="164">
        <f>AVERAGE(J9,L9,N9,P9,R9,T9)/15</f>
        <v>163.26666666666668</v>
      </c>
      <c r="H9" s="165">
        <f>I9+K9+M9+O9+Q9+S9</f>
        <v>11226</v>
      </c>
      <c r="I9" s="183">
        <v>2925</v>
      </c>
      <c r="J9" s="184">
        <v>2575</v>
      </c>
      <c r="K9" s="183">
        <v>3097</v>
      </c>
      <c r="L9" s="184">
        <v>2537</v>
      </c>
      <c r="M9" s="183">
        <v>2502</v>
      </c>
      <c r="N9" s="184">
        <v>2202</v>
      </c>
      <c r="O9" s="183">
        <v>2702</v>
      </c>
      <c r="P9" s="184">
        <v>2482</v>
      </c>
      <c r="Q9" s="183"/>
      <c r="R9" s="184"/>
      <c r="S9" s="183"/>
      <c r="T9" s="184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1" ht="18" customHeight="1" thickBot="1" x14ac:dyDescent="0.3">
      <c r="A10" s="159">
        <f t="shared" si="0"/>
        <v>6</v>
      </c>
      <c r="B10" s="166"/>
      <c r="C10" s="167" t="s">
        <v>5</v>
      </c>
      <c r="D10" s="168"/>
      <c r="E10" s="168">
        <f>3+5+1+3</f>
        <v>12</v>
      </c>
      <c r="F10" s="169">
        <f>AVERAGE(I10,K10,M10,O10,Q10,S10)/15</f>
        <v>180.33333333333334</v>
      </c>
      <c r="G10" s="170">
        <f>AVERAGE(J10,L10,N10,P10,R10,T10)/15</f>
        <v>139.58333333333334</v>
      </c>
      <c r="H10" s="171">
        <f>I10+K10+M10+O10+Q10+S10</f>
        <v>10820</v>
      </c>
      <c r="I10" s="185">
        <v>2554</v>
      </c>
      <c r="J10" s="186">
        <v>2049</v>
      </c>
      <c r="K10" s="185">
        <v>2901</v>
      </c>
      <c r="L10" s="186">
        <v>2256</v>
      </c>
      <c r="M10" s="185">
        <v>2655</v>
      </c>
      <c r="N10" s="186">
        <v>1900</v>
      </c>
      <c r="O10" s="185">
        <v>2710</v>
      </c>
      <c r="P10" s="186">
        <v>2170</v>
      </c>
      <c r="Q10" s="185"/>
      <c r="R10" s="186"/>
      <c r="S10" s="185"/>
      <c r="T10" s="18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</row>
    <row r="11" spans="1:31" ht="17.399999999999999" customHeight="1" x14ac:dyDescent="0.25">
      <c r="A11" s="204">
        <v>13</v>
      </c>
      <c r="B11" s="160"/>
      <c r="C11" s="270" t="s">
        <v>41</v>
      </c>
      <c r="D11" s="205"/>
      <c r="E11" s="205">
        <f>3+2+2+4</f>
        <v>11</v>
      </c>
      <c r="F11" s="206">
        <f>AVERAGE(I11,K11,M11,O11,Q11,S11)/15</f>
        <v>184.71666666666667</v>
      </c>
      <c r="G11" s="207">
        <f>AVERAGE(J11,L11,N11,P11,R11,T11)/15</f>
        <v>144.46666666666667</v>
      </c>
      <c r="H11" s="208">
        <f>I11+K11+M11+O11+Q11+S11</f>
        <v>11083</v>
      </c>
      <c r="I11" s="209">
        <v>2713</v>
      </c>
      <c r="J11" s="210">
        <v>2148</v>
      </c>
      <c r="K11" s="209">
        <v>2848</v>
      </c>
      <c r="L11" s="210">
        <v>2138</v>
      </c>
      <c r="M11" s="209">
        <v>2681</v>
      </c>
      <c r="N11" s="210">
        <v>2111</v>
      </c>
      <c r="O11" s="181">
        <v>2841</v>
      </c>
      <c r="P11" s="182">
        <v>2271</v>
      </c>
      <c r="Q11" s="181"/>
      <c r="R11" s="182"/>
      <c r="S11" s="181"/>
      <c r="T11" s="182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</row>
    <row r="12" spans="1:31" ht="17.399999999999999" customHeight="1" x14ac:dyDescent="0.25">
      <c r="A12" s="159">
        <f>A11+1</f>
        <v>14</v>
      </c>
      <c r="B12" s="160" t="s">
        <v>193</v>
      </c>
      <c r="C12" s="161" t="s">
        <v>50</v>
      </c>
      <c r="D12" s="162"/>
      <c r="E12" s="174">
        <f>1+3+3+4</f>
        <v>11</v>
      </c>
      <c r="F12" s="163">
        <f>AVERAGE(I12,K12,M12,O12,Q12,S12)/15</f>
        <v>182.56666666666666</v>
      </c>
      <c r="G12" s="164">
        <f>AVERAGE(J12,L12,N12,P12,R12,T12)/15</f>
        <v>139.4</v>
      </c>
      <c r="H12" s="165">
        <f>I12+K12+M12+O12+Q12+S12</f>
        <v>10954</v>
      </c>
      <c r="I12" s="183">
        <v>2460</v>
      </c>
      <c r="J12" s="184">
        <v>1860</v>
      </c>
      <c r="K12" s="183">
        <v>2767</v>
      </c>
      <c r="L12" s="184">
        <v>2082</v>
      </c>
      <c r="M12" s="183">
        <v>2845</v>
      </c>
      <c r="N12" s="184">
        <v>2175</v>
      </c>
      <c r="O12" s="183">
        <v>2882</v>
      </c>
      <c r="P12" s="184">
        <v>2247</v>
      </c>
      <c r="Q12" s="183"/>
      <c r="R12" s="184"/>
      <c r="S12" s="183"/>
      <c r="T12" s="184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</row>
    <row r="13" spans="1:31" ht="17.399999999999999" customHeight="1" x14ac:dyDescent="0.25">
      <c r="A13" s="159">
        <f t="shared" ref="A13:A16" si="1">A12+1</f>
        <v>15</v>
      </c>
      <c r="B13" s="160"/>
      <c r="C13" s="172" t="s">
        <v>71</v>
      </c>
      <c r="D13" s="162"/>
      <c r="E13" s="162">
        <f>2+1+5+3</f>
        <v>11</v>
      </c>
      <c r="F13" s="163">
        <f>AVERAGE(I13,K13,M13,O13,Q13,S13)/15</f>
        <v>181.11666666666667</v>
      </c>
      <c r="G13" s="164">
        <f>AVERAGE(J13,L13,N13,P13,R13,T13)/15</f>
        <v>133.19999999999999</v>
      </c>
      <c r="H13" s="165">
        <f>I13+K13+M13+O13+Q13+S13</f>
        <v>10867</v>
      </c>
      <c r="I13" s="183">
        <v>2679</v>
      </c>
      <c r="J13" s="184">
        <v>1914</v>
      </c>
      <c r="K13" s="183">
        <v>2706</v>
      </c>
      <c r="L13" s="184">
        <v>2041</v>
      </c>
      <c r="M13" s="183">
        <v>2681</v>
      </c>
      <c r="N13" s="184">
        <v>1951</v>
      </c>
      <c r="O13" s="183">
        <v>2801</v>
      </c>
      <c r="P13" s="184">
        <v>2086</v>
      </c>
      <c r="Q13" s="183"/>
      <c r="R13" s="184"/>
      <c r="S13" s="183"/>
      <c r="T13" s="184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</row>
    <row r="14" spans="1:31" ht="17.399999999999999" customHeight="1" x14ac:dyDescent="0.25">
      <c r="A14" s="159">
        <f t="shared" si="1"/>
        <v>16</v>
      </c>
      <c r="B14" s="160" t="s">
        <v>194</v>
      </c>
      <c r="C14" s="161" t="s">
        <v>86</v>
      </c>
      <c r="D14" s="162"/>
      <c r="E14" s="162">
        <f>4+3+2+2</f>
        <v>11</v>
      </c>
      <c r="F14" s="163">
        <f>AVERAGE(I14,K14,M14,O14,Q14,S14)/15</f>
        <v>178.68333333333334</v>
      </c>
      <c r="G14" s="164">
        <f>AVERAGE(J14,L14,N14,P14,R14,T14)/15</f>
        <v>137.01666666666668</v>
      </c>
      <c r="H14" s="165">
        <f>I14+K14+M14+O14+Q14+S14</f>
        <v>10721</v>
      </c>
      <c r="I14" s="183">
        <v>2709</v>
      </c>
      <c r="J14" s="184">
        <v>2084</v>
      </c>
      <c r="K14" s="183">
        <v>2652</v>
      </c>
      <c r="L14" s="184">
        <v>2042</v>
      </c>
      <c r="M14" s="183">
        <v>2649</v>
      </c>
      <c r="N14" s="184">
        <v>2024</v>
      </c>
      <c r="O14" s="183">
        <v>2711</v>
      </c>
      <c r="P14" s="184">
        <v>2071</v>
      </c>
      <c r="Q14" s="183"/>
      <c r="R14" s="184"/>
      <c r="S14" s="183"/>
      <c r="T14" s="184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</row>
    <row r="15" spans="1:31" ht="17.399999999999999" customHeight="1" x14ac:dyDescent="0.25">
      <c r="A15" s="159">
        <f t="shared" si="1"/>
        <v>17</v>
      </c>
      <c r="B15" s="160"/>
      <c r="C15" s="161" t="s">
        <v>109</v>
      </c>
      <c r="D15" s="162"/>
      <c r="E15" s="162">
        <f>2.5+2+2+4</f>
        <v>10.5</v>
      </c>
      <c r="F15" s="163">
        <f>AVERAGE(I15,K15,M15,O15,Q15,S15)/15</f>
        <v>183.71666666666667</v>
      </c>
      <c r="G15" s="164">
        <f>AVERAGE(J15,L15,N15,P15,R15,T15)/15</f>
        <v>156.30000000000001</v>
      </c>
      <c r="H15" s="165">
        <f>I15+K15+M15+O15+Q15+S15</f>
        <v>11023</v>
      </c>
      <c r="I15" s="183">
        <v>2720</v>
      </c>
      <c r="J15" s="184">
        <v>2315</v>
      </c>
      <c r="K15" s="183">
        <v>2788</v>
      </c>
      <c r="L15" s="184">
        <v>2358</v>
      </c>
      <c r="M15" s="183">
        <v>2791</v>
      </c>
      <c r="N15" s="184">
        <v>2381</v>
      </c>
      <c r="O15" s="183">
        <v>2724</v>
      </c>
      <c r="P15" s="184">
        <v>2324</v>
      </c>
      <c r="Q15" s="183"/>
      <c r="R15" s="184"/>
      <c r="S15" s="183"/>
      <c r="T15" s="184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</row>
    <row r="16" spans="1:31" ht="17.399999999999999" customHeight="1" thickBot="1" x14ac:dyDescent="0.3">
      <c r="A16" s="159">
        <f t="shared" si="1"/>
        <v>18</v>
      </c>
      <c r="B16" s="166"/>
      <c r="C16" s="167" t="s">
        <v>12</v>
      </c>
      <c r="D16" s="168"/>
      <c r="E16" s="271">
        <f>3.5+2+2+3</f>
        <v>10.5</v>
      </c>
      <c r="F16" s="169">
        <f>AVERAGE(I16,K16,M16,O16,Q16,S16)/15</f>
        <v>180.25</v>
      </c>
      <c r="G16" s="170">
        <f>AVERAGE(J16,L16,N16,P16,R16,T16)/15</f>
        <v>145.33333333333334</v>
      </c>
      <c r="H16" s="171">
        <f>I16+K16+M16+O16+Q16+S16</f>
        <v>10815</v>
      </c>
      <c r="I16" s="185">
        <v>2760</v>
      </c>
      <c r="J16" s="186">
        <v>2265</v>
      </c>
      <c r="K16" s="185">
        <v>2644</v>
      </c>
      <c r="L16" s="186">
        <v>2174</v>
      </c>
      <c r="M16" s="185">
        <v>2741</v>
      </c>
      <c r="N16" s="186">
        <v>2216</v>
      </c>
      <c r="O16" s="185">
        <v>2670</v>
      </c>
      <c r="P16" s="186">
        <v>2065</v>
      </c>
      <c r="Q16" s="185"/>
      <c r="R16" s="186"/>
      <c r="S16" s="185"/>
      <c r="T16" s="18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</row>
    <row r="17" spans="1:31" ht="18" customHeight="1" x14ac:dyDescent="0.25">
      <c r="A17" s="152">
        <v>19</v>
      </c>
      <c r="B17" s="153"/>
      <c r="C17" s="154" t="s">
        <v>48</v>
      </c>
      <c r="D17" s="155"/>
      <c r="E17" s="155">
        <f>3+3+2+2</f>
        <v>10</v>
      </c>
      <c r="F17" s="156">
        <f>AVERAGE(I17,K17,M17,O17,Q17,S17)/15</f>
        <v>182.71666666666667</v>
      </c>
      <c r="G17" s="157">
        <f>AVERAGE(J17,L17,N17,P17,R17,T17)/15</f>
        <v>159.63333333333333</v>
      </c>
      <c r="H17" s="158">
        <f>I17+K17+M17+O17+Q17+S17</f>
        <v>10963</v>
      </c>
      <c r="I17" s="181">
        <v>2719</v>
      </c>
      <c r="J17" s="182">
        <v>2389</v>
      </c>
      <c r="K17" s="181">
        <v>2816</v>
      </c>
      <c r="L17" s="182">
        <v>2446</v>
      </c>
      <c r="M17" s="181">
        <v>2775</v>
      </c>
      <c r="N17" s="182">
        <v>2430</v>
      </c>
      <c r="O17" s="199">
        <v>2653</v>
      </c>
      <c r="P17" s="218">
        <v>2313</v>
      </c>
      <c r="Q17" s="181"/>
      <c r="R17" s="182"/>
      <c r="S17" s="181"/>
      <c r="T17" s="182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</row>
    <row r="18" spans="1:31" ht="18" customHeight="1" x14ac:dyDescent="0.25">
      <c r="A18" s="159">
        <f>A17+1</f>
        <v>20</v>
      </c>
      <c r="B18" s="160" t="s">
        <v>151</v>
      </c>
      <c r="C18" s="161" t="s">
        <v>44</v>
      </c>
      <c r="D18" s="162"/>
      <c r="E18" s="162">
        <f>2+4+3+1</f>
        <v>10</v>
      </c>
      <c r="F18" s="163">
        <f>AVERAGE(I18,K18,M18,O18,Q18,S18)/15</f>
        <v>181.93333333333334</v>
      </c>
      <c r="G18" s="164">
        <f>AVERAGE(J18,L18,N18,P18,R18,T18)/15</f>
        <v>155.85</v>
      </c>
      <c r="H18" s="165">
        <f>I18+K18+M18+O18+Q18+S18</f>
        <v>10916</v>
      </c>
      <c r="I18" s="183">
        <v>2584</v>
      </c>
      <c r="J18" s="184">
        <v>2129</v>
      </c>
      <c r="K18" s="183">
        <v>2921</v>
      </c>
      <c r="L18" s="184">
        <v>2531</v>
      </c>
      <c r="M18" s="183">
        <v>2771</v>
      </c>
      <c r="N18" s="184">
        <v>2366</v>
      </c>
      <c r="O18" s="200">
        <v>2640</v>
      </c>
      <c r="P18" s="219">
        <v>2325</v>
      </c>
      <c r="Q18" s="183"/>
      <c r="R18" s="184"/>
      <c r="S18" s="183"/>
      <c r="T18" s="184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</row>
    <row r="19" spans="1:31" ht="18" customHeight="1" x14ac:dyDescent="0.25">
      <c r="A19" s="159">
        <f t="shared" ref="A19:A22" si="2">A18+1</f>
        <v>21</v>
      </c>
      <c r="B19" s="160"/>
      <c r="C19" s="161" t="s">
        <v>133</v>
      </c>
      <c r="D19" s="162"/>
      <c r="E19" s="162">
        <f>2+3+3+2</f>
        <v>10</v>
      </c>
      <c r="F19" s="163">
        <f>AVERAGE(I19,K19,M19,O19,Q19,S19)/15</f>
        <v>177.43333333333334</v>
      </c>
      <c r="G19" s="164">
        <f>AVERAGE(J19,L19,N19,P19,R19,T19)/15</f>
        <v>139.43333333333334</v>
      </c>
      <c r="H19" s="165">
        <f>I19+K19+M19+O19+Q19+S19</f>
        <v>10646</v>
      </c>
      <c r="I19" s="183">
        <v>2426</v>
      </c>
      <c r="J19" s="184">
        <v>1936</v>
      </c>
      <c r="K19" s="183">
        <v>2726</v>
      </c>
      <c r="L19" s="184">
        <v>2106</v>
      </c>
      <c r="M19" s="183">
        <v>2741</v>
      </c>
      <c r="N19" s="184">
        <v>2146</v>
      </c>
      <c r="O19" s="200">
        <v>2753</v>
      </c>
      <c r="P19" s="219">
        <v>2178</v>
      </c>
      <c r="Q19" s="183"/>
      <c r="R19" s="184"/>
      <c r="S19" s="183"/>
      <c r="T19" s="184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</row>
    <row r="20" spans="1:31" ht="18" customHeight="1" x14ac:dyDescent="0.25">
      <c r="A20" s="159">
        <f t="shared" si="2"/>
        <v>22</v>
      </c>
      <c r="B20" s="160" t="s">
        <v>195</v>
      </c>
      <c r="C20" s="172" t="s">
        <v>57</v>
      </c>
      <c r="D20" s="198"/>
      <c r="E20" s="162">
        <f>2+2+4+1.5</f>
        <v>9.5</v>
      </c>
      <c r="F20" s="163">
        <f>AVERAGE(I20,K20,M20,O20,Q20,S20)/15</f>
        <v>185.21666666666667</v>
      </c>
      <c r="G20" s="164">
        <f>AVERAGE(J20,L20,N20,P20,R20,T20)/15</f>
        <v>150.96666666666667</v>
      </c>
      <c r="H20" s="165">
        <f>I20+K20+M20+O20+Q20+S20</f>
        <v>11113</v>
      </c>
      <c r="I20" s="183">
        <v>2691</v>
      </c>
      <c r="J20" s="184">
        <v>2156</v>
      </c>
      <c r="K20" s="183">
        <v>2841</v>
      </c>
      <c r="L20" s="184">
        <v>2286</v>
      </c>
      <c r="M20" s="183">
        <v>2887</v>
      </c>
      <c r="N20" s="184">
        <v>2382</v>
      </c>
      <c r="O20" s="200">
        <v>2694</v>
      </c>
      <c r="P20" s="219">
        <v>2234</v>
      </c>
      <c r="Q20" s="183"/>
      <c r="R20" s="184"/>
      <c r="S20" s="183"/>
      <c r="T20" s="184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</row>
    <row r="21" spans="1:31" ht="18" customHeight="1" x14ac:dyDescent="0.25">
      <c r="A21" s="159">
        <f t="shared" si="2"/>
        <v>23</v>
      </c>
      <c r="B21" s="160"/>
      <c r="C21" s="172" t="s">
        <v>60</v>
      </c>
      <c r="D21" s="162"/>
      <c r="E21" s="162">
        <f>3+2+2+2</f>
        <v>9</v>
      </c>
      <c r="F21" s="163">
        <f>AVERAGE(I21,K21,M21,O21,Q21,S21)/15</f>
        <v>179.41666666666666</v>
      </c>
      <c r="G21" s="164">
        <f>AVERAGE(J21,L21,N21,P21,R21,T21)/15</f>
        <v>140.5</v>
      </c>
      <c r="H21" s="165">
        <f>I21+K21+M21+O21+Q21+S21</f>
        <v>10765</v>
      </c>
      <c r="I21" s="183">
        <v>2731</v>
      </c>
      <c r="J21" s="184">
        <v>2136</v>
      </c>
      <c r="K21" s="183">
        <v>2669</v>
      </c>
      <c r="L21" s="184">
        <v>2099</v>
      </c>
      <c r="M21" s="183">
        <v>2708</v>
      </c>
      <c r="N21" s="184">
        <v>2123</v>
      </c>
      <c r="O21" s="200">
        <v>2657</v>
      </c>
      <c r="P21" s="219">
        <v>2072</v>
      </c>
      <c r="Q21" s="183"/>
      <c r="R21" s="184"/>
      <c r="S21" s="183"/>
      <c r="T21" s="184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</row>
    <row r="22" spans="1:31" ht="18" customHeight="1" thickBot="1" x14ac:dyDescent="0.3">
      <c r="A22" s="202">
        <f t="shared" si="2"/>
        <v>24</v>
      </c>
      <c r="B22" s="166"/>
      <c r="C22" s="195" t="s">
        <v>134</v>
      </c>
      <c r="D22" s="168"/>
      <c r="E22" s="168">
        <f>2+2+3+2</f>
        <v>9</v>
      </c>
      <c r="F22" s="169">
        <f>AVERAGE(I22,K22,M22,O22,Q22,S22)/15</f>
        <v>176.46666666666667</v>
      </c>
      <c r="G22" s="170">
        <f>AVERAGE(J22,L22,N22,P22,R22,T22)/15</f>
        <v>124.3</v>
      </c>
      <c r="H22" s="171">
        <f>I22+K22+M22+O22+Q22+S22</f>
        <v>10588</v>
      </c>
      <c r="I22" s="185">
        <v>2552</v>
      </c>
      <c r="J22" s="186">
        <v>1777</v>
      </c>
      <c r="K22" s="185">
        <v>2582</v>
      </c>
      <c r="L22" s="186">
        <v>1797</v>
      </c>
      <c r="M22" s="185">
        <v>2703</v>
      </c>
      <c r="N22" s="186">
        <v>1898</v>
      </c>
      <c r="O22" s="201">
        <v>2751</v>
      </c>
      <c r="P22" s="220">
        <v>1986</v>
      </c>
      <c r="Q22" s="185"/>
      <c r="R22" s="186"/>
      <c r="S22" s="185"/>
      <c r="T22" s="18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</row>
    <row r="23" spans="1:31" ht="17.399999999999999" customHeight="1" x14ac:dyDescent="0.25">
      <c r="A23" s="152">
        <v>25</v>
      </c>
      <c r="B23" s="153"/>
      <c r="C23" s="154" t="s">
        <v>68</v>
      </c>
      <c r="D23" s="155"/>
      <c r="E23" s="155">
        <f>0+1+2+5</f>
        <v>8</v>
      </c>
      <c r="F23" s="156">
        <f>AVERAGE(I23,K23,M23,O23,Q23,S23)/15</f>
        <v>177.63333333333333</v>
      </c>
      <c r="G23" s="157">
        <f>AVERAGE(J23,L23,N23,P23,R23,T23)/15</f>
        <v>151.88333333333333</v>
      </c>
      <c r="H23" s="158">
        <f>I23+K23+M23+O23+Q23+S23</f>
        <v>10658</v>
      </c>
      <c r="I23" s="181">
        <v>2618</v>
      </c>
      <c r="J23" s="182">
        <v>2393</v>
      </c>
      <c r="K23" s="181">
        <v>2536</v>
      </c>
      <c r="L23" s="182">
        <v>2171</v>
      </c>
      <c r="M23" s="181">
        <v>2719</v>
      </c>
      <c r="N23" s="182">
        <v>2269</v>
      </c>
      <c r="O23" s="181">
        <v>2785</v>
      </c>
      <c r="P23" s="182">
        <v>2280</v>
      </c>
      <c r="Q23" s="199"/>
      <c r="R23" s="182"/>
      <c r="S23" s="181"/>
      <c r="T23" s="182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</row>
    <row r="24" spans="1:31" ht="17.399999999999999" customHeight="1" x14ac:dyDescent="0.25">
      <c r="A24" s="159">
        <f>A23+1</f>
        <v>26</v>
      </c>
      <c r="B24" s="160" t="s">
        <v>193</v>
      </c>
      <c r="C24" s="172" t="s">
        <v>132</v>
      </c>
      <c r="D24" s="162"/>
      <c r="E24" s="162">
        <f>4+1+1+1.5</f>
        <v>7.5</v>
      </c>
      <c r="F24" s="163">
        <f>AVERAGE(I24,K24,M24,O24,Q24,S24)/15</f>
        <v>178.98333333333332</v>
      </c>
      <c r="G24" s="164">
        <f>AVERAGE(J24,L24,N24,P24,R24,T24)/15</f>
        <v>135.65</v>
      </c>
      <c r="H24" s="165">
        <f>I24+K24+M24+O24+Q24+S24</f>
        <v>10739</v>
      </c>
      <c r="I24" s="183">
        <v>2677</v>
      </c>
      <c r="J24" s="184">
        <v>2042</v>
      </c>
      <c r="K24" s="183">
        <v>2661</v>
      </c>
      <c r="L24" s="184">
        <v>1936</v>
      </c>
      <c r="M24" s="183">
        <v>2767</v>
      </c>
      <c r="N24" s="184">
        <v>2122</v>
      </c>
      <c r="O24" s="183">
        <v>2634</v>
      </c>
      <c r="P24" s="184">
        <v>2039</v>
      </c>
      <c r="Q24" s="200"/>
      <c r="R24" s="184"/>
      <c r="S24" s="183"/>
      <c r="T24" s="184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</row>
    <row r="25" spans="1:31" ht="17.399999999999999" customHeight="1" x14ac:dyDescent="0.25">
      <c r="A25" s="159">
        <f t="shared" ref="A25:A28" si="3">A24+1</f>
        <v>27</v>
      </c>
      <c r="B25" s="160"/>
      <c r="C25" s="172" t="s">
        <v>16</v>
      </c>
      <c r="D25" s="162"/>
      <c r="E25" s="162">
        <f>1+4+2+0</f>
        <v>7</v>
      </c>
      <c r="F25" s="163">
        <f>AVERAGE(I25,K25,M25,O25,Q25,S25)/15</f>
        <v>180.63333333333333</v>
      </c>
      <c r="G25" s="164">
        <f>AVERAGE(J25,L25,N25,P25,R25,T25)/15</f>
        <v>136.30000000000001</v>
      </c>
      <c r="H25" s="165">
        <f>I25+K25+M25+O25+Q25+S25</f>
        <v>10838</v>
      </c>
      <c r="I25" s="183">
        <v>2559</v>
      </c>
      <c r="J25" s="184">
        <v>1969</v>
      </c>
      <c r="K25" s="183">
        <v>2791</v>
      </c>
      <c r="L25" s="184">
        <v>2091</v>
      </c>
      <c r="M25" s="183">
        <v>2840</v>
      </c>
      <c r="N25" s="184">
        <v>2085</v>
      </c>
      <c r="O25" s="183">
        <v>2648</v>
      </c>
      <c r="P25" s="184">
        <v>2033</v>
      </c>
      <c r="Q25" s="200"/>
      <c r="R25" s="184"/>
      <c r="S25" s="183"/>
      <c r="T25" s="184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pans="1:31" ht="17.399999999999999" customHeight="1" x14ac:dyDescent="0.25">
      <c r="A26" s="159">
        <f t="shared" si="3"/>
        <v>28</v>
      </c>
      <c r="B26" s="160" t="s">
        <v>196</v>
      </c>
      <c r="C26" s="172" t="s">
        <v>8</v>
      </c>
      <c r="D26" s="162"/>
      <c r="E26" s="162">
        <f>3+0+3+1</f>
        <v>7</v>
      </c>
      <c r="F26" s="163">
        <f>AVERAGE(I26,K26,M26,O26,Q26,S26)/15</f>
        <v>175.38333333333333</v>
      </c>
      <c r="G26" s="164">
        <f>AVERAGE(J26,L26,N26,P26,R26,T26)/15</f>
        <v>127.88333333333334</v>
      </c>
      <c r="H26" s="165">
        <f>I26+K26+M26+O26+Q26+S26</f>
        <v>10523</v>
      </c>
      <c r="I26" s="183">
        <v>2754</v>
      </c>
      <c r="J26" s="184">
        <v>1944</v>
      </c>
      <c r="K26" s="183">
        <v>2547</v>
      </c>
      <c r="L26" s="184">
        <v>1947</v>
      </c>
      <c r="M26" s="183">
        <v>2709</v>
      </c>
      <c r="N26" s="184">
        <v>1994</v>
      </c>
      <c r="O26" s="183">
        <v>2513</v>
      </c>
      <c r="P26" s="184">
        <v>1788</v>
      </c>
      <c r="Q26" s="200"/>
      <c r="R26" s="184"/>
      <c r="S26" s="183"/>
      <c r="T26" s="184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</row>
    <row r="27" spans="1:31" ht="17.399999999999999" customHeight="1" x14ac:dyDescent="0.25">
      <c r="A27" s="159">
        <f t="shared" si="3"/>
        <v>29</v>
      </c>
      <c r="B27" s="160"/>
      <c r="C27" s="161" t="s">
        <v>78</v>
      </c>
      <c r="D27" s="162"/>
      <c r="E27" s="162">
        <f>0+2+2+1.5</f>
        <v>5.5</v>
      </c>
      <c r="F27" s="163">
        <f>AVERAGE(I27,K27,M27,O27,Q27,S27)/15</f>
        <v>172.7</v>
      </c>
      <c r="G27" s="164">
        <f>AVERAGE(J27,L27,N27,P27,R27,T27)/15</f>
        <v>114.11666666666666</v>
      </c>
      <c r="H27" s="165">
        <f>I27+K27+M27+O27+Q27+S27</f>
        <v>10362</v>
      </c>
      <c r="I27" s="183">
        <v>2424</v>
      </c>
      <c r="J27" s="184">
        <v>1604</v>
      </c>
      <c r="K27" s="183">
        <v>2663</v>
      </c>
      <c r="L27" s="184">
        <v>1768</v>
      </c>
      <c r="M27" s="183">
        <v>2505</v>
      </c>
      <c r="N27" s="184">
        <v>1605</v>
      </c>
      <c r="O27" s="183">
        <v>2770</v>
      </c>
      <c r="P27" s="184">
        <v>1870</v>
      </c>
      <c r="Q27" s="200"/>
      <c r="R27" s="184"/>
      <c r="S27" s="183"/>
      <c r="T27" s="184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ht="17.399999999999999" customHeight="1" thickBot="1" x14ac:dyDescent="0.3">
      <c r="A28" s="202">
        <f t="shared" si="3"/>
        <v>30</v>
      </c>
      <c r="B28" s="166"/>
      <c r="C28" s="167" t="s">
        <v>122</v>
      </c>
      <c r="D28" s="168"/>
      <c r="E28" s="215">
        <f>2+1+0+2</f>
        <v>5</v>
      </c>
      <c r="F28" s="169">
        <f>AVERAGE(I28,K28,M28,O28,Q28,S28)/15</f>
        <v>176.21666666666667</v>
      </c>
      <c r="G28" s="170">
        <f>AVERAGE(J28,L28,N28,P28,R28,T28)/15</f>
        <v>136.71666666666667</v>
      </c>
      <c r="H28" s="171">
        <f>I28+K28+M28+O28+Q28+S28</f>
        <v>10573</v>
      </c>
      <c r="I28" s="185">
        <v>2700</v>
      </c>
      <c r="J28" s="186">
        <v>2130</v>
      </c>
      <c r="K28" s="185">
        <v>2698</v>
      </c>
      <c r="L28" s="186">
        <v>1928</v>
      </c>
      <c r="M28" s="185">
        <v>2524</v>
      </c>
      <c r="N28" s="186">
        <v>1959</v>
      </c>
      <c r="O28" s="185">
        <v>2651</v>
      </c>
      <c r="P28" s="186">
        <v>2186</v>
      </c>
      <c r="Q28" s="201"/>
      <c r="R28" s="186"/>
      <c r="S28" s="185"/>
      <c r="T28" s="18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</row>
  </sheetData>
  <sortState ref="C5:P28">
    <sortCondition descending="1" ref="E5:E28"/>
    <sortCondition descending="1" ref="F5:F28"/>
  </sortState>
  <mergeCells count="1">
    <mergeCell ref="E2:F2"/>
  </mergeCells>
  <conditionalFormatting sqref="A1:B4 D10:H10 A29:C29 C2:T4 A23:K23 A5 A11 B24:K28 L23:T28">
    <cfRule type="cellIs" dxfId="488" priority="31" stopIfTrue="1" operator="between">
      <formula>3000</formula>
      <formula>3099</formula>
    </cfRule>
    <cfRule type="cellIs" dxfId="487" priority="32" stopIfTrue="1" operator="between">
      <formula>600</formula>
      <formula>699</formula>
    </cfRule>
    <cfRule type="cellIs" dxfId="486" priority="33" stopIfTrue="1" operator="between">
      <formula>700</formula>
      <formula>799</formula>
    </cfRule>
  </conditionalFormatting>
  <conditionalFormatting sqref="C11:C16">
    <cfRule type="cellIs" dxfId="485" priority="25" stopIfTrue="1" operator="between">
      <formula>3000</formula>
      <formula>3099</formula>
    </cfRule>
    <cfRule type="cellIs" dxfId="484" priority="26" stopIfTrue="1" operator="between">
      <formula>600</formula>
      <formula>699</formula>
    </cfRule>
    <cfRule type="cellIs" dxfId="483" priority="27" stopIfTrue="1" operator="between">
      <formula>700</formula>
      <formula>799</formula>
    </cfRule>
  </conditionalFormatting>
  <conditionalFormatting sqref="C5:C10">
    <cfRule type="cellIs" dxfId="482" priority="22" stopIfTrue="1" operator="between">
      <formula>3000</formula>
      <formula>3099</formula>
    </cfRule>
    <cfRule type="cellIs" dxfId="481" priority="23" stopIfTrue="1" operator="between">
      <formula>600</formula>
      <formula>699</formula>
    </cfRule>
    <cfRule type="cellIs" dxfId="480" priority="24" stopIfTrue="1" operator="between">
      <formula>700</formula>
      <formula>799</formula>
    </cfRule>
  </conditionalFormatting>
  <conditionalFormatting sqref="A17:A22">
    <cfRule type="cellIs" dxfId="479" priority="13" stopIfTrue="1" operator="between">
      <formula>3000</formula>
      <formula>3099</formula>
    </cfRule>
    <cfRule type="cellIs" dxfId="478" priority="14" stopIfTrue="1" operator="between">
      <formula>600</formula>
      <formula>699</formula>
    </cfRule>
    <cfRule type="cellIs" dxfId="477" priority="15" stopIfTrue="1" operator="between">
      <formula>700</formula>
      <formula>799</formula>
    </cfRule>
  </conditionalFormatting>
  <conditionalFormatting sqref="C17:C22">
    <cfRule type="cellIs" dxfId="476" priority="10" stopIfTrue="1" operator="between">
      <formula>3000</formula>
      <formula>3099</formula>
    </cfRule>
    <cfRule type="cellIs" dxfId="475" priority="11" stopIfTrue="1" operator="between">
      <formula>600</formula>
      <formula>699</formula>
    </cfRule>
    <cfRule type="cellIs" dxfId="474" priority="12" stopIfTrue="1" operator="between">
      <formula>700</formula>
      <formula>799</formula>
    </cfRule>
  </conditionalFormatting>
  <conditionalFormatting sqref="A6:A10">
    <cfRule type="cellIs" dxfId="473" priority="7" stopIfTrue="1" operator="between">
      <formula>3000</formula>
      <formula>3099</formula>
    </cfRule>
    <cfRule type="cellIs" dxfId="472" priority="8" stopIfTrue="1" operator="between">
      <formula>600</formula>
      <formula>699</formula>
    </cfRule>
    <cfRule type="cellIs" dxfId="471" priority="9" stopIfTrue="1" operator="between">
      <formula>700</formula>
      <formula>799</formula>
    </cfRule>
  </conditionalFormatting>
  <conditionalFormatting sqref="A12:A16">
    <cfRule type="cellIs" dxfId="470" priority="4" stopIfTrue="1" operator="between">
      <formula>3000</formula>
      <formula>3099</formula>
    </cfRule>
    <cfRule type="cellIs" dxfId="469" priority="5" stopIfTrue="1" operator="between">
      <formula>600</formula>
      <formula>699</formula>
    </cfRule>
    <cfRule type="cellIs" dxfId="468" priority="6" stopIfTrue="1" operator="between">
      <formula>700</formula>
      <formula>799</formula>
    </cfRule>
  </conditionalFormatting>
  <conditionalFormatting sqref="A24:A28">
    <cfRule type="cellIs" dxfId="467" priority="1" stopIfTrue="1" operator="between">
      <formula>3000</formula>
      <formula>3099</formula>
    </cfRule>
    <cfRule type="cellIs" dxfId="466" priority="2" stopIfTrue="1" operator="between">
      <formula>600</formula>
      <formula>699</formula>
    </cfRule>
    <cfRule type="cellIs" dxfId="465" priority="3" stopIfTrue="1" operator="between">
      <formula>700</formula>
      <formula>799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104"/>
  <sheetViews>
    <sheetView zoomScale="80" zoomScaleNormal="80" workbookViewId="0">
      <selection activeCell="T14" sqref="T14"/>
    </sheetView>
  </sheetViews>
  <sheetFormatPr defaultColWidth="9.109375" defaultRowHeight="13.2" x14ac:dyDescent="0.25"/>
  <cols>
    <col min="1" max="1" width="5" style="64" customWidth="1"/>
    <col min="2" max="2" width="26.5546875" style="64" bestFit="1" customWidth="1"/>
    <col min="3" max="3" width="3.44140625" style="64" hidden="1" customWidth="1"/>
    <col min="4" max="4" width="26.88671875" style="64" customWidth="1"/>
    <col min="5" max="5" width="7.44140625" style="64" customWidth="1"/>
    <col min="6" max="6" width="7.44140625" style="103" customWidth="1"/>
    <col min="7" max="7" width="6.88671875" style="64" customWidth="1"/>
    <col min="8" max="8" width="6.33203125" style="103" customWidth="1"/>
    <col min="9" max="13" width="7.44140625" style="64" customWidth="1"/>
    <col min="14" max="14" width="6.6640625" style="64" hidden="1" customWidth="1"/>
    <col min="15" max="15" width="7.44140625" style="64" hidden="1" customWidth="1"/>
    <col min="16" max="16" width="7.33203125" style="64" hidden="1" customWidth="1"/>
    <col min="17" max="17" width="10.6640625" style="64" customWidth="1"/>
    <col min="18" max="18" width="13.5546875" style="64" customWidth="1"/>
    <col min="19" max="19" width="13.6640625" style="64" customWidth="1"/>
    <col min="20" max="20" width="10" style="104" bestFit="1" customWidth="1"/>
    <col min="21" max="21" width="10.109375" style="64" bestFit="1" customWidth="1"/>
    <col min="22" max="16384" width="9.109375" style="64"/>
  </cols>
  <sheetData>
    <row r="1" spans="1:20" s="75" customFormat="1" ht="22.8" x14ac:dyDescent="0.4">
      <c r="A1" s="72"/>
      <c r="B1" s="73" t="s">
        <v>88</v>
      </c>
      <c r="C1" s="73"/>
      <c r="D1" s="7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74"/>
    </row>
    <row r="2" spans="1:20" s="81" customFormat="1" ht="31.2" x14ac:dyDescent="0.25">
      <c r="A2" s="76" t="s">
        <v>131</v>
      </c>
      <c r="B2" s="76" t="s">
        <v>89</v>
      </c>
      <c r="C2" s="76"/>
      <c r="D2" s="76" t="s">
        <v>37</v>
      </c>
      <c r="E2" s="76" t="s">
        <v>90</v>
      </c>
      <c r="F2" s="77" t="s">
        <v>91</v>
      </c>
      <c r="G2" s="76" t="s">
        <v>92</v>
      </c>
      <c r="H2" s="77" t="s">
        <v>93</v>
      </c>
      <c r="I2" s="76" t="s">
        <v>94</v>
      </c>
      <c r="J2" s="77" t="s">
        <v>95</v>
      </c>
      <c r="K2" s="76" t="s">
        <v>96</v>
      </c>
      <c r="L2" s="77" t="s">
        <v>97</v>
      </c>
      <c r="M2" s="76" t="s">
        <v>98</v>
      </c>
      <c r="N2" s="77" t="s">
        <v>99</v>
      </c>
      <c r="O2" s="76" t="s">
        <v>100</v>
      </c>
      <c r="P2" s="77" t="s">
        <v>101</v>
      </c>
      <c r="Q2" s="78" t="s">
        <v>102</v>
      </c>
      <c r="R2" s="79" t="s">
        <v>103</v>
      </c>
      <c r="S2" s="79" t="s">
        <v>104</v>
      </c>
      <c r="T2" s="80" t="s">
        <v>36</v>
      </c>
    </row>
    <row r="3" spans="1:20" s="81" customFormat="1" ht="16.2" hidden="1" customHeight="1" x14ac:dyDescent="0.3">
      <c r="A3" s="82">
        <v>1</v>
      </c>
      <c r="B3" s="83" t="s">
        <v>170</v>
      </c>
      <c r="C3" s="83"/>
      <c r="D3" s="84" t="s">
        <v>1</v>
      </c>
      <c r="E3" s="85"/>
      <c r="F3" s="85"/>
      <c r="G3" s="85">
        <v>1134</v>
      </c>
      <c r="H3" s="85">
        <v>834</v>
      </c>
      <c r="I3" s="85"/>
      <c r="J3" s="85"/>
      <c r="K3" s="85"/>
      <c r="L3" s="85"/>
      <c r="M3" s="85"/>
      <c r="N3" s="85"/>
      <c r="O3" s="85"/>
      <c r="P3" s="85"/>
      <c r="Q3" s="84">
        <f t="shared" ref="Q3:Q34" si="0">SUM(E3,G3,I3,K3,M3,O3)</f>
        <v>1134</v>
      </c>
      <c r="R3" s="86">
        <f t="shared" ref="R3:R34" si="1">AVERAGE(E3,G3,I3,K3,M3,O3)/5</f>
        <v>226.8</v>
      </c>
      <c r="S3" s="86">
        <f t="shared" ref="S3:S34" si="2">AVERAGE(F3,H3,J3,L3,N3,P3)/5</f>
        <v>166.8</v>
      </c>
      <c r="T3" s="87">
        <f>IF((190-S3)*0.8&gt;60,60,(190-S3)*0.8)</f>
        <v>18.559999999999992</v>
      </c>
    </row>
    <row r="4" spans="1:20" s="81" customFormat="1" ht="16.2" hidden="1" customHeight="1" x14ac:dyDescent="0.3">
      <c r="A4" s="82">
        <v>2</v>
      </c>
      <c r="B4" s="83" t="s">
        <v>108</v>
      </c>
      <c r="C4" s="83"/>
      <c r="D4" s="84" t="s">
        <v>1</v>
      </c>
      <c r="E4" s="85">
        <v>1085</v>
      </c>
      <c r="F4" s="85">
        <v>1000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4">
        <f t="shared" si="0"/>
        <v>1085</v>
      </c>
      <c r="R4" s="86">
        <f t="shared" si="1"/>
        <v>217</v>
      </c>
      <c r="S4" s="86">
        <f t="shared" si="2"/>
        <v>200</v>
      </c>
      <c r="T4" s="187">
        <v>0</v>
      </c>
    </row>
    <row r="5" spans="1:20" s="81" customFormat="1" ht="16.2" hidden="1" customHeight="1" x14ac:dyDescent="0.3">
      <c r="A5" s="82">
        <v>3</v>
      </c>
      <c r="B5" s="83" t="s">
        <v>161</v>
      </c>
      <c r="C5" s="83"/>
      <c r="D5" s="84" t="s">
        <v>44</v>
      </c>
      <c r="E5" s="85"/>
      <c r="F5" s="85"/>
      <c r="G5" s="85">
        <v>1070</v>
      </c>
      <c r="H5" s="85">
        <v>900</v>
      </c>
      <c r="I5" s="85"/>
      <c r="J5" s="85"/>
      <c r="K5" s="85"/>
      <c r="L5" s="85"/>
      <c r="M5" s="85"/>
      <c r="N5" s="85"/>
      <c r="O5" s="85"/>
      <c r="P5" s="85"/>
      <c r="Q5" s="84">
        <f t="shared" si="0"/>
        <v>1070</v>
      </c>
      <c r="R5" s="86">
        <f t="shared" si="1"/>
        <v>214</v>
      </c>
      <c r="S5" s="86">
        <f t="shared" si="2"/>
        <v>180</v>
      </c>
      <c r="T5" s="87">
        <f t="shared" ref="T5:T36" si="3">IF((190-S5)*0.8&gt;60,60,(190-S5)*0.8)</f>
        <v>8</v>
      </c>
    </row>
    <row r="6" spans="1:20" s="81" customFormat="1" ht="16.2" hidden="1" customHeight="1" x14ac:dyDescent="0.3">
      <c r="A6" s="82">
        <v>4</v>
      </c>
      <c r="B6" s="83" t="s">
        <v>164</v>
      </c>
      <c r="C6" s="83"/>
      <c r="D6" s="84" t="s">
        <v>121</v>
      </c>
      <c r="E6" s="85"/>
      <c r="F6" s="85"/>
      <c r="G6" s="85">
        <v>1009</v>
      </c>
      <c r="H6" s="85">
        <v>769</v>
      </c>
      <c r="I6" s="85"/>
      <c r="J6" s="85"/>
      <c r="K6" s="85"/>
      <c r="L6" s="85"/>
      <c r="M6" s="85"/>
      <c r="N6" s="85"/>
      <c r="O6" s="85"/>
      <c r="P6" s="85"/>
      <c r="Q6" s="84">
        <f t="shared" si="0"/>
        <v>1009</v>
      </c>
      <c r="R6" s="86">
        <f t="shared" si="1"/>
        <v>201.8</v>
      </c>
      <c r="S6" s="86">
        <f t="shared" si="2"/>
        <v>153.80000000000001</v>
      </c>
      <c r="T6" s="87">
        <f t="shared" si="3"/>
        <v>28.959999999999994</v>
      </c>
    </row>
    <row r="7" spans="1:20" s="81" customFormat="1" ht="16.2" hidden="1" customHeight="1" x14ac:dyDescent="0.3">
      <c r="A7" s="82">
        <v>5</v>
      </c>
      <c r="B7" s="83" t="s">
        <v>152</v>
      </c>
      <c r="C7" s="83"/>
      <c r="D7" s="84" t="s">
        <v>144</v>
      </c>
      <c r="E7" s="85"/>
      <c r="F7" s="85"/>
      <c r="G7" s="85">
        <v>951</v>
      </c>
      <c r="H7" s="85">
        <v>756</v>
      </c>
      <c r="I7" s="85">
        <v>1036</v>
      </c>
      <c r="J7" s="85">
        <v>881</v>
      </c>
      <c r="K7" s="85">
        <f>'IV voor'!Y62</f>
        <v>986</v>
      </c>
      <c r="L7" s="85">
        <f>'IV voor'!Z62</f>
        <v>881</v>
      </c>
      <c r="M7" s="85"/>
      <c r="N7" s="85"/>
      <c r="O7" s="85"/>
      <c r="P7" s="85"/>
      <c r="Q7" s="84">
        <f t="shared" si="0"/>
        <v>2973</v>
      </c>
      <c r="R7" s="86">
        <f t="shared" si="1"/>
        <v>198.2</v>
      </c>
      <c r="S7" s="86">
        <f t="shared" si="2"/>
        <v>167.86666666666667</v>
      </c>
      <c r="T7" s="87">
        <f t="shared" si="3"/>
        <v>17.70666666666666</v>
      </c>
    </row>
    <row r="8" spans="1:20" s="81" customFormat="1" ht="16.2" hidden="1" customHeight="1" x14ac:dyDescent="0.3">
      <c r="A8" s="82">
        <v>6</v>
      </c>
      <c r="B8" s="83" t="s">
        <v>187</v>
      </c>
      <c r="C8" s="83"/>
      <c r="D8" s="84" t="s">
        <v>134</v>
      </c>
      <c r="E8" s="85"/>
      <c r="F8" s="85"/>
      <c r="G8" s="85"/>
      <c r="H8" s="85"/>
      <c r="I8" s="85"/>
      <c r="J8" s="85"/>
      <c r="K8" s="85">
        <v>992</v>
      </c>
      <c r="L8" s="85">
        <v>692</v>
      </c>
      <c r="M8" s="85"/>
      <c r="N8" s="85"/>
      <c r="O8" s="85"/>
      <c r="P8" s="85"/>
      <c r="Q8" s="84">
        <f t="shared" si="0"/>
        <v>992</v>
      </c>
      <c r="R8" s="86">
        <f t="shared" si="1"/>
        <v>198.4</v>
      </c>
      <c r="S8" s="86">
        <f t="shared" si="2"/>
        <v>138.4</v>
      </c>
      <c r="T8" s="87">
        <f t="shared" si="3"/>
        <v>41.28</v>
      </c>
    </row>
    <row r="9" spans="1:20" s="81" customFormat="1" ht="16.2" hidden="1" customHeight="1" x14ac:dyDescent="0.3">
      <c r="A9" s="82">
        <v>7</v>
      </c>
      <c r="B9" s="83" t="s">
        <v>166</v>
      </c>
      <c r="C9" s="83"/>
      <c r="D9" s="84" t="s">
        <v>41</v>
      </c>
      <c r="E9" s="85"/>
      <c r="F9" s="85"/>
      <c r="G9" s="85">
        <v>1062</v>
      </c>
      <c r="H9" s="85">
        <v>762</v>
      </c>
      <c r="I9" s="85"/>
      <c r="J9" s="85"/>
      <c r="K9" s="85">
        <v>914</v>
      </c>
      <c r="L9" s="85">
        <v>764</v>
      </c>
      <c r="M9" s="85"/>
      <c r="N9" s="85"/>
      <c r="O9" s="85"/>
      <c r="P9" s="85"/>
      <c r="Q9" s="84">
        <f t="shared" si="0"/>
        <v>1976</v>
      </c>
      <c r="R9" s="86">
        <f t="shared" si="1"/>
        <v>197.6</v>
      </c>
      <c r="S9" s="86">
        <f t="shared" si="2"/>
        <v>152.6</v>
      </c>
      <c r="T9" s="87">
        <f t="shared" si="3"/>
        <v>29.920000000000005</v>
      </c>
    </row>
    <row r="10" spans="1:20" s="81" customFormat="1" ht="16.2" hidden="1" customHeight="1" x14ac:dyDescent="0.3">
      <c r="A10" s="82">
        <v>8</v>
      </c>
      <c r="B10" s="83" t="s">
        <v>179</v>
      </c>
      <c r="C10" s="83"/>
      <c r="D10" s="84" t="s">
        <v>64</v>
      </c>
      <c r="E10" s="85"/>
      <c r="F10" s="85"/>
      <c r="G10" s="85"/>
      <c r="H10" s="85"/>
      <c r="I10" s="85">
        <v>980</v>
      </c>
      <c r="J10" s="85">
        <v>735</v>
      </c>
      <c r="K10" s="85"/>
      <c r="L10" s="85"/>
      <c r="M10" s="85"/>
      <c r="N10" s="85"/>
      <c r="O10" s="85"/>
      <c r="P10" s="85"/>
      <c r="Q10" s="84">
        <f t="shared" si="0"/>
        <v>980</v>
      </c>
      <c r="R10" s="86">
        <f t="shared" si="1"/>
        <v>196</v>
      </c>
      <c r="S10" s="86">
        <f t="shared" si="2"/>
        <v>147</v>
      </c>
      <c r="T10" s="87">
        <f t="shared" si="3"/>
        <v>34.4</v>
      </c>
    </row>
    <row r="11" spans="1:20" s="81" customFormat="1" ht="16.2" hidden="1" customHeight="1" x14ac:dyDescent="0.3">
      <c r="A11" s="82">
        <v>9</v>
      </c>
      <c r="B11" s="83" t="s">
        <v>56</v>
      </c>
      <c r="C11" s="83"/>
      <c r="D11" s="84" t="s">
        <v>57</v>
      </c>
      <c r="E11" s="85">
        <v>913</v>
      </c>
      <c r="F11" s="85">
        <v>778</v>
      </c>
      <c r="G11" s="85">
        <v>1003</v>
      </c>
      <c r="H11" s="85">
        <v>863</v>
      </c>
      <c r="I11" s="85">
        <v>943</v>
      </c>
      <c r="J11" s="85">
        <v>838</v>
      </c>
      <c r="K11" s="85">
        <f>'IV voor'!Y46</f>
        <v>873</v>
      </c>
      <c r="L11" s="85">
        <f>'IV voor'!Z46</f>
        <v>773</v>
      </c>
      <c r="M11" s="85"/>
      <c r="N11" s="85"/>
      <c r="O11" s="85"/>
      <c r="P11" s="85"/>
      <c r="Q11" s="84">
        <f t="shared" si="0"/>
        <v>3732</v>
      </c>
      <c r="R11" s="86">
        <f t="shared" si="1"/>
        <v>186.6</v>
      </c>
      <c r="S11" s="86">
        <f t="shared" si="2"/>
        <v>162.6</v>
      </c>
      <c r="T11" s="87">
        <f t="shared" si="3"/>
        <v>21.920000000000005</v>
      </c>
    </row>
    <row r="12" spans="1:20" s="81" customFormat="1" ht="16.2" hidden="1" customHeight="1" x14ac:dyDescent="0.3">
      <c r="A12" s="82">
        <v>10</v>
      </c>
      <c r="B12" s="83" t="s">
        <v>54</v>
      </c>
      <c r="C12" s="83"/>
      <c r="D12" s="84" t="s">
        <v>55</v>
      </c>
      <c r="E12" s="85">
        <v>892</v>
      </c>
      <c r="F12" s="85">
        <v>752</v>
      </c>
      <c r="G12" s="85">
        <v>956</v>
      </c>
      <c r="H12" s="85">
        <v>796</v>
      </c>
      <c r="I12" s="85">
        <v>1002</v>
      </c>
      <c r="J12" s="85">
        <v>862</v>
      </c>
      <c r="K12" s="85"/>
      <c r="L12" s="85"/>
      <c r="M12" s="85"/>
      <c r="N12" s="85"/>
      <c r="O12" s="85"/>
      <c r="P12" s="85"/>
      <c r="Q12" s="84">
        <f t="shared" si="0"/>
        <v>2850</v>
      </c>
      <c r="R12" s="86">
        <f t="shared" si="1"/>
        <v>190</v>
      </c>
      <c r="S12" s="86">
        <f t="shared" si="2"/>
        <v>160.66666666666669</v>
      </c>
      <c r="T12" s="87">
        <f t="shared" si="3"/>
        <v>23.466666666666654</v>
      </c>
    </row>
    <row r="13" spans="1:20" s="81" customFormat="1" ht="16.2" hidden="1" customHeight="1" x14ac:dyDescent="0.3">
      <c r="A13" s="82">
        <v>11</v>
      </c>
      <c r="B13" s="83" t="s">
        <v>189</v>
      </c>
      <c r="C13" s="83"/>
      <c r="D13" s="84" t="s">
        <v>12</v>
      </c>
      <c r="E13" s="85"/>
      <c r="F13" s="85"/>
      <c r="G13" s="85"/>
      <c r="H13" s="85"/>
      <c r="I13" s="85"/>
      <c r="J13" s="85"/>
      <c r="K13" s="85">
        <v>948</v>
      </c>
      <c r="L13" s="85">
        <v>698</v>
      </c>
      <c r="M13" s="85"/>
      <c r="N13" s="85"/>
      <c r="O13" s="85"/>
      <c r="P13" s="85"/>
      <c r="Q13" s="84">
        <f t="shared" si="0"/>
        <v>948</v>
      </c>
      <c r="R13" s="86">
        <f t="shared" si="1"/>
        <v>189.6</v>
      </c>
      <c r="S13" s="86">
        <f t="shared" si="2"/>
        <v>139.6</v>
      </c>
      <c r="T13" s="87">
        <f t="shared" si="3"/>
        <v>40.320000000000007</v>
      </c>
    </row>
    <row r="14" spans="1:20" s="81" customFormat="1" ht="16.2" customHeight="1" x14ac:dyDescent="0.3">
      <c r="A14" s="82">
        <v>12</v>
      </c>
      <c r="B14" s="83" t="s">
        <v>3</v>
      </c>
      <c r="C14" s="83"/>
      <c r="D14" s="84" t="s">
        <v>5</v>
      </c>
      <c r="E14" s="85">
        <v>971</v>
      </c>
      <c r="F14" s="85">
        <v>821</v>
      </c>
      <c r="G14" s="85">
        <v>924</v>
      </c>
      <c r="H14" s="85">
        <v>819</v>
      </c>
      <c r="I14" s="85"/>
      <c r="J14" s="85"/>
      <c r="K14" s="85"/>
      <c r="L14" s="85"/>
      <c r="M14" s="85"/>
      <c r="N14" s="85"/>
      <c r="O14" s="85"/>
      <c r="P14" s="85"/>
      <c r="Q14" s="84">
        <f t="shared" si="0"/>
        <v>1895</v>
      </c>
      <c r="R14" s="86">
        <f t="shared" si="1"/>
        <v>189.5</v>
      </c>
      <c r="S14" s="86">
        <f t="shared" si="2"/>
        <v>164</v>
      </c>
      <c r="T14" s="87">
        <f t="shared" si="3"/>
        <v>20.8</v>
      </c>
    </row>
    <row r="15" spans="1:20" s="81" customFormat="1" ht="16.2" hidden="1" customHeight="1" x14ac:dyDescent="0.3">
      <c r="A15" s="82">
        <v>13</v>
      </c>
      <c r="B15" s="83" t="s">
        <v>42</v>
      </c>
      <c r="C15" s="83"/>
      <c r="D15" s="84" t="s">
        <v>44</v>
      </c>
      <c r="E15" s="85">
        <v>909</v>
      </c>
      <c r="F15" s="85">
        <v>834</v>
      </c>
      <c r="G15" s="85">
        <v>957</v>
      </c>
      <c r="H15" s="85">
        <v>862</v>
      </c>
      <c r="I15" s="85">
        <v>935</v>
      </c>
      <c r="J15" s="85">
        <v>855</v>
      </c>
      <c r="K15" s="85"/>
      <c r="L15" s="85"/>
      <c r="M15" s="85"/>
      <c r="N15" s="85"/>
      <c r="O15" s="85"/>
      <c r="P15" s="85"/>
      <c r="Q15" s="84">
        <f t="shared" si="0"/>
        <v>2801</v>
      </c>
      <c r="R15" s="86">
        <f t="shared" si="1"/>
        <v>186.73333333333332</v>
      </c>
      <c r="S15" s="86">
        <f t="shared" si="2"/>
        <v>170.06666666666666</v>
      </c>
      <c r="T15" s="87">
        <f t="shared" si="3"/>
        <v>15.946666666666671</v>
      </c>
    </row>
    <row r="16" spans="1:20" s="81" customFormat="1" ht="16.2" hidden="1" customHeight="1" x14ac:dyDescent="0.3">
      <c r="A16" s="82">
        <v>14</v>
      </c>
      <c r="B16" s="83" t="s">
        <v>141</v>
      </c>
      <c r="C16" s="83"/>
      <c r="D16" s="84" t="s">
        <v>132</v>
      </c>
      <c r="E16" s="85">
        <v>888</v>
      </c>
      <c r="F16" s="85">
        <v>608</v>
      </c>
      <c r="G16" s="85"/>
      <c r="H16" s="85"/>
      <c r="I16" s="85">
        <v>978</v>
      </c>
      <c r="J16" s="85">
        <v>703</v>
      </c>
      <c r="K16" s="85"/>
      <c r="L16" s="85"/>
      <c r="M16" s="85"/>
      <c r="N16" s="85"/>
      <c r="O16" s="85"/>
      <c r="P16" s="85"/>
      <c r="Q16" s="84">
        <f t="shared" si="0"/>
        <v>1866</v>
      </c>
      <c r="R16" s="86">
        <f t="shared" si="1"/>
        <v>186.6</v>
      </c>
      <c r="S16" s="86">
        <f t="shared" si="2"/>
        <v>131.1</v>
      </c>
      <c r="T16" s="87">
        <f t="shared" si="3"/>
        <v>47.120000000000005</v>
      </c>
    </row>
    <row r="17" spans="1:20" s="81" customFormat="1" ht="16.2" hidden="1" customHeight="1" x14ac:dyDescent="0.3">
      <c r="A17" s="82">
        <v>15</v>
      </c>
      <c r="B17" s="83" t="s">
        <v>47</v>
      </c>
      <c r="C17" s="83"/>
      <c r="D17" s="84" t="s">
        <v>48</v>
      </c>
      <c r="E17" s="85">
        <v>974</v>
      </c>
      <c r="F17" s="85">
        <v>909</v>
      </c>
      <c r="G17" s="85">
        <v>899</v>
      </c>
      <c r="H17" s="85">
        <v>864</v>
      </c>
      <c r="I17" s="85">
        <v>922</v>
      </c>
      <c r="J17" s="85">
        <v>872</v>
      </c>
      <c r="K17" s="85">
        <f>'IV voor'!Y48</f>
        <v>930</v>
      </c>
      <c r="L17" s="85">
        <f>'IV voor'!Z48</f>
        <v>875</v>
      </c>
      <c r="M17" s="85"/>
      <c r="N17" s="85"/>
      <c r="O17" s="85"/>
      <c r="P17" s="85"/>
      <c r="Q17" s="84">
        <f t="shared" si="0"/>
        <v>3725</v>
      </c>
      <c r="R17" s="86">
        <f t="shared" si="1"/>
        <v>186.25</v>
      </c>
      <c r="S17" s="86">
        <f t="shared" si="2"/>
        <v>176</v>
      </c>
      <c r="T17" s="87">
        <f t="shared" si="3"/>
        <v>11.200000000000001</v>
      </c>
    </row>
    <row r="18" spans="1:20" s="81" customFormat="1" ht="16.2" customHeight="1" x14ac:dyDescent="0.3">
      <c r="A18" s="82">
        <v>16</v>
      </c>
      <c r="B18" s="83" t="s">
        <v>2</v>
      </c>
      <c r="C18" s="83"/>
      <c r="D18" s="84" t="s">
        <v>5</v>
      </c>
      <c r="E18" s="85">
        <v>744</v>
      </c>
      <c r="F18" s="85">
        <v>614</v>
      </c>
      <c r="G18" s="85">
        <v>1028</v>
      </c>
      <c r="H18" s="85">
        <v>758</v>
      </c>
      <c r="I18" s="85">
        <v>1021</v>
      </c>
      <c r="J18" s="85">
        <v>811</v>
      </c>
      <c r="K18" s="85"/>
      <c r="L18" s="85"/>
      <c r="M18" s="85"/>
      <c r="N18" s="85"/>
      <c r="O18" s="85"/>
      <c r="P18" s="85"/>
      <c r="Q18" s="84">
        <f t="shared" si="0"/>
        <v>2793</v>
      </c>
      <c r="R18" s="86">
        <f t="shared" si="1"/>
        <v>186.2</v>
      </c>
      <c r="S18" s="86">
        <f t="shared" si="2"/>
        <v>145.53333333333333</v>
      </c>
      <c r="T18" s="87">
        <f t="shared" si="3"/>
        <v>35.573333333333338</v>
      </c>
    </row>
    <row r="19" spans="1:20" s="81" customFormat="1" ht="16.2" hidden="1" customHeight="1" x14ac:dyDescent="0.3">
      <c r="A19" s="82">
        <v>17</v>
      </c>
      <c r="B19" s="83" t="s">
        <v>52</v>
      </c>
      <c r="C19" s="83"/>
      <c r="D19" s="84" t="s">
        <v>55</v>
      </c>
      <c r="E19" s="85">
        <v>928</v>
      </c>
      <c r="F19" s="85">
        <v>728</v>
      </c>
      <c r="G19" s="85">
        <v>1000</v>
      </c>
      <c r="H19" s="85">
        <v>820</v>
      </c>
      <c r="I19" s="85">
        <v>855</v>
      </c>
      <c r="J19" s="85">
        <v>715</v>
      </c>
      <c r="K19" s="85"/>
      <c r="L19" s="85"/>
      <c r="M19" s="85"/>
      <c r="N19" s="85"/>
      <c r="O19" s="85"/>
      <c r="P19" s="85"/>
      <c r="Q19" s="84">
        <f t="shared" si="0"/>
        <v>2783</v>
      </c>
      <c r="R19" s="86">
        <f t="shared" si="1"/>
        <v>185.53333333333333</v>
      </c>
      <c r="S19" s="86">
        <f t="shared" si="2"/>
        <v>150.86666666666667</v>
      </c>
      <c r="T19" s="87">
        <f t="shared" si="3"/>
        <v>31.306666666666661</v>
      </c>
    </row>
    <row r="20" spans="1:20" s="81" customFormat="1" ht="16.2" hidden="1" customHeight="1" x14ac:dyDescent="0.3">
      <c r="A20" s="82">
        <v>18</v>
      </c>
      <c r="B20" s="83" t="s">
        <v>80</v>
      </c>
      <c r="C20" s="83"/>
      <c r="D20" s="84" t="s">
        <v>1</v>
      </c>
      <c r="E20" s="85">
        <v>855</v>
      </c>
      <c r="F20" s="85">
        <v>745</v>
      </c>
      <c r="G20" s="85">
        <v>1049</v>
      </c>
      <c r="H20" s="85">
        <v>884</v>
      </c>
      <c r="I20" s="85">
        <v>878</v>
      </c>
      <c r="J20" s="85">
        <v>768</v>
      </c>
      <c r="K20" s="85"/>
      <c r="L20" s="85"/>
      <c r="M20" s="85"/>
      <c r="N20" s="85"/>
      <c r="O20" s="85"/>
      <c r="P20" s="85"/>
      <c r="Q20" s="84">
        <f t="shared" si="0"/>
        <v>2782</v>
      </c>
      <c r="R20" s="86">
        <f t="shared" si="1"/>
        <v>185.46666666666667</v>
      </c>
      <c r="S20" s="86">
        <f t="shared" si="2"/>
        <v>159.80000000000001</v>
      </c>
      <c r="T20" s="87">
        <f t="shared" si="3"/>
        <v>24.159999999999993</v>
      </c>
    </row>
    <row r="21" spans="1:20" s="81" customFormat="1" ht="15.6" hidden="1" customHeight="1" x14ac:dyDescent="0.3">
      <c r="A21" s="82">
        <v>42</v>
      </c>
      <c r="B21" s="83" t="s">
        <v>110</v>
      </c>
      <c r="C21" s="83"/>
      <c r="D21" s="84" t="s">
        <v>57</v>
      </c>
      <c r="E21" s="85">
        <v>870</v>
      </c>
      <c r="F21" s="85">
        <v>655</v>
      </c>
      <c r="G21" s="85">
        <v>921</v>
      </c>
      <c r="H21" s="85">
        <v>686</v>
      </c>
      <c r="I21" s="85">
        <v>986</v>
      </c>
      <c r="J21" s="85">
        <v>761</v>
      </c>
      <c r="K21" s="85">
        <f>'IV voor'!Y45</f>
        <v>854</v>
      </c>
      <c r="L21" s="85">
        <f>'IV voor'!Z45</f>
        <v>654</v>
      </c>
      <c r="M21" s="85"/>
      <c r="N21" s="85"/>
      <c r="O21" s="85"/>
      <c r="P21" s="85"/>
      <c r="Q21" s="84">
        <f t="shared" si="0"/>
        <v>3631</v>
      </c>
      <c r="R21" s="86">
        <f t="shared" si="1"/>
        <v>181.55</v>
      </c>
      <c r="S21" s="86">
        <f t="shared" si="2"/>
        <v>137.80000000000001</v>
      </c>
      <c r="T21" s="87">
        <f t="shared" si="3"/>
        <v>41.759999999999991</v>
      </c>
    </row>
    <row r="22" spans="1:20" s="81" customFormat="1" ht="15.6" hidden="1" customHeight="1" x14ac:dyDescent="0.3">
      <c r="A22" s="82">
        <v>20</v>
      </c>
      <c r="B22" s="83" t="s">
        <v>72</v>
      </c>
      <c r="C22" s="83"/>
      <c r="D22" s="84" t="s">
        <v>74</v>
      </c>
      <c r="E22" s="85">
        <v>944</v>
      </c>
      <c r="F22" s="85">
        <v>869</v>
      </c>
      <c r="G22" s="85">
        <v>933</v>
      </c>
      <c r="H22" s="85">
        <v>868</v>
      </c>
      <c r="I22" s="85">
        <v>893</v>
      </c>
      <c r="J22" s="85">
        <v>828</v>
      </c>
      <c r="K22" s="85"/>
      <c r="L22" s="85"/>
      <c r="M22" s="85"/>
      <c r="N22" s="85"/>
      <c r="O22" s="85"/>
      <c r="P22" s="85"/>
      <c r="Q22" s="84">
        <f t="shared" si="0"/>
        <v>2770</v>
      </c>
      <c r="R22" s="86">
        <f t="shared" si="1"/>
        <v>184.66666666666669</v>
      </c>
      <c r="S22" s="86">
        <f t="shared" si="2"/>
        <v>171</v>
      </c>
      <c r="T22" s="87">
        <f t="shared" si="3"/>
        <v>15.200000000000001</v>
      </c>
    </row>
    <row r="23" spans="1:20" s="81" customFormat="1" ht="15.6" hidden="1" customHeight="1" x14ac:dyDescent="0.3">
      <c r="A23" s="82">
        <v>21</v>
      </c>
      <c r="B23" s="83" t="s">
        <v>39</v>
      </c>
      <c r="C23" s="83"/>
      <c r="D23" s="84" t="s">
        <v>41</v>
      </c>
      <c r="E23" s="85">
        <v>889</v>
      </c>
      <c r="F23" s="85">
        <v>709</v>
      </c>
      <c r="G23" s="85">
        <v>912</v>
      </c>
      <c r="H23" s="85">
        <v>717</v>
      </c>
      <c r="I23" s="85">
        <v>942</v>
      </c>
      <c r="J23" s="85">
        <v>752</v>
      </c>
      <c r="K23" s="85">
        <v>948</v>
      </c>
      <c r="L23" s="85">
        <v>768</v>
      </c>
      <c r="M23" s="85"/>
      <c r="N23" s="85"/>
      <c r="O23" s="85"/>
      <c r="P23" s="85"/>
      <c r="Q23" s="84">
        <f t="shared" si="0"/>
        <v>3691</v>
      </c>
      <c r="R23" s="86">
        <f t="shared" si="1"/>
        <v>184.55</v>
      </c>
      <c r="S23" s="86">
        <f t="shared" si="2"/>
        <v>147.30000000000001</v>
      </c>
      <c r="T23" s="87">
        <f t="shared" si="3"/>
        <v>34.159999999999989</v>
      </c>
    </row>
    <row r="24" spans="1:20" s="81" customFormat="1" ht="15.6" hidden="1" customHeight="1" x14ac:dyDescent="0.3">
      <c r="A24" s="82">
        <v>22</v>
      </c>
      <c r="B24" s="83" t="s">
        <v>49</v>
      </c>
      <c r="C24" s="83"/>
      <c r="D24" s="84" t="s">
        <v>50</v>
      </c>
      <c r="E24" s="85">
        <v>794</v>
      </c>
      <c r="F24" s="85">
        <v>664</v>
      </c>
      <c r="G24" s="85">
        <v>986</v>
      </c>
      <c r="H24" s="85">
        <v>756</v>
      </c>
      <c r="I24" s="85">
        <v>951</v>
      </c>
      <c r="J24" s="85">
        <v>761</v>
      </c>
      <c r="K24" s="85">
        <v>953</v>
      </c>
      <c r="L24" s="85">
        <v>773</v>
      </c>
      <c r="M24" s="85"/>
      <c r="N24" s="85"/>
      <c r="O24" s="85"/>
      <c r="P24" s="85"/>
      <c r="Q24" s="84">
        <f t="shared" si="0"/>
        <v>3684</v>
      </c>
      <c r="R24" s="86">
        <f t="shared" si="1"/>
        <v>184.2</v>
      </c>
      <c r="S24" s="86">
        <f t="shared" si="2"/>
        <v>147.69999999999999</v>
      </c>
      <c r="T24" s="87">
        <f t="shared" si="3"/>
        <v>33.840000000000011</v>
      </c>
    </row>
    <row r="25" spans="1:20" s="81" customFormat="1" ht="15.6" hidden="1" customHeight="1" x14ac:dyDescent="0.3">
      <c r="A25" s="82">
        <v>23</v>
      </c>
      <c r="B25" s="83" t="s">
        <v>17</v>
      </c>
      <c r="C25" s="83"/>
      <c r="D25" s="84" t="s">
        <v>109</v>
      </c>
      <c r="E25" s="85">
        <v>896</v>
      </c>
      <c r="F25" s="85">
        <v>751</v>
      </c>
      <c r="G25" s="85">
        <v>931</v>
      </c>
      <c r="H25" s="85">
        <v>771</v>
      </c>
      <c r="I25" s="85">
        <v>903</v>
      </c>
      <c r="J25" s="85">
        <v>753</v>
      </c>
      <c r="K25" s="85">
        <v>951</v>
      </c>
      <c r="L25" s="85">
        <v>796</v>
      </c>
      <c r="M25" s="85"/>
      <c r="N25" s="85"/>
      <c r="O25" s="85"/>
      <c r="P25" s="85"/>
      <c r="Q25" s="84">
        <f t="shared" si="0"/>
        <v>3681</v>
      </c>
      <c r="R25" s="86">
        <f t="shared" si="1"/>
        <v>184.05</v>
      </c>
      <c r="S25" s="86">
        <f t="shared" si="2"/>
        <v>153.55000000000001</v>
      </c>
      <c r="T25" s="87">
        <f t="shared" si="3"/>
        <v>29.159999999999993</v>
      </c>
    </row>
    <row r="26" spans="1:20" s="81" customFormat="1" ht="15.6" hidden="1" customHeight="1" x14ac:dyDescent="0.3">
      <c r="A26" s="82">
        <v>24</v>
      </c>
      <c r="B26" s="83" t="s">
        <v>111</v>
      </c>
      <c r="C26" s="83"/>
      <c r="D26" s="84" t="s">
        <v>71</v>
      </c>
      <c r="E26" s="85">
        <v>898</v>
      </c>
      <c r="F26" s="85">
        <v>598</v>
      </c>
      <c r="G26" s="85"/>
      <c r="H26" s="85"/>
      <c r="I26" s="85">
        <v>939</v>
      </c>
      <c r="J26" s="85">
        <v>659</v>
      </c>
      <c r="K26" s="85">
        <f>'IV voor'!Y57</f>
        <v>930</v>
      </c>
      <c r="L26" s="85">
        <f>'IV voor'!Z57</f>
        <v>675</v>
      </c>
      <c r="M26" s="85"/>
      <c r="N26" s="85"/>
      <c r="O26" s="85"/>
      <c r="P26" s="85"/>
      <c r="Q26" s="84">
        <f t="shared" si="0"/>
        <v>2767</v>
      </c>
      <c r="R26" s="86">
        <f t="shared" si="1"/>
        <v>184.46666666666667</v>
      </c>
      <c r="S26" s="86">
        <f t="shared" si="2"/>
        <v>128.80000000000001</v>
      </c>
      <c r="T26" s="87">
        <f t="shared" si="3"/>
        <v>48.959999999999994</v>
      </c>
    </row>
    <row r="27" spans="1:20" s="81" customFormat="1" ht="15.6" hidden="1" customHeight="1" x14ac:dyDescent="0.3">
      <c r="A27" s="82">
        <v>25</v>
      </c>
      <c r="B27" s="83" t="s">
        <v>14</v>
      </c>
      <c r="C27" s="83"/>
      <c r="D27" s="84" t="s">
        <v>16</v>
      </c>
      <c r="E27" s="85">
        <v>845</v>
      </c>
      <c r="F27" s="85">
        <v>605</v>
      </c>
      <c r="G27" s="85">
        <v>912</v>
      </c>
      <c r="H27" s="85">
        <v>637</v>
      </c>
      <c r="I27" s="85">
        <v>984</v>
      </c>
      <c r="J27" s="85">
        <v>719</v>
      </c>
      <c r="K27" s="85">
        <v>932</v>
      </c>
      <c r="L27" s="85">
        <v>697</v>
      </c>
      <c r="M27" s="85"/>
      <c r="N27" s="85"/>
      <c r="O27" s="85"/>
      <c r="P27" s="85"/>
      <c r="Q27" s="84">
        <f t="shared" si="0"/>
        <v>3673</v>
      </c>
      <c r="R27" s="86">
        <f t="shared" si="1"/>
        <v>183.65</v>
      </c>
      <c r="S27" s="86">
        <f t="shared" si="2"/>
        <v>132.9</v>
      </c>
      <c r="T27" s="87">
        <f t="shared" si="3"/>
        <v>45.68</v>
      </c>
    </row>
    <row r="28" spans="1:20" s="81" customFormat="1" ht="15.6" hidden="1" customHeight="1" x14ac:dyDescent="0.3">
      <c r="A28" s="82">
        <v>26</v>
      </c>
      <c r="B28" s="83" t="s">
        <v>124</v>
      </c>
      <c r="C28" s="83"/>
      <c r="D28" s="84" t="s">
        <v>122</v>
      </c>
      <c r="E28" s="85">
        <v>898</v>
      </c>
      <c r="F28" s="85">
        <v>698</v>
      </c>
      <c r="G28" s="85">
        <v>962</v>
      </c>
      <c r="H28" s="85">
        <v>762</v>
      </c>
      <c r="I28" s="85">
        <v>860</v>
      </c>
      <c r="J28" s="85">
        <v>685</v>
      </c>
      <c r="K28" s="85">
        <v>937</v>
      </c>
      <c r="L28" s="85">
        <v>747</v>
      </c>
      <c r="M28" s="85"/>
      <c r="N28" s="85"/>
      <c r="O28" s="85"/>
      <c r="P28" s="85"/>
      <c r="Q28" s="84">
        <f t="shared" si="0"/>
        <v>3657</v>
      </c>
      <c r="R28" s="86">
        <f t="shared" si="1"/>
        <v>182.85</v>
      </c>
      <c r="S28" s="86">
        <f t="shared" si="2"/>
        <v>144.6</v>
      </c>
      <c r="T28" s="87">
        <f t="shared" si="3"/>
        <v>36.320000000000007</v>
      </c>
    </row>
    <row r="29" spans="1:20" s="81" customFormat="1" ht="15.6" hidden="1" customHeight="1" x14ac:dyDescent="0.3">
      <c r="A29" s="82">
        <v>27</v>
      </c>
      <c r="B29" s="83" t="s">
        <v>46</v>
      </c>
      <c r="C29" s="83"/>
      <c r="D29" s="84" t="s">
        <v>48</v>
      </c>
      <c r="E29" s="85">
        <v>919</v>
      </c>
      <c r="F29" s="85">
        <v>724</v>
      </c>
      <c r="G29" s="85">
        <v>953</v>
      </c>
      <c r="H29" s="85">
        <v>773</v>
      </c>
      <c r="I29" s="85">
        <v>868</v>
      </c>
      <c r="J29" s="85">
        <v>708</v>
      </c>
      <c r="K29" s="85">
        <f>'IV voor'!Y49</f>
        <v>817</v>
      </c>
      <c r="L29" s="85">
        <f>'IV voor'!Z49</f>
        <v>647</v>
      </c>
      <c r="M29" s="85"/>
      <c r="N29" s="85"/>
      <c r="O29" s="85"/>
      <c r="P29" s="85"/>
      <c r="Q29" s="84">
        <f t="shared" si="0"/>
        <v>3557</v>
      </c>
      <c r="R29" s="86">
        <f t="shared" si="1"/>
        <v>177.85</v>
      </c>
      <c r="S29" s="86">
        <f t="shared" si="2"/>
        <v>142.6</v>
      </c>
      <c r="T29" s="87">
        <f t="shared" si="3"/>
        <v>37.920000000000009</v>
      </c>
    </row>
    <row r="30" spans="1:20" s="81" customFormat="1" ht="15.6" hidden="1" customHeight="1" x14ac:dyDescent="0.3">
      <c r="A30" s="82">
        <v>28</v>
      </c>
      <c r="B30" s="83" t="s">
        <v>10</v>
      </c>
      <c r="C30" s="83"/>
      <c r="D30" s="84" t="s">
        <v>12</v>
      </c>
      <c r="E30" s="85">
        <v>969</v>
      </c>
      <c r="F30" s="85">
        <v>789</v>
      </c>
      <c r="G30" s="85">
        <v>884</v>
      </c>
      <c r="H30" s="85">
        <v>754</v>
      </c>
      <c r="I30" s="85">
        <v>921</v>
      </c>
      <c r="J30" s="85">
        <v>776</v>
      </c>
      <c r="K30" s="85">
        <v>871</v>
      </c>
      <c r="L30" s="85">
        <v>731</v>
      </c>
      <c r="M30" s="85"/>
      <c r="N30" s="85"/>
      <c r="O30" s="85"/>
      <c r="P30" s="85"/>
      <c r="Q30" s="84">
        <f t="shared" si="0"/>
        <v>3645</v>
      </c>
      <c r="R30" s="86">
        <f t="shared" si="1"/>
        <v>182.25</v>
      </c>
      <c r="S30" s="86">
        <f t="shared" si="2"/>
        <v>152.5</v>
      </c>
      <c r="T30" s="87">
        <f t="shared" si="3"/>
        <v>30</v>
      </c>
    </row>
    <row r="31" spans="1:20" s="81" customFormat="1" ht="15.6" hidden="1" customHeight="1" x14ac:dyDescent="0.3">
      <c r="A31" s="82">
        <v>29</v>
      </c>
      <c r="B31" s="83" t="s">
        <v>61</v>
      </c>
      <c r="C31" s="83"/>
      <c r="D31" s="84" t="s">
        <v>64</v>
      </c>
      <c r="E31" s="85">
        <v>964</v>
      </c>
      <c r="F31" s="85">
        <v>814</v>
      </c>
      <c r="G31" s="85">
        <v>856</v>
      </c>
      <c r="H31" s="85">
        <v>746</v>
      </c>
      <c r="I31" s="85">
        <v>903</v>
      </c>
      <c r="J31" s="85">
        <v>768</v>
      </c>
      <c r="K31" s="85"/>
      <c r="L31" s="85"/>
      <c r="M31" s="85"/>
      <c r="N31" s="85"/>
      <c r="O31" s="85"/>
      <c r="P31" s="85"/>
      <c r="Q31" s="84">
        <f t="shared" si="0"/>
        <v>2723</v>
      </c>
      <c r="R31" s="86">
        <f t="shared" si="1"/>
        <v>181.53333333333333</v>
      </c>
      <c r="S31" s="86">
        <f t="shared" si="2"/>
        <v>155.19999999999999</v>
      </c>
      <c r="T31" s="87">
        <f t="shared" si="3"/>
        <v>27.840000000000011</v>
      </c>
    </row>
    <row r="32" spans="1:20" s="81" customFormat="1" ht="15.6" hidden="1" customHeight="1" x14ac:dyDescent="0.3">
      <c r="A32" s="82">
        <v>30</v>
      </c>
      <c r="B32" s="83" t="s">
        <v>107</v>
      </c>
      <c r="C32" s="83"/>
      <c r="D32" s="84" t="s">
        <v>74</v>
      </c>
      <c r="E32" s="85">
        <v>937</v>
      </c>
      <c r="F32" s="85">
        <v>847</v>
      </c>
      <c r="G32" s="85">
        <v>829</v>
      </c>
      <c r="H32" s="85">
        <v>749</v>
      </c>
      <c r="I32" s="85">
        <v>955</v>
      </c>
      <c r="J32" s="85">
        <v>835</v>
      </c>
      <c r="K32" s="85"/>
      <c r="L32" s="85"/>
      <c r="M32" s="85"/>
      <c r="N32" s="85"/>
      <c r="O32" s="85"/>
      <c r="P32" s="85"/>
      <c r="Q32" s="84">
        <f t="shared" si="0"/>
        <v>2721</v>
      </c>
      <c r="R32" s="86">
        <f t="shared" si="1"/>
        <v>181.4</v>
      </c>
      <c r="S32" s="86">
        <f t="shared" si="2"/>
        <v>162.06666666666666</v>
      </c>
      <c r="T32" s="87">
        <f t="shared" si="3"/>
        <v>22.346666666666671</v>
      </c>
    </row>
    <row r="33" spans="1:20" s="81" customFormat="1" ht="15.6" hidden="1" customHeight="1" x14ac:dyDescent="0.3">
      <c r="A33" s="82">
        <v>31</v>
      </c>
      <c r="B33" s="83" t="s">
        <v>148</v>
      </c>
      <c r="C33" s="83"/>
      <c r="D33" s="84" t="s">
        <v>134</v>
      </c>
      <c r="E33" s="85">
        <v>891</v>
      </c>
      <c r="F33" s="85">
        <v>716</v>
      </c>
      <c r="G33" s="85">
        <v>862</v>
      </c>
      <c r="H33" s="85">
        <v>677</v>
      </c>
      <c r="I33" s="85">
        <v>999</v>
      </c>
      <c r="J33" s="85">
        <v>794</v>
      </c>
      <c r="K33" s="85">
        <v>875</v>
      </c>
      <c r="L33" s="85">
        <v>700</v>
      </c>
      <c r="M33" s="85"/>
      <c r="N33" s="85"/>
      <c r="O33" s="85"/>
      <c r="P33" s="85"/>
      <c r="Q33" s="84">
        <f t="shared" si="0"/>
        <v>3627</v>
      </c>
      <c r="R33" s="86">
        <f t="shared" si="1"/>
        <v>181.35</v>
      </c>
      <c r="S33" s="86">
        <f t="shared" si="2"/>
        <v>144.35</v>
      </c>
      <c r="T33" s="87">
        <f t="shared" si="3"/>
        <v>36.520000000000003</v>
      </c>
    </row>
    <row r="34" spans="1:20" s="81" customFormat="1" ht="15.6" hidden="1" customHeight="1" x14ac:dyDescent="0.3">
      <c r="A34" s="82">
        <v>32</v>
      </c>
      <c r="B34" s="83" t="s">
        <v>58</v>
      </c>
      <c r="C34" s="83"/>
      <c r="D34" s="84" t="s">
        <v>60</v>
      </c>
      <c r="E34" s="85">
        <v>872</v>
      </c>
      <c r="F34" s="85">
        <v>752</v>
      </c>
      <c r="G34" s="85">
        <v>917</v>
      </c>
      <c r="H34" s="85">
        <v>757</v>
      </c>
      <c r="I34" s="85">
        <v>916</v>
      </c>
      <c r="J34" s="85">
        <v>761</v>
      </c>
      <c r="K34" s="85">
        <v>912</v>
      </c>
      <c r="L34" s="85">
        <v>757</v>
      </c>
      <c r="M34" s="85"/>
      <c r="N34" s="85"/>
      <c r="O34" s="85"/>
      <c r="P34" s="85"/>
      <c r="Q34" s="84">
        <f t="shared" si="0"/>
        <v>3617</v>
      </c>
      <c r="R34" s="86">
        <f t="shared" si="1"/>
        <v>180.85</v>
      </c>
      <c r="S34" s="86">
        <f t="shared" si="2"/>
        <v>151.35</v>
      </c>
      <c r="T34" s="87">
        <f t="shared" si="3"/>
        <v>30.920000000000005</v>
      </c>
    </row>
    <row r="35" spans="1:20" s="81" customFormat="1" ht="15.6" hidden="1" customHeight="1" x14ac:dyDescent="0.3">
      <c r="A35" s="82">
        <v>33</v>
      </c>
      <c r="B35" s="83" t="s">
        <v>43</v>
      </c>
      <c r="C35" s="83"/>
      <c r="D35" s="84" t="s">
        <v>44</v>
      </c>
      <c r="E35" s="85">
        <v>870</v>
      </c>
      <c r="F35" s="85">
        <v>790</v>
      </c>
      <c r="G35" s="85"/>
      <c r="H35" s="85"/>
      <c r="I35" s="85">
        <v>933</v>
      </c>
      <c r="J35" s="85">
        <v>803</v>
      </c>
      <c r="K35" s="85"/>
      <c r="L35" s="85"/>
      <c r="M35" s="85"/>
      <c r="N35" s="85"/>
      <c r="O35" s="85"/>
      <c r="P35" s="85"/>
      <c r="Q35" s="84">
        <f t="shared" ref="Q35:Q64" si="4">SUM(E35,G35,I35,K35,M35,O35)</f>
        <v>1803</v>
      </c>
      <c r="R35" s="86">
        <f t="shared" ref="R35:R64" si="5">AVERAGE(E35,G35,I35,K35,M35,O35)/5</f>
        <v>180.3</v>
      </c>
      <c r="S35" s="86">
        <f t="shared" ref="S35:S64" si="6">AVERAGE(F35,H35,J35,L35,N35,P35)/5</f>
        <v>159.30000000000001</v>
      </c>
      <c r="T35" s="87">
        <f t="shared" si="3"/>
        <v>24.559999999999992</v>
      </c>
    </row>
    <row r="36" spans="1:20" s="81" customFormat="1" ht="15.6" hidden="1" customHeight="1" x14ac:dyDescent="0.3">
      <c r="A36" s="82">
        <v>34</v>
      </c>
      <c r="B36" s="83" t="s">
        <v>40</v>
      </c>
      <c r="C36" s="83"/>
      <c r="D36" s="84" t="s">
        <v>41</v>
      </c>
      <c r="E36" s="85">
        <v>900</v>
      </c>
      <c r="F36" s="85">
        <v>755</v>
      </c>
      <c r="G36" s="85"/>
      <c r="H36" s="85"/>
      <c r="I36" s="85">
        <v>901</v>
      </c>
      <c r="J36" s="85">
        <v>746</v>
      </c>
      <c r="K36" s="85"/>
      <c r="L36" s="85"/>
      <c r="M36" s="85"/>
      <c r="N36" s="85"/>
      <c r="O36" s="85"/>
      <c r="P36" s="85"/>
      <c r="Q36" s="84">
        <f t="shared" si="4"/>
        <v>1801</v>
      </c>
      <c r="R36" s="86">
        <f t="shared" si="5"/>
        <v>180.1</v>
      </c>
      <c r="S36" s="86">
        <f t="shared" si="6"/>
        <v>150.1</v>
      </c>
      <c r="T36" s="87">
        <f t="shared" si="3"/>
        <v>31.920000000000005</v>
      </c>
    </row>
    <row r="37" spans="1:20" s="81" customFormat="1" ht="15.6" hidden="1" customHeight="1" x14ac:dyDescent="0.3">
      <c r="A37" s="82">
        <v>35</v>
      </c>
      <c r="B37" s="83" t="s">
        <v>83</v>
      </c>
      <c r="C37" s="83"/>
      <c r="D37" s="84" t="s">
        <v>86</v>
      </c>
      <c r="E37" s="85">
        <v>847</v>
      </c>
      <c r="F37" s="85">
        <v>697</v>
      </c>
      <c r="G37" s="85">
        <v>947</v>
      </c>
      <c r="H37" s="85">
        <v>747</v>
      </c>
      <c r="I37" s="85">
        <v>904</v>
      </c>
      <c r="J37" s="85">
        <v>724</v>
      </c>
      <c r="K37" s="85">
        <f>'IV voor'!Y42</f>
        <v>918</v>
      </c>
      <c r="L37" s="85">
        <f>'IV voor'!Z42</f>
        <v>738</v>
      </c>
      <c r="M37" s="85"/>
      <c r="N37" s="85"/>
      <c r="O37" s="85"/>
      <c r="P37" s="85"/>
      <c r="Q37" s="84">
        <f t="shared" si="4"/>
        <v>3616</v>
      </c>
      <c r="R37" s="86">
        <f t="shared" si="5"/>
        <v>180.8</v>
      </c>
      <c r="S37" s="86">
        <f t="shared" si="6"/>
        <v>145.30000000000001</v>
      </c>
      <c r="T37" s="87">
        <f t="shared" ref="T37:T64" si="7">IF((190-S37)*0.8&gt;60,60,(190-S37)*0.8)</f>
        <v>35.759999999999991</v>
      </c>
    </row>
    <row r="38" spans="1:20" s="81" customFormat="1" ht="15.6" hidden="1" customHeight="1" x14ac:dyDescent="0.3">
      <c r="A38" s="82">
        <v>36</v>
      </c>
      <c r="B38" s="83" t="s">
        <v>84</v>
      </c>
      <c r="C38" s="83"/>
      <c r="D38" s="84" t="s">
        <v>86</v>
      </c>
      <c r="E38" s="85">
        <v>900</v>
      </c>
      <c r="F38" s="85">
        <v>665</v>
      </c>
      <c r="G38" s="85">
        <v>900</v>
      </c>
      <c r="H38" s="85">
        <v>670</v>
      </c>
      <c r="I38" s="85">
        <v>897</v>
      </c>
      <c r="J38" s="85">
        <v>672</v>
      </c>
      <c r="K38" s="85">
        <f>'IV voor'!Y41</f>
        <v>894</v>
      </c>
      <c r="L38" s="85">
        <f>'IV voor'!Z41</f>
        <v>669</v>
      </c>
      <c r="M38" s="85"/>
      <c r="N38" s="85"/>
      <c r="O38" s="85"/>
      <c r="P38" s="85"/>
      <c r="Q38" s="84">
        <f t="shared" si="4"/>
        <v>3591</v>
      </c>
      <c r="R38" s="86">
        <f t="shared" si="5"/>
        <v>179.55</v>
      </c>
      <c r="S38" s="86">
        <f t="shared" si="6"/>
        <v>133.80000000000001</v>
      </c>
      <c r="T38" s="87">
        <f t="shared" si="7"/>
        <v>44.959999999999994</v>
      </c>
    </row>
    <row r="39" spans="1:20" s="81" customFormat="1" ht="15.6" hidden="1" customHeight="1" x14ac:dyDescent="0.3">
      <c r="A39" s="82">
        <v>37</v>
      </c>
      <c r="B39" s="83" t="s">
        <v>177</v>
      </c>
      <c r="C39" s="83"/>
      <c r="D39" s="84" t="s">
        <v>12</v>
      </c>
      <c r="E39" s="85"/>
      <c r="F39" s="85"/>
      <c r="G39" s="85"/>
      <c r="H39" s="85"/>
      <c r="I39" s="85">
        <v>894</v>
      </c>
      <c r="J39" s="85">
        <v>739</v>
      </c>
      <c r="K39" s="85"/>
      <c r="L39" s="85"/>
      <c r="M39" s="85"/>
      <c r="N39" s="85"/>
      <c r="O39" s="85"/>
      <c r="P39" s="85"/>
      <c r="Q39" s="84">
        <f t="shared" si="4"/>
        <v>894</v>
      </c>
      <c r="R39" s="86">
        <f t="shared" si="5"/>
        <v>178.8</v>
      </c>
      <c r="S39" s="86">
        <f t="shared" si="6"/>
        <v>147.80000000000001</v>
      </c>
      <c r="T39" s="87">
        <f t="shared" si="7"/>
        <v>33.759999999999991</v>
      </c>
    </row>
    <row r="40" spans="1:20" s="81" customFormat="1" ht="15.6" hidden="1" customHeight="1" x14ac:dyDescent="0.3">
      <c r="A40" s="82">
        <v>38</v>
      </c>
      <c r="B40" s="83" t="s">
        <v>65</v>
      </c>
      <c r="C40" s="83"/>
      <c r="D40" s="84" t="s">
        <v>68</v>
      </c>
      <c r="E40" s="85">
        <v>849</v>
      </c>
      <c r="F40" s="85">
        <v>799</v>
      </c>
      <c r="G40" s="85">
        <v>858</v>
      </c>
      <c r="H40" s="85">
        <v>738</v>
      </c>
      <c r="I40" s="85">
        <v>878</v>
      </c>
      <c r="J40" s="85">
        <v>733</v>
      </c>
      <c r="K40" s="85">
        <v>980</v>
      </c>
      <c r="L40" s="85">
        <v>825</v>
      </c>
      <c r="M40" s="85"/>
      <c r="N40" s="85"/>
      <c r="O40" s="85"/>
      <c r="P40" s="85"/>
      <c r="Q40" s="84">
        <f t="shared" si="4"/>
        <v>3565</v>
      </c>
      <c r="R40" s="86">
        <f t="shared" si="5"/>
        <v>178.25</v>
      </c>
      <c r="S40" s="86">
        <f t="shared" si="6"/>
        <v>154.75</v>
      </c>
      <c r="T40" s="87">
        <f t="shared" si="7"/>
        <v>28.200000000000003</v>
      </c>
    </row>
    <row r="41" spans="1:20" s="81" customFormat="1" ht="15.6" hidden="1" customHeight="1" x14ac:dyDescent="0.3">
      <c r="A41" s="82">
        <v>39</v>
      </c>
      <c r="B41" s="83" t="s">
        <v>9</v>
      </c>
      <c r="C41" s="83"/>
      <c r="D41" s="84" t="s">
        <v>12</v>
      </c>
      <c r="E41" s="85">
        <v>933</v>
      </c>
      <c r="F41" s="85">
        <v>818</v>
      </c>
      <c r="G41" s="85">
        <v>843</v>
      </c>
      <c r="H41" s="85">
        <v>738</v>
      </c>
      <c r="I41" s="85"/>
      <c r="J41" s="85"/>
      <c r="K41" s="85"/>
      <c r="L41" s="85"/>
      <c r="M41" s="85"/>
      <c r="N41" s="85"/>
      <c r="O41" s="85"/>
      <c r="P41" s="85"/>
      <c r="Q41" s="84">
        <f t="shared" si="4"/>
        <v>1776</v>
      </c>
      <c r="R41" s="86">
        <f t="shared" si="5"/>
        <v>177.6</v>
      </c>
      <c r="S41" s="86">
        <f t="shared" si="6"/>
        <v>155.6</v>
      </c>
      <c r="T41" s="87">
        <f t="shared" si="7"/>
        <v>27.520000000000007</v>
      </c>
    </row>
    <row r="42" spans="1:20" s="81" customFormat="1" ht="15.6" hidden="1" customHeight="1" x14ac:dyDescent="0.3">
      <c r="A42" s="82">
        <v>40</v>
      </c>
      <c r="B42" s="83" t="s">
        <v>87</v>
      </c>
      <c r="C42" s="83"/>
      <c r="D42" s="84" t="s">
        <v>121</v>
      </c>
      <c r="E42" s="85">
        <v>831</v>
      </c>
      <c r="F42" s="85">
        <v>831</v>
      </c>
      <c r="G42" s="85">
        <v>936</v>
      </c>
      <c r="H42" s="85">
        <v>841</v>
      </c>
      <c r="I42" s="85">
        <v>893</v>
      </c>
      <c r="J42" s="85">
        <v>803</v>
      </c>
      <c r="K42" s="85">
        <f>'IV voor'!Y54</f>
        <v>1084</v>
      </c>
      <c r="L42" s="85">
        <f>'IV voor'!Z54</f>
        <v>984</v>
      </c>
      <c r="M42" s="85"/>
      <c r="N42" s="85"/>
      <c r="O42" s="85"/>
      <c r="P42" s="85"/>
      <c r="Q42" s="84">
        <f t="shared" si="4"/>
        <v>3744</v>
      </c>
      <c r="R42" s="86">
        <f t="shared" si="5"/>
        <v>187.2</v>
      </c>
      <c r="S42" s="86">
        <f t="shared" si="6"/>
        <v>172.95</v>
      </c>
      <c r="T42" s="87">
        <f t="shared" si="7"/>
        <v>13.640000000000009</v>
      </c>
    </row>
    <row r="43" spans="1:20" s="81" customFormat="1" ht="15.6" hidden="1" customHeight="1" x14ac:dyDescent="0.3">
      <c r="A43" s="82">
        <v>41</v>
      </c>
      <c r="B43" s="83" t="s">
        <v>69</v>
      </c>
      <c r="C43" s="83"/>
      <c r="D43" s="84" t="s">
        <v>71</v>
      </c>
      <c r="E43" s="85">
        <v>894</v>
      </c>
      <c r="F43" s="85">
        <v>694</v>
      </c>
      <c r="G43" s="85">
        <v>963</v>
      </c>
      <c r="H43" s="85">
        <v>758</v>
      </c>
      <c r="I43" s="85">
        <v>801</v>
      </c>
      <c r="J43" s="85">
        <v>621</v>
      </c>
      <c r="K43" s="85">
        <f>'IV voor'!Y58</f>
        <v>962</v>
      </c>
      <c r="L43" s="85">
        <f>'IV voor'!Z58</f>
        <v>757</v>
      </c>
      <c r="M43" s="85"/>
      <c r="N43" s="85"/>
      <c r="O43" s="85"/>
      <c r="P43" s="85"/>
      <c r="Q43" s="84">
        <f t="shared" si="4"/>
        <v>3620</v>
      </c>
      <c r="R43" s="86">
        <f t="shared" si="5"/>
        <v>181</v>
      </c>
      <c r="S43" s="86">
        <f t="shared" si="6"/>
        <v>141.5</v>
      </c>
      <c r="T43" s="87">
        <f t="shared" si="7"/>
        <v>38.800000000000004</v>
      </c>
    </row>
    <row r="44" spans="1:20" s="81" customFormat="1" ht="15.6" hidden="1" customHeight="1" x14ac:dyDescent="0.3">
      <c r="A44" s="82">
        <v>42</v>
      </c>
      <c r="B44" s="83" t="s">
        <v>13</v>
      </c>
      <c r="C44" s="83"/>
      <c r="D44" s="84" t="s">
        <v>16</v>
      </c>
      <c r="E44" s="85">
        <v>859</v>
      </c>
      <c r="F44" s="85">
        <v>679</v>
      </c>
      <c r="G44" s="85">
        <v>910</v>
      </c>
      <c r="H44" s="85">
        <v>695</v>
      </c>
      <c r="I44" s="85">
        <v>882</v>
      </c>
      <c r="J44" s="85">
        <v>672</v>
      </c>
      <c r="K44" s="85"/>
      <c r="L44" s="85"/>
      <c r="M44" s="85"/>
      <c r="N44" s="85"/>
      <c r="O44" s="85"/>
      <c r="P44" s="85"/>
      <c r="Q44" s="84">
        <f t="shared" si="4"/>
        <v>2651</v>
      </c>
      <c r="R44" s="86">
        <f t="shared" si="5"/>
        <v>176.73333333333332</v>
      </c>
      <c r="S44" s="86">
        <f t="shared" si="6"/>
        <v>136.4</v>
      </c>
      <c r="T44" s="87">
        <f t="shared" si="7"/>
        <v>42.879999999999995</v>
      </c>
    </row>
    <row r="45" spans="1:20" s="81" customFormat="1" ht="15.6" hidden="1" customHeight="1" x14ac:dyDescent="0.3">
      <c r="A45" s="82">
        <v>43</v>
      </c>
      <c r="B45" s="83" t="s">
        <v>156</v>
      </c>
      <c r="C45" s="83"/>
      <c r="D45" s="84" t="s">
        <v>50</v>
      </c>
      <c r="E45" s="85"/>
      <c r="F45" s="85"/>
      <c r="G45" s="85">
        <v>887</v>
      </c>
      <c r="H45" s="85">
        <v>642</v>
      </c>
      <c r="I45" s="85">
        <v>871</v>
      </c>
      <c r="J45" s="85">
        <v>626</v>
      </c>
      <c r="K45" s="85"/>
      <c r="L45" s="85"/>
      <c r="M45" s="85"/>
      <c r="N45" s="85"/>
      <c r="O45" s="85"/>
      <c r="P45" s="85"/>
      <c r="Q45" s="84">
        <f t="shared" si="4"/>
        <v>1758</v>
      </c>
      <c r="R45" s="86">
        <f t="shared" si="5"/>
        <v>175.8</v>
      </c>
      <c r="S45" s="86">
        <f t="shared" si="6"/>
        <v>126.8</v>
      </c>
      <c r="T45" s="87">
        <f t="shared" si="7"/>
        <v>50.56</v>
      </c>
    </row>
    <row r="46" spans="1:20" s="81" customFormat="1" ht="15.6" hidden="1" customHeight="1" x14ac:dyDescent="0.3">
      <c r="A46" s="82">
        <v>44</v>
      </c>
      <c r="B46" s="83" t="s">
        <v>159</v>
      </c>
      <c r="C46" s="83"/>
      <c r="D46" s="84" t="s">
        <v>71</v>
      </c>
      <c r="E46" s="85"/>
      <c r="F46" s="85"/>
      <c r="G46" s="85">
        <v>879</v>
      </c>
      <c r="H46" s="85">
        <v>679</v>
      </c>
      <c r="I46" s="85"/>
      <c r="J46" s="85"/>
      <c r="K46" s="85"/>
      <c r="L46" s="85"/>
      <c r="M46" s="85"/>
      <c r="N46" s="85"/>
      <c r="O46" s="85"/>
      <c r="P46" s="85"/>
      <c r="Q46" s="84">
        <f t="shared" si="4"/>
        <v>879</v>
      </c>
      <c r="R46" s="86">
        <f t="shared" si="5"/>
        <v>175.8</v>
      </c>
      <c r="S46" s="86">
        <f t="shared" si="6"/>
        <v>135.80000000000001</v>
      </c>
      <c r="T46" s="87">
        <f t="shared" si="7"/>
        <v>43.359999999999992</v>
      </c>
    </row>
    <row r="47" spans="1:20" s="81" customFormat="1" ht="15.6" hidden="1" customHeight="1" x14ac:dyDescent="0.3">
      <c r="A47" s="82">
        <v>45</v>
      </c>
      <c r="B47" s="83" t="s">
        <v>139</v>
      </c>
      <c r="C47" s="83"/>
      <c r="D47" s="84" t="s">
        <v>132</v>
      </c>
      <c r="E47" s="85">
        <v>905</v>
      </c>
      <c r="F47" s="85">
        <v>705</v>
      </c>
      <c r="G47" s="85">
        <v>897</v>
      </c>
      <c r="H47" s="85">
        <v>702</v>
      </c>
      <c r="I47" s="85">
        <v>862</v>
      </c>
      <c r="J47" s="85">
        <v>667</v>
      </c>
      <c r="K47" s="85">
        <v>842</v>
      </c>
      <c r="L47" s="85">
        <v>637</v>
      </c>
      <c r="M47" s="85"/>
      <c r="N47" s="85"/>
      <c r="O47" s="85"/>
      <c r="P47" s="85"/>
      <c r="Q47" s="84">
        <f t="shared" si="4"/>
        <v>3506</v>
      </c>
      <c r="R47" s="86">
        <f t="shared" si="5"/>
        <v>175.3</v>
      </c>
      <c r="S47" s="86">
        <f t="shared" si="6"/>
        <v>135.55000000000001</v>
      </c>
      <c r="T47" s="87">
        <f t="shared" si="7"/>
        <v>43.559999999999995</v>
      </c>
    </row>
    <row r="48" spans="1:20" s="81" customFormat="1" ht="15.6" hidden="1" customHeight="1" x14ac:dyDescent="0.3">
      <c r="A48" s="82">
        <v>46</v>
      </c>
      <c r="B48" s="83" t="s">
        <v>155</v>
      </c>
      <c r="C48" s="83"/>
      <c r="D48" s="84" t="s">
        <v>134</v>
      </c>
      <c r="E48" s="85"/>
      <c r="F48" s="85"/>
      <c r="G48" s="85">
        <v>875</v>
      </c>
      <c r="H48" s="85">
        <v>575</v>
      </c>
      <c r="I48" s="85"/>
      <c r="J48" s="85"/>
      <c r="K48" s="85"/>
      <c r="L48" s="85"/>
      <c r="M48" s="85"/>
      <c r="N48" s="85"/>
      <c r="O48" s="85"/>
      <c r="P48" s="85"/>
      <c r="Q48" s="84">
        <f t="shared" si="4"/>
        <v>875</v>
      </c>
      <c r="R48" s="86">
        <f t="shared" si="5"/>
        <v>175</v>
      </c>
      <c r="S48" s="86">
        <f t="shared" si="6"/>
        <v>115</v>
      </c>
      <c r="T48" s="87">
        <f t="shared" si="7"/>
        <v>60</v>
      </c>
    </row>
    <row r="49" spans="1:20" s="81" customFormat="1" ht="15.6" hidden="1" customHeight="1" x14ac:dyDescent="0.3">
      <c r="A49" s="82">
        <v>47</v>
      </c>
      <c r="B49" s="83" t="s">
        <v>186</v>
      </c>
      <c r="C49" s="83"/>
      <c r="D49" s="84" t="s">
        <v>16</v>
      </c>
      <c r="E49" s="85"/>
      <c r="F49" s="85"/>
      <c r="G49" s="85"/>
      <c r="H49" s="85"/>
      <c r="I49" s="85"/>
      <c r="J49" s="85"/>
      <c r="K49" s="85">
        <v>874</v>
      </c>
      <c r="L49" s="85">
        <v>684</v>
      </c>
      <c r="M49" s="85"/>
      <c r="N49" s="85"/>
      <c r="O49" s="85"/>
      <c r="P49" s="85"/>
      <c r="Q49" s="84">
        <f t="shared" si="4"/>
        <v>874</v>
      </c>
      <c r="R49" s="86">
        <f t="shared" si="5"/>
        <v>174.8</v>
      </c>
      <c r="S49" s="86">
        <f t="shared" si="6"/>
        <v>136.80000000000001</v>
      </c>
      <c r="T49" s="87">
        <f t="shared" si="7"/>
        <v>42.559999999999995</v>
      </c>
    </row>
    <row r="50" spans="1:20" s="81" customFormat="1" ht="15.6" hidden="1" customHeight="1" x14ac:dyDescent="0.3">
      <c r="A50" s="82">
        <v>48</v>
      </c>
      <c r="B50" s="83" t="s">
        <v>153</v>
      </c>
      <c r="C50" s="83"/>
      <c r="D50" s="84" t="s">
        <v>144</v>
      </c>
      <c r="E50" s="85"/>
      <c r="F50" s="85"/>
      <c r="G50" s="85">
        <v>872</v>
      </c>
      <c r="H50" s="85">
        <v>672</v>
      </c>
      <c r="I50" s="85"/>
      <c r="J50" s="85"/>
      <c r="K50" s="85">
        <f>'IV voor'!Y61</f>
        <v>990</v>
      </c>
      <c r="L50" s="85">
        <f>'IV voor'!Z61</f>
        <v>770</v>
      </c>
      <c r="M50" s="85"/>
      <c r="N50" s="85"/>
      <c r="O50" s="85"/>
      <c r="P50" s="85"/>
      <c r="Q50" s="84">
        <f t="shared" si="4"/>
        <v>1862</v>
      </c>
      <c r="R50" s="86">
        <f t="shared" si="5"/>
        <v>186.2</v>
      </c>
      <c r="S50" s="86">
        <f t="shared" si="6"/>
        <v>144.19999999999999</v>
      </c>
      <c r="T50" s="87">
        <f t="shared" si="7"/>
        <v>36.640000000000008</v>
      </c>
    </row>
    <row r="51" spans="1:20" s="81" customFormat="1" ht="15.6" hidden="1" customHeight="1" x14ac:dyDescent="0.3">
      <c r="A51" s="82">
        <v>49</v>
      </c>
      <c r="B51" s="83" t="s">
        <v>76</v>
      </c>
      <c r="C51" s="83"/>
      <c r="D51" s="84" t="s">
        <v>78</v>
      </c>
      <c r="E51" s="85">
        <v>884</v>
      </c>
      <c r="F51" s="85">
        <v>584</v>
      </c>
      <c r="G51" s="85">
        <v>855</v>
      </c>
      <c r="H51" s="85">
        <v>560</v>
      </c>
      <c r="I51" s="85">
        <v>821</v>
      </c>
      <c r="J51" s="85">
        <v>521</v>
      </c>
      <c r="K51" s="85">
        <v>925</v>
      </c>
      <c r="L51" s="85">
        <v>625</v>
      </c>
      <c r="M51" s="85"/>
      <c r="N51" s="85"/>
      <c r="O51" s="85"/>
      <c r="P51" s="85"/>
      <c r="Q51" s="84">
        <f t="shared" si="4"/>
        <v>3485</v>
      </c>
      <c r="R51" s="86">
        <f t="shared" si="5"/>
        <v>174.25</v>
      </c>
      <c r="S51" s="86">
        <f t="shared" si="6"/>
        <v>114.5</v>
      </c>
      <c r="T51" s="87">
        <f t="shared" si="7"/>
        <v>60</v>
      </c>
    </row>
    <row r="52" spans="1:20" s="81" customFormat="1" ht="15.6" hidden="1" customHeight="1" x14ac:dyDescent="0.3">
      <c r="A52" s="82">
        <v>50</v>
      </c>
      <c r="B52" s="83" t="s">
        <v>146</v>
      </c>
      <c r="C52" s="83"/>
      <c r="D52" s="84" t="s">
        <v>50</v>
      </c>
      <c r="E52" s="85">
        <v>870</v>
      </c>
      <c r="F52" s="85">
        <v>570</v>
      </c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4">
        <f t="shared" si="4"/>
        <v>870</v>
      </c>
      <c r="R52" s="86">
        <f t="shared" si="5"/>
        <v>174</v>
      </c>
      <c r="S52" s="86">
        <f t="shared" si="6"/>
        <v>114</v>
      </c>
      <c r="T52" s="87">
        <f t="shared" si="7"/>
        <v>60</v>
      </c>
    </row>
    <row r="53" spans="1:20" s="81" customFormat="1" ht="15.6" hidden="1" customHeight="1" x14ac:dyDescent="0.3">
      <c r="A53" s="82">
        <v>51</v>
      </c>
      <c r="B53" s="83" t="s">
        <v>165</v>
      </c>
      <c r="C53" s="83"/>
      <c r="D53" s="84" t="s">
        <v>8</v>
      </c>
      <c r="E53" s="85"/>
      <c r="F53" s="85"/>
      <c r="G53" s="85">
        <v>804</v>
      </c>
      <c r="H53" s="85">
        <v>654</v>
      </c>
      <c r="I53" s="85">
        <v>930</v>
      </c>
      <c r="J53" s="85">
        <v>695</v>
      </c>
      <c r="K53" s="85"/>
      <c r="L53" s="85"/>
      <c r="M53" s="85"/>
      <c r="N53" s="85"/>
      <c r="O53" s="85"/>
      <c r="P53" s="85"/>
      <c r="Q53" s="84">
        <f t="shared" si="4"/>
        <v>1734</v>
      </c>
      <c r="R53" s="86">
        <f t="shared" si="5"/>
        <v>173.4</v>
      </c>
      <c r="S53" s="86">
        <f t="shared" si="6"/>
        <v>134.9</v>
      </c>
      <c r="T53" s="87">
        <f t="shared" si="7"/>
        <v>44.08</v>
      </c>
    </row>
    <row r="54" spans="1:20" s="81" customFormat="1" ht="15.6" hidden="1" customHeight="1" x14ac:dyDescent="0.3">
      <c r="A54" s="82">
        <v>52</v>
      </c>
      <c r="B54" s="83" t="s">
        <v>105</v>
      </c>
      <c r="C54" s="83"/>
      <c r="D54" s="84" t="s">
        <v>121</v>
      </c>
      <c r="E54" s="85">
        <v>884</v>
      </c>
      <c r="F54" s="85">
        <v>814</v>
      </c>
      <c r="G54" s="85"/>
      <c r="H54" s="85"/>
      <c r="I54" s="85">
        <v>845</v>
      </c>
      <c r="J54" s="85">
        <v>735</v>
      </c>
      <c r="K54" s="85">
        <f>'IV voor'!Y54</f>
        <v>1084</v>
      </c>
      <c r="L54" s="85">
        <f>'IV voor'!Z54</f>
        <v>984</v>
      </c>
      <c r="M54" s="85"/>
      <c r="N54" s="85"/>
      <c r="O54" s="85"/>
      <c r="P54" s="85"/>
      <c r="Q54" s="84">
        <f t="shared" si="4"/>
        <v>2813</v>
      </c>
      <c r="R54" s="86">
        <f t="shared" si="5"/>
        <v>187.53333333333333</v>
      </c>
      <c r="S54" s="86">
        <f t="shared" si="6"/>
        <v>168.86666666666667</v>
      </c>
      <c r="T54" s="87">
        <f t="shared" si="7"/>
        <v>16.906666666666663</v>
      </c>
    </row>
    <row r="55" spans="1:20" s="81" customFormat="1" ht="15.6" hidden="1" customHeight="1" x14ac:dyDescent="0.3">
      <c r="A55" s="82">
        <v>53</v>
      </c>
      <c r="B55" s="83" t="s">
        <v>123</v>
      </c>
      <c r="C55" s="83"/>
      <c r="D55" s="84" t="s">
        <v>122</v>
      </c>
      <c r="E55" s="85">
        <v>910</v>
      </c>
      <c r="F55" s="85">
        <v>610</v>
      </c>
      <c r="G55" s="85">
        <v>834</v>
      </c>
      <c r="H55" s="85">
        <v>564</v>
      </c>
      <c r="I55" s="85">
        <v>849</v>
      </c>
      <c r="J55" s="85">
        <v>559</v>
      </c>
      <c r="K55" s="85"/>
      <c r="L55" s="85"/>
      <c r="M55" s="85"/>
      <c r="N55" s="85"/>
      <c r="O55" s="85"/>
      <c r="P55" s="85"/>
      <c r="Q55" s="84">
        <f t="shared" si="4"/>
        <v>2593</v>
      </c>
      <c r="R55" s="86">
        <f t="shared" si="5"/>
        <v>172.86666666666667</v>
      </c>
      <c r="S55" s="86">
        <f t="shared" si="6"/>
        <v>115.53333333333333</v>
      </c>
      <c r="T55" s="87">
        <f t="shared" si="7"/>
        <v>59.573333333333338</v>
      </c>
    </row>
    <row r="56" spans="1:20" s="81" customFormat="1" ht="15.6" hidden="1" x14ac:dyDescent="0.3">
      <c r="A56" s="82">
        <v>54</v>
      </c>
      <c r="B56" s="83" t="s">
        <v>169</v>
      </c>
      <c r="C56" s="83"/>
      <c r="D56" s="84" t="s">
        <v>132</v>
      </c>
      <c r="E56" s="85"/>
      <c r="F56" s="85"/>
      <c r="G56" s="85">
        <v>860</v>
      </c>
      <c r="H56" s="85">
        <v>560</v>
      </c>
      <c r="I56" s="85"/>
      <c r="J56" s="85"/>
      <c r="K56" s="85"/>
      <c r="L56" s="85"/>
      <c r="M56" s="85"/>
      <c r="N56" s="85"/>
      <c r="O56" s="85"/>
      <c r="P56" s="85"/>
      <c r="Q56" s="84">
        <f t="shared" si="4"/>
        <v>860</v>
      </c>
      <c r="R56" s="86">
        <f t="shared" si="5"/>
        <v>172</v>
      </c>
      <c r="S56" s="86">
        <f t="shared" si="6"/>
        <v>112</v>
      </c>
      <c r="T56" s="87">
        <f t="shared" si="7"/>
        <v>60</v>
      </c>
    </row>
    <row r="57" spans="1:20" s="81" customFormat="1" ht="15.6" hidden="1" x14ac:dyDescent="0.3">
      <c r="A57" s="82">
        <v>55</v>
      </c>
      <c r="B57" s="83" t="s">
        <v>77</v>
      </c>
      <c r="C57" s="83"/>
      <c r="D57" s="84" t="s">
        <v>78</v>
      </c>
      <c r="E57" s="85">
        <v>733</v>
      </c>
      <c r="F57" s="85">
        <v>513</v>
      </c>
      <c r="G57" s="85">
        <v>918</v>
      </c>
      <c r="H57" s="85">
        <v>618</v>
      </c>
      <c r="I57" s="85">
        <v>810</v>
      </c>
      <c r="J57" s="85">
        <v>510</v>
      </c>
      <c r="K57" s="85">
        <v>970</v>
      </c>
      <c r="L57" s="85">
        <v>670</v>
      </c>
      <c r="M57" s="85"/>
      <c r="N57" s="85"/>
      <c r="O57" s="85"/>
      <c r="P57" s="85"/>
      <c r="Q57" s="84">
        <f t="shared" si="4"/>
        <v>3431</v>
      </c>
      <c r="R57" s="86">
        <f t="shared" si="5"/>
        <v>171.55</v>
      </c>
      <c r="S57" s="86">
        <f t="shared" si="6"/>
        <v>115.55</v>
      </c>
      <c r="T57" s="87">
        <f t="shared" si="7"/>
        <v>59.56</v>
      </c>
    </row>
    <row r="58" spans="1:20" s="81" customFormat="1" ht="15.6" hidden="1" x14ac:dyDescent="0.3">
      <c r="A58" s="82">
        <v>56</v>
      </c>
      <c r="B58" s="83" t="s">
        <v>106</v>
      </c>
      <c r="C58" s="83"/>
      <c r="D58" s="84" t="s">
        <v>8</v>
      </c>
      <c r="E58" s="85">
        <v>917</v>
      </c>
      <c r="F58" s="85">
        <v>652</v>
      </c>
      <c r="G58" s="85"/>
      <c r="H58" s="85"/>
      <c r="I58" s="85"/>
      <c r="J58" s="85"/>
      <c r="K58" s="85">
        <v>792</v>
      </c>
      <c r="L58" s="85">
        <v>552</v>
      </c>
      <c r="M58" s="85"/>
      <c r="N58" s="85"/>
      <c r="O58" s="85"/>
      <c r="P58" s="85"/>
      <c r="Q58" s="84">
        <f t="shared" si="4"/>
        <v>1709</v>
      </c>
      <c r="R58" s="86">
        <f t="shared" si="5"/>
        <v>170.9</v>
      </c>
      <c r="S58" s="86">
        <f t="shared" si="6"/>
        <v>120.4</v>
      </c>
      <c r="T58" s="87">
        <f t="shared" si="7"/>
        <v>55.68</v>
      </c>
    </row>
    <row r="59" spans="1:20" s="81" customFormat="1" ht="15.6" hidden="1" x14ac:dyDescent="0.3">
      <c r="A59" s="82">
        <v>57</v>
      </c>
      <c r="B59" s="83" t="s">
        <v>81</v>
      </c>
      <c r="C59" s="83"/>
      <c r="D59" s="84" t="s">
        <v>122</v>
      </c>
      <c r="E59" s="85">
        <v>892</v>
      </c>
      <c r="F59" s="85">
        <v>822</v>
      </c>
      <c r="G59" s="85"/>
      <c r="H59" s="85"/>
      <c r="I59" s="85">
        <v>815</v>
      </c>
      <c r="J59" s="85">
        <v>715</v>
      </c>
      <c r="K59" s="85">
        <v>793</v>
      </c>
      <c r="L59" s="85">
        <v>648</v>
      </c>
      <c r="M59" s="85"/>
      <c r="N59" s="85"/>
      <c r="O59" s="85"/>
      <c r="P59" s="85"/>
      <c r="Q59" s="84">
        <f t="shared" si="4"/>
        <v>2500</v>
      </c>
      <c r="R59" s="86">
        <f t="shared" si="5"/>
        <v>166.66666666666669</v>
      </c>
      <c r="S59" s="86">
        <f t="shared" si="6"/>
        <v>145.66666666666669</v>
      </c>
      <c r="T59" s="87">
        <f t="shared" si="7"/>
        <v>35.466666666666654</v>
      </c>
    </row>
    <row r="60" spans="1:20" s="81" customFormat="1" ht="15.6" hidden="1" x14ac:dyDescent="0.3">
      <c r="A60" s="82">
        <v>58</v>
      </c>
      <c r="B60" s="83" t="s">
        <v>171</v>
      </c>
      <c r="C60" s="83"/>
      <c r="D60" s="84" t="s">
        <v>134</v>
      </c>
      <c r="E60" s="85"/>
      <c r="F60" s="85"/>
      <c r="G60" s="85"/>
      <c r="H60" s="85"/>
      <c r="I60" s="85">
        <v>805</v>
      </c>
      <c r="J60" s="85">
        <v>505</v>
      </c>
      <c r="K60" s="85"/>
      <c r="L60" s="85"/>
      <c r="M60" s="85"/>
      <c r="N60" s="85"/>
      <c r="O60" s="85"/>
      <c r="P60" s="85"/>
      <c r="Q60" s="84">
        <f t="shared" si="4"/>
        <v>805</v>
      </c>
      <c r="R60" s="86">
        <f t="shared" si="5"/>
        <v>161</v>
      </c>
      <c r="S60" s="86">
        <f t="shared" si="6"/>
        <v>101</v>
      </c>
      <c r="T60" s="87">
        <f t="shared" si="7"/>
        <v>60</v>
      </c>
    </row>
    <row r="61" spans="1:20" s="81" customFormat="1" ht="15.6" hidden="1" x14ac:dyDescent="0.3">
      <c r="A61" s="82">
        <v>59</v>
      </c>
      <c r="B61" s="83" t="s">
        <v>180</v>
      </c>
      <c r="C61" s="83"/>
      <c r="D61" s="84" t="s">
        <v>1</v>
      </c>
      <c r="E61" s="85"/>
      <c r="F61" s="85"/>
      <c r="G61" s="85"/>
      <c r="H61" s="85"/>
      <c r="I61" s="85">
        <v>804</v>
      </c>
      <c r="J61" s="85">
        <v>804</v>
      </c>
      <c r="K61" s="85"/>
      <c r="L61" s="85"/>
      <c r="M61" s="85"/>
      <c r="N61" s="85"/>
      <c r="O61" s="85"/>
      <c r="P61" s="85"/>
      <c r="Q61" s="84">
        <f t="shared" si="4"/>
        <v>804</v>
      </c>
      <c r="R61" s="86">
        <f t="shared" si="5"/>
        <v>160.80000000000001</v>
      </c>
      <c r="S61" s="86">
        <f t="shared" si="6"/>
        <v>160.80000000000001</v>
      </c>
      <c r="T61" s="87">
        <f t="shared" si="7"/>
        <v>23.359999999999992</v>
      </c>
    </row>
    <row r="62" spans="1:20" s="81" customFormat="1" ht="15.6" hidden="1" x14ac:dyDescent="0.3">
      <c r="A62" s="82">
        <v>60</v>
      </c>
      <c r="B62" s="83" t="s">
        <v>51</v>
      </c>
      <c r="C62" s="83"/>
      <c r="D62" s="84" t="s">
        <v>144</v>
      </c>
      <c r="E62" s="85">
        <v>801</v>
      </c>
      <c r="F62" s="85">
        <v>646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4">
        <f t="shared" si="4"/>
        <v>801</v>
      </c>
      <c r="R62" s="86">
        <f t="shared" si="5"/>
        <v>160.19999999999999</v>
      </c>
      <c r="S62" s="86">
        <f t="shared" si="6"/>
        <v>129.19999999999999</v>
      </c>
      <c r="T62" s="87">
        <f t="shared" si="7"/>
        <v>48.640000000000015</v>
      </c>
    </row>
    <row r="63" spans="1:20" s="81" customFormat="1" ht="15.6" hidden="1" x14ac:dyDescent="0.3">
      <c r="A63" s="82">
        <v>61</v>
      </c>
      <c r="B63" s="83" t="s">
        <v>147</v>
      </c>
      <c r="C63" s="83"/>
      <c r="D63" s="84" t="s">
        <v>134</v>
      </c>
      <c r="E63" s="85">
        <v>788</v>
      </c>
      <c r="F63" s="85">
        <v>488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4">
        <f t="shared" si="4"/>
        <v>788</v>
      </c>
      <c r="R63" s="86">
        <f t="shared" si="5"/>
        <v>157.6</v>
      </c>
      <c r="S63" s="86">
        <f t="shared" si="6"/>
        <v>97.6</v>
      </c>
      <c r="T63" s="87">
        <f t="shared" si="7"/>
        <v>60</v>
      </c>
    </row>
    <row r="64" spans="1:20" s="81" customFormat="1" ht="16.2" hidden="1" customHeight="1" x14ac:dyDescent="0.3">
      <c r="A64" s="82">
        <v>62</v>
      </c>
      <c r="B64" s="83" t="s">
        <v>149</v>
      </c>
      <c r="C64" s="83"/>
      <c r="D64" s="84" t="s">
        <v>144</v>
      </c>
      <c r="E64" s="85">
        <v>659</v>
      </c>
      <c r="F64" s="85">
        <v>624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4">
        <f t="shared" si="4"/>
        <v>659</v>
      </c>
      <c r="R64" s="86">
        <f t="shared" si="5"/>
        <v>131.80000000000001</v>
      </c>
      <c r="S64" s="86">
        <f t="shared" si="6"/>
        <v>124.8</v>
      </c>
      <c r="T64" s="87">
        <f t="shared" si="7"/>
        <v>52.160000000000004</v>
      </c>
    </row>
    <row r="65" spans="1:20" s="81" customFormat="1" ht="42.75" hidden="1" customHeight="1" x14ac:dyDescent="0.3">
      <c r="A65" s="88"/>
      <c r="B65" s="89" t="s">
        <v>112</v>
      </c>
      <c r="C65" s="89"/>
      <c r="D65" s="90" t="s">
        <v>113</v>
      </c>
      <c r="E65" s="91"/>
      <c r="F65" s="92"/>
      <c r="G65" s="92"/>
      <c r="H65" s="91"/>
      <c r="I65" s="91"/>
      <c r="J65" s="93"/>
      <c r="K65" s="93"/>
      <c r="L65" s="93"/>
      <c r="M65" s="93"/>
      <c r="N65" s="93"/>
      <c r="O65" s="93"/>
      <c r="P65" s="93"/>
      <c r="Q65" s="94"/>
      <c r="R65" s="93"/>
      <c r="S65" s="93"/>
      <c r="T65" s="95"/>
    </row>
    <row r="66" spans="1:20" s="81" customFormat="1" ht="31.2" hidden="1" x14ac:dyDescent="0.3">
      <c r="A66" s="96"/>
      <c r="B66" s="97" t="s">
        <v>89</v>
      </c>
      <c r="C66" s="97"/>
      <c r="D66" s="97" t="s">
        <v>37</v>
      </c>
      <c r="E66" s="97" t="s">
        <v>90</v>
      </c>
      <c r="F66" s="98" t="s">
        <v>91</v>
      </c>
      <c r="G66" s="97" t="s">
        <v>92</v>
      </c>
      <c r="H66" s="98" t="s">
        <v>93</v>
      </c>
      <c r="I66" s="97" t="s">
        <v>94</v>
      </c>
      <c r="J66" s="98" t="s">
        <v>95</v>
      </c>
      <c r="K66" s="97" t="s">
        <v>96</v>
      </c>
      <c r="L66" s="98" t="s">
        <v>97</v>
      </c>
      <c r="M66" s="97" t="s">
        <v>98</v>
      </c>
      <c r="N66" s="98" t="s">
        <v>99</v>
      </c>
      <c r="O66" s="97" t="s">
        <v>100</v>
      </c>
      <c r="P66" s="98" t="s">
        <v>101</v>
      </c>
      <c r="Q66" s="97" t="s">
        <v>102</v>
      </c>
      <c r="R66" s="97" t="s">
        <v>103</v>
      </c>
      <c r="S66" s="97" t="s">
        <v>104</v>
      </c>
      <c r="T66" s="99" t="s">
        <v>36</v>
      </c>
    </row>
    <row r="67" spans="1:20" s="81" customFormat="1" ht="16.5" hidden="1" customHeight="1" x14ac:dyDescent="0.3">
      <c r="A67" s="84">
        <v>1</v>
      </c>
      <c r="B67" s="83" t="s">
        <v>0</v>
      </c>
      <c r="C67" s="83"/>
      <c r="D67" s="84" t="s">
        <v>1</v>
      </c>
      <c r="E67" s="85">
        <v>985</v>
      </c>
      <c r="F67" s="85">
        <v>830</v>
      </c>
      <c r="G67" s="85">
        <v>914</v>
      </c>
      <c r="H67" s="85">
        <v>819</v>
      </c>
      <c r="I67" s="85"/>
      <c r="J67" s="85"/>
      <c r="K67" s="85"/>
      <c r="L67" s="85"/>
      <c r="M67" s="85"/>
      <c r="N67" s="85"/>
      <c r="O67" s="85"/>
      <c r="P67" s="85"/>
      <c r="Q67" s="84">
        <f t="shared" ref="Q67:Q104" si="8">SUM(E67,G67,I67,K67,M67,O67)</f>
        <v>1899</v>
      </c>
      <c r="R67" s="86">
        <f t="shared" ref="R67:R104" si="9">AVERAGE(E67,G67,I67,K67,M67,O67)/5</f>
        <v>189.9</v>
      </c>
      <c r="S67" s="86">
        <f t="shared" ref="S67:S104" si="10">AVERAGE(F67,H67,J67,L67,N67,P67)/5</f>
        <v>164.9</v>
      </c>
      <c r="T67" s="87">
        <f t="shared" ref="T67:T104" si="11">IF((190-S67)*0.8&gt;60,60,(190-S67)*0.8)</f>
        <v>20.079999999999998</v>
      </c>
    </row>
    <row r="68" spans="1:20" s="81" customFormat="1" ht="15.6" hidden="1" x14ac:dyDescent="0.3">
      <c r="A68" s="84">
        <v>2</v>
      </c>
      <c r="B68" s="83" t="s">
        <v>62</v>
      </c>
      <c r="C68" s="180"/>
      <c r="D68" s="100" t="s">
        <v>64</v>
      </c>
      <c r="E68" s="85">
        <v>982</v>
      </c>
      <c r="F68" s="85">
        <v>872</v>
      </c>
      <c r="G68" s="85">
        <v>899</v>
      </c>
      <c r="H68" s="85">
        <v>839</v>
      </c>
      <c r="I68" s="85"/>
      <c r="J68" s="85"/>
      <c r="K68" s="85"/>
      <c r="L68" s="85"/>
      <c r="M68" s="85"/>
      <c r="N68" s="85"/>
      <c r="O68" s="85"/>
      <c r="P68" s="85"/>
      <c r="Q68" s="101">
        <f t="shared" si="8"/>
        <v>1881</v>
      </c>
      <c r="R68" s="102">
        <f t="shared" si="9"/>
        <v>188.1</v>
      </c>
      <c r="S68" s="102">
        <f t="shared" si="10"/>
        <v>171.1</v>
      </c>
      <c r="T68" s="87">
        <f t="shared" si="11"/>
        <v>15.120000000000005</v>
      </c>
    </row>
    <row r="69" spans="1:20" s="81" customFormat="1" ht="15" hidden="1" customHeight="1" x14ac:dyDescent="0.3">
      <c r="A69" s="84">
        <v>3</v>
      </c>
      <c r="B69" s="83" t="s">
        <v>19</v>
      </c>
      <c r="C69" s="83"/>
      <c r="D69" s="84" t="s">
        <v>109</v>
      </c>
      <c r="E69" s="85">
        <v>911</v>
      </c>
      <c r="F69" s="85">
        <v>806</v>
      </c>
      <c r="G69" s="85">
        <v>897</v>
      </c>
      <c r="H69" s="85">
        <v>782</v>
      </c>
      <c r="I69" s="85">
        <v>986</v>
      </c>
      <c r="J69" s="85">
        <v>861</v>
      </c>
      <c r="K69" s="85">
        <v>953</v>
      </c>
      <c r="L69" s="85">
        <v>848</v>
      </c>
      <c r="M69" s="85"/>
      <c r="N69" s="85"/>
      <c r="O69" s="85"/>
      <c r="P69" s="85"/>
      <c r="Q69" s="84">
        <f t="shared" si="8"/>
        <v>3747</v>
      </c>
      <c r="R69" s="86">
        <f t="shared" si="9"/>
        <v>187.35</v>
      </c>
      <c r="S69" s="86">
        <f t="shared" si="10"/>
        <v>164.85</v>
      </c>
      <c r="T69" s="87">
        <f t="shared" si="11"/>
        <v>20.120000000000005</v>
      </c>
    </row>
    <row r="70" spans="1:20" s="81" customFormat="1" ht="15.6" hidden="1" x14ac:dyDescent="0.3">
      <c r="A70" s="84">
        <v>4</v>
      </c>
      <c r="B70" s="83" t="s">
        <v>73</v>
      </c>
      <c r="C70" s="83"/>
      <c r="D70" s="84" t="s">
        <v>74</v>
      </c>
      <c r="E70" s="85">
        <v>914</v>
      </c>
      <c r="F70" s="85">
        <v>724</v>
      </c>
      <c r="G70" s="85">
        <v>935</v>
      </c>
      <c r="H70" s="85">
        <v>755</v>
      </c>
      <c r="I70" s="85">
        <v>961</v>
      </c>
      <c r="J70" s="85">
        <v>791</v>
      </c>
      <c r="K70" s="85"/>
      <c r="L70" s="85"/>
      <c r="M70" s="85"/>
      <c r="N70" s="85"/>
      <c r="O70" s="85"/>
      <c r="P70" s="85"/>
      <c r="Q70" s="84">
        <f t="shared" si="8"/>
        <v>2810</v>
      </c>
      <c r="R70" s="86">
        <f t="shared" si="9"/>
        <v>187.33333333333331</v>
      </c>
      <c r="S70" s="86">
        <f t="shared" si="10"/>
        <v>151.33333333333331</v>
      </c>
      <c r="T70" s="87">
        <f t="shared" si="11"/>
        <v>30.933333333333351</v>
      </c>
    </row>
    <row r="71" spans="1:20" s="81" customFormat="1" ht="15.6" hidden="1" x14ac:dyDescent="0.3">
      <c r="A71" s="84">
        <v>5</v>
      </c>
      <c r="B71" s="83" t="s">
        <v>116</v>
      </c>
      <c r="C71" s="83"/>
      <c r="D71" s="84" t="s">
        <v>57</v>
      </c>
      <c r="E71" s="85">
        <v>908</v>
      </c>
      <c r="F71" s="85">
        <v>723</v>
      </c>
      <c r="G71" s="85">
        <v>917</v>
      </c>
      <c r="H71" s="85">
        <v>737</v>
      </c>
      <c r="I71" s="85">
        <v>958</v>
      </c>
      <c r="J71" s="85">
        <v>783</v>
      </c>
      <c r="K71" s="85">
        <f>'IV voor'!Y44</f>
        <v>967</v>
      </c>
      <c r="L71" s="85">
        <f>'IV voor'!Z44</f>
        <v>807</v>
      </c>
      <c r="M71" s="85"/>
      <c r="N71" s="85"/>
      <c r="O71" s="85"/>
      <c r="P71" s="85"/>
      <c r="Q71" s="84">
        <f t="shared" si="8"/>
        <v>3750</v>
      </c>
      <c r="R71" s="86">
        <f t="shared" si="9"/>
        <v>187.5</v>
      </c>
      <c r="S71" s="86">
        <f t="shared" si="10"/>
        <v>152.5</v>
      </c>
      <c r="T71" s="87">
        <f t="shared" si="11"/>
        <v>30</v>
      </c>
    </row>
    <row r="72" spans="1:20" s="81" customFormat="1" ht="15.6" hidden="1" x14ac:dyDescent="0.3">
      <c r="A72" s="84">
        <v>6</v>
      </c>
      <c r="B72" s="83" t="s">
        <v>45</v>
      </c>
      <c r="C72" s="83"/>
      <c r="D72" s="84" t="s">
        <v>48</v>
      </c>
      <c r="E72" s="85">
        <v>826</v>
      </c>
      <c r="F72" s="85">
        <v>756</v>
      </c>
      <c r="G72" s="85">
        <v>964</v>
      </c>
      <c r="H72" s="85">
        <v>809</v>
      </c>
      <c r="I72" s="85">
        <v>985</v>
      </c>
      <c r="J72" s="85">
        <v>850</v>
      </c>
      <c r="K72" s="85">
        <f>'IV voor'!Y50</f>
        <v>906</v>
      </c>
      <c r="L72" s="85">
        <f>'IV voor'!Z50</f>
        <v>791</v>
      </c>
      <c r="M72" s="85"/>
      <c r="N72" s="85"/>
      <c r="O72" s="85"/>
      <c r="P72" s="85"/>
      <c r="Q72" s="84">
        <f t="shared" si="8"/>
        <v>3681</v>
      </c>
      <c r="R72" s="86">
        <f t="shared" si="9"/>
        <v>184.05</v>
      </c>
      <c r="S72" s="86">
        <f t="shared" si="10"/>
        <v>160.30000000000001</v>
      </c>
      <c r="T72" s="87">
        <f t="shared" si="11"/>
        <v>23.759999999999991</v>
      </c>
    </row>
    <row r="73" spans="1:20" s="81" customFormat="1" ht="15.6" hidden="1" x14ac:dyDescent="0.3">
      <c r="A73" s="84">
        <v>7</v>
      </c>
      <c r="B73" s="83" t="s">
        <v>174</v>
      </c>
      <c r="C73" s="83"/>
      <c r="D73" s="84" t="s">
        <v>144</v>
      </c>
      <c r="E73" s="85"/>
      <c r="F73" s="85"/>
      <c r="G73" s="85"/>
      <c r="H73" s="85"/>
      <c r="I73" s="85">
        <v>923</v>
      </c>
      <c r="J73" s="85">
        <v>703</v>
      </c>
      <c r="K73" s="85"/>
      <c r="L73" s="85"/>
      <c r="M73" s="85"/>
      <c r="N73" s="85"/>
      <c r="O73" s="85"/>
      <c r="P73" s="85"/>
      <c r="Q73" s="84">
        <f t="shared" si="8"/>
        <v>923</v>
      </c>
      <c r="R73" s="86">
        <f t="shared" si="9"/>
        <v>184.6</v>
      </c>
      <c r="S73" s="86">
        <f t="shared" si="10"/>
        <v>140.6</v>
      </c>
      <c r="T73" s="87">
        <f t="shared" si="11"/>
        <v>39.52000000000001</v>
      </c>
    </row>
    <row r="74" spans="1:20" s="81" customFormat="1" ht="15.6" hidden="1" x14ac:dyDescent="0.3">
      <c r="A74" s="84">
        <v>8</v>
      </c>
      <c r="B74" s="83" t="s">
        <v>184</v>
      </c>
      <c r="C74" s="83"/>
      <c r="D74" s="84" t="s">
        <v>122</v>
      </c>
      <c r="E74" s="85"/>
      <c r="F74" s="85"/>
      <c r="G74" s="85"/>
      <c r="H74" s="85"/>
      <c r="I74" s="85"/>
      <c r="J74" s="85"/>
      <c r="K74" s="85">
        <v>921</v>
      </c>
      <c r="L74" s="85">
        <v>791</v>
      </c>
      <c r="M74" s="85"/>
      <c r="N74" s="85"/>
      <c r="O74" s="85"/>
      <c r="P74" s="85"/>
      <c r="Q74" s="84">
        <f t="shared" si="8"/>
        <v>921</v>
      </c>
      <c r="R74" s="86">
        <f t="shared" si="9"/>
        <v>184.2</v>
      </c>
      <c r="S74" s="86">
        <f t="shared" si="10"/>
        <v>158.19999999999999</v>
      </c>
      <c r="T74" s="87">
        <f t="shared" si="11"/>
        <v>25.440000000000012</v>
      </c>
    </row>
    <row r="75" spans="1:20" s="81" customFormat="1" ht="15.6" hidden="1" x14ac:dyDescent="0.3">
      <c r="A75" s="84">
        <v>9</v>
      </c>
      <c r="B75" s="83" t="s">
        <v>63</v>
      </c>
      <c r="C75" s="83"/>
      <c r="D75" s="84" t="s">
        <v>64</v>
      </c>
      <c r="E75" s="85">
        <v>1051</v>
      </c>
      <c r="F75" s="85">
        <v>976</v>
      </c>
      <c r="G75" s="85">
        <v>801</v>
      </c>
      <c r="H75" s="85">
        <v>801</v>
      </c>
      <c r="I75" s="85">
        <v>906</v>
      </c>
      <c r="J75" s="85">
        <v>856</v>
      </c>
      <c r="K75" s="85"/>
      <c r="L75" s="85"/>
      <c r="M75" s="85"/>
      <c r="N75" s="85"/>
      <c r="O75" s="85"/>
      <c r="P75" s="85"/>
      <c r="Q75" s="84">
        <f t="shared" si="8"/>
        <v>2758</v>
      </c>
      <c r="R75" s="86">
        <f t="shared" si="9"/>
        <v>183.86666666666667</v>
      </c>
      <c r="S75" s="86">
        <f t="shared" si="10"/>
        <v>175.53333333333333</v>
      </c>
      <c r="T75" s="87">
        <f t="shared" si="11"/>
        <v>11.573333333333336</v>
      </c>
    </row>
    <row r="76" spans="1:20" s="81" customFormat="1" ht="15.6" hidden="1" x14ac:dyDescent="0.3">
      <c r="A76" s="84">
        <v>10</v>
      </c>
      <c r="B76" s="83" t="s">
        <v>82</v>
      </c>
      <c r="C76" s="83"/>
      <c r="D76" s="84" t="s">
        <v>121</v>
      </c>
      <c r="E76" s="85">
        <v>1014</v>
      </c>
      <c r="F76" s="84">
        <v>904</v>
      </c>
      <c r="G76" s="85">
        <v>748</v>
      </c>
      <c r="H76" s="85">
        <v>713</v>
      </c>
      <c r="I76" s="84">
        <v>977</v>
      </c>
      <c r="J76" s="84">
        <v>862</v>
      </c>
      <c r="K76" s="84"/>
      <c r="L76" s="85"/>
      <c r="M76" s="84"/>
      <c r="N76" s="85"/>
      <c r="O76" s="85"/>
      <c r="P76" s="85"/>
      <c r="Q76" s="84">
        <f t="shared" si="8"/>
        <v>2739</v>
      </c>
      <c r="R76" s="86">
        <f t="shared" si="9"/>
        <v>182.6</v>
      </c>
      <c r="S76" s="86">
        <f t="shared" si="10"/>
        <v>165.26666666666668</v>
      </c>
      <c r="T76" s="87">
        <f t="shared" si="11"/>
        <v>19.786666666666658</v>
      </c>
    </row>
    <row r="77" spans="1:20" s="81" customFormat="1" ht="15.6" hidden="1" x14ac:dyDescent="0.3">
      <c r="A77" s="84">
        <v>11</v>
      </c>
      <c r="B77" s="83" t="s">
        <v>117</v>
      </c>
      <c r="C77" s="83"/>
      <c r="D77" s="84" t="s">
        <v>50</v>
      </c>
      <c r="E77" s="85">
        <v>796</v>
      </c>
      <c r="F77" s="85">
        <v>626</v>
      </c>
      <c r="G77" s="85">
        <v>894</v>
      </c>
      <c r="H77" s="85">
        <v>684</v>
      </c>
      <c r="I77" s="85">
        <v>1023</v>
      </c>
      <c r="J77" s="85">
        <v>788</v>
      </c>
      <c r="K77" s="85">
        <v>936</v>
      </c>
      <c r="L77" s="85">
        <v>736</v>
      </c>
      <c r="M77" s="85"/>
      <c r="N77" s="85"/>
      <c r="O77" s="85"/>
      <c r="P77" s="85"/>
      <c r="Q77" s="84">
        <f t="shared" si="8"/>
        <v>3649</v>
      </c>
      <c r="R77" s="86">
        <f t="shared" si="9"/>
        <v>182.45</v>
      </c>
      <c r="S77" s="86">
        <f t="shared" si="10"/>
        <v>141.69999999999999</v>
      </c>
      <c r="T77" s="87">
        <f t="shared" si="11"/>
        <v>38.640000000000015</v>
      </c>
    </row>
    <row r="78" spans="1:20" s="81" customFormat="1" ht="15.6" hidden="1" x14ac:dyDescent="0.3">
      <c r="A78" s="84">
        <v>12</v>
      </c>
      <c r="B78" s="83" t="s">
        <v>114</v>
      </c>
      <c r="C78" s="83"/>
      <c r="D78" s="84" t="s">
        <v>16</v>
      </c>
      <c r="E78" s="85">
        <v>855</v>
      </c>
      <c r="F78" s="85">
        <v>685</v>
      </c>
      <c r="G78" s="85">
        <v>969</v>
      </c>
      <c r="H78" s="85">
        <v>759</v>
      </c>
      <c r="I78" s="85">
        <v>974</v>
      </c>
      <c r="J78" s="85">
        <v>694</v>
      </c>
      <c r="K78" s="85">
        <v>842</v>
      </c>
      <c r="L78" s="85">
        <v>652</v>
      </c>
      <c r="M78" s="85"/>
      <c r="N78" s="85"/>
      <c r="O78" s="85"/>
      <c r="P78" s="85"/>
      <c r="Q78" s="84">
        <f t="shared" si="8"/>
        <v>3640</v>
      </c>
      <c r="R78" s="86">
        <f t="shared" si="9"/>
        <v>182</v>
      </c>
      <c r="S78" s="86">
        <f t="shared" si="10"/>
        <v>139.5</v>
      </c>
      <c r="T78" s="87">
        <f t="shared" si="11"/>
        <v>40.400000000000006</v>
      </c>
    </row>
    <row r="79" spans="1:20" s="81" customFormat="1" ht="15.6" hidden="1" x14ac:dyDescent="0.3">
      <c r="A79" s="84">
        <v>13</v>
      </c>
      <c r="B79" s="83" t="s">
        <v>53</v>
      </c>
      <c r="C79" s="83"/>
      <c r="D79" s="84" t="s">
        <v>55</v>
      </c>
      <c r="E79" s="85">
        <v>849</v>
      </c>
      <c r="F79" s="85">
        <v>614</v>
      </c>
      <c r="G79" s="85">
        <v>896</v>
      </c>
      <c r="H79" s="85">
        <v>626</v>
      </c>
      <c r="I79" s="85">
        <v>978</v>
      </c>
      <c r="J79" s="85">
        <v>713</v>
      </c>
      <c r="K79" s="85"/>
      <c r="L79" s="85"/>
      <c r="M79" s="85"/>
      <c r="N79" s="85"/>
      <c r="O79" s="85"/>
      <c r="P79" s="85"/>
      <c r="Q79" s="84">
        <f t="shared" si="8"/>
        <v>2723</v>
      </c>
      <c r="R79" s="86">
        <f t="shared" si="9"/>
        <v>181.53333333333333</v>
      </c>
      <c r="S79" s="86">
        <f t="shared" si="10"/>
        <v>130.19999999999999</v>
      </c>
      <c r="T79" s="87">
        <f t="shared" si="11"/>
        <v>47.840000000000011</v>
      </c>
    </row>
    <row r="80" spans="1:20" s="81" customFormat="1" ht="15.6" hidden="1" x14ac:dyDescent="0.3">
      <c r="A80" s="84">
        <v>14</v>
      </c>
      <c r="B80" s="83" t="s">
        <v>168</v>
      </c>
      <c r="C80" s="83"/>
      <c r="D80" s="84" t="s">
        <v>132</v>
      </c>
      <c r="E80" s="85"/>
      <c r="F80" s="85"/>
      <c r="G80" s="85">
        <v>904</v>
      </c>
      <c r="H80" s="85">
        <v>674</v>
      </c>
      <c r="I80" s="85"/>
      <c r="J80" s="85"/>
      <c r="K80" s="85">
        <v>905</v>
      </c>
      <c r="L80" s="85">
        <v>685</v>
      </c>
      <c r="M80" s="85"/>
      <c r="N80" s="85"/>
      <c r="O80" s="85"/>
      <c r="P80" s="85"/>
      <c r="Q80" s="84">
        <f t="shared" si="8"/>
        <v>1809</v>
      </c>
      <c r="R80" s="86">
        <f t="shared" si="9"/>
        <v>180.9</v>
      </c>
      <c r="S80" s="86">
        <f t="shared" si="10"/>
        <v>135.9</v>
      </c>
      <c r="T80" s="87">
        <f t="shared" si="11"/>
        <v>43.28</v>
      </c>
    </row>
    <row r="81" spans="1:20" s="81" customFormat="1" ht="15.6" hidden="1" x14ac:dyDescent="0.3">
      <c r="A81" s="84">
        <v>15</v>
      </c>
      <c r="B81" s="83" t="s">
        <v>115</v>
      </c>
      <c r="C81" s="83"/>
      <c r="D81" s="84" t="s">
        <v>41</v>
      </c>
      <c r="E81" s="85">
        <v>924</v>
      </c>
      <c r="F81" s="85">
        <v>684</v>
      </c>
      <c r="G81" s="85">
        <v>874</v>
      </c>
      <c r="H81" s="85">
        <v>659</v>
      </c>
      <c r="I81" s="85">
        <v>838</v>
      </c>
      <c r="J81" s="85">
        <v>613</v>
      </c>
      <c r="K81" s="85">
        <v>979</v>
      </c>
      <c r="L81" s="85">
        <v>739</v>
      </c>
      <c r="M81" s="85"/>
      <c r="N81" s="85"/>
      <c r="O81" s="85"/>
      <c r="P81" s="85"/>
      <c r="Q81" s="84">
        <f t="shared" si="8"/>
        <v>3615</v>
      </c>
      <c r="R81" s="86">
        <f t="shared" si="9"/>
        <v>180.75</v>
      </c>
      <c r="S81" s="86">
        <f t="shared" si="10"/>
        <v>134.75</v>
      </c>
      <c r="T81" s="87">
        <f t="shared" si="11"/>
        <v>44.2</v>
      </c>
    </row>
    <row r="82" spans="1:20" s="81" customFormat="1" ht="15.6" hidden="1" x14ac:dyDescent="0.3">
      <c r="A82" s="84">
        <v>16</v>
      </c>
      <c r="B82" s="83" t="s">
        <v>79</v>
      </c>
      <c r="C82" s="83"/>
      <c r="D82" s="84" t="s">
        <v>60</v>
      </c>
      <c r="E82" s="85">
        <v>878</v>
      </c>
      <c r="F82" s="85">
        <v>648</v>
      </c>
      <c r="G82" s="85">
        <v>892</v>
      </c>
      <c r="H82" s="85">
        <v>652</v>
      </c>
      <c r="I82" s="85">
        <v>931</v>
      </c>
      <c r="J82" s="85">
        <v>691</v>
      </c>
      <c r="K82" s="85">
        <v>913</v>
      </c>
      <c r="L82" s="85">
        <v>683</v>
      </c>
      <c r="M82" s="85"/>
      <c r="N82" s="85"/>
      <c r="O82" s="85"/>
      <c r="P82" s="85"/>
      <c r="Q82" s="84">
        <f t="shared" si="8"/>
        <v>3614</v>
      </c>
      <c r="R82" s="86">
        <f t="shared" si="9"/>
        <v>180.7</v>
      </c>
      <c r="S82" s="86">
        <f t="shared" si="10"/>
        <v>133.69999999999999</v>
      </c>
      <c r="T82" s="87">
        <f t="shared" si="11"/>
        <v>45.040000000000013</v>
      </c>
    </row>
    <row r="83" spans="1:20" s="81" customFormat="1" ht="15.6" hidden="1" x14ac:dyDescent="0.3">
      <c r="A83" s="84">
        <v>17</v>
      </c>
      <c r="B83" s="83" t="s">
        <v>176</v>
      </c>
      <c r="C83" s="83"/>
      <c r="D83" s="84" t="s">
        <v>44</v>
      </c>
      <c r="E83" s="85"/>
      <c r="F83" s="85"/>
      <c r="G83" s="85"/>
      <c r="H83" s="85"/>
      <c r="I83" s="85">
        <v>903</v>
      </c>
      <c r="J83" s="85">
        <v>708</v>
      </c>
      <c r="K83" s="85"/>
      <c r="L83" s="85"/>
      <c r="M83" s="85"/>
      <c r="N83" s="85"/>
      <c r="O83" s="85"/>
      <c r="P83" s="85"/>
      <c r="Q83" s="84">
        <f t="shared" si="8"/>
        <v>903</v>
      </c>
      <c r="R83" s="86">
        <f t="shared" si="9"/>
        <v>180.6</v>
      </c>
      <c r="S83" s="86">
        <f t="shared" si="10"/>
        <v>141.6</v>
      </c>
      <c r="T83" s="87">
        <f t="shared" si="11"/>
        <v>38.720000000000006</v>
      </c>
    </row>
    <row r="84" spans="1:20" s="81" customFormat="1" ht="15.6" hidden="1" x14ac:dyDescent="0.3">
      <c r="A84" s="84">
        <v>18</v>
      </c>
      <c r="B84" s="83" t="s">
        <v>162</v>
      </c>
      <c r="C84" s="83"/>
      <c r="D84" s="84" t="s">
        <v>122</v>
      </c>
      <c r="E84" s="85"/>
      <c r="F84" s="85"/>
      <c r="G84" s="85">
        <v>902</v>
      </c>
      <c r="H84" s="85">
        <v>602</v>
      </c>
      <c r="I84" s="85"/>
      <c r="J84" s="85"/>
      <c r="K84" s="85"/>
      <c r="L84" s="85"/>
      <c r="M84" s="85"/>
      <c r="N84" s="85"/>
      <c r="O84" s="85"/>
      <c r="P84" s="85"/>
      <c r="Q84" s="84">
        <f t="shared" si="8"/>
        <v>902</v>
      </c>
      <c r="R84" s="86">
        <f t="shared" si="9"/>
        <v>180.4</v>
      </c>
      <c r="S84" s="86">
        <f t="shared" si="10"/>
        <v>120.4</v>
      </c>
      <c r="T84" s="87">
        <f t="shared" si="11"/>
        <v>55.68</v>
      </c>
    </row>
    <row r="85" spans="1:20" s="81" customFormat="1" ht="15.6" hidden="1" x14ac:dyDescent="0.3">
      <c r="A85" s="84">
        <v>19</v>
      </c>
      <c r="B85" s="83" t="s">
        <v>66</v>
      </c>
      <c r="C85" s="83"/>
      <c r="D85" s="84" t="s">
        <v>68</v>
      </c>
      <c r="E85" s="85">
        <v>899</v>
      </c>
      <c r="F85" s="85">
        <v>754</v>
      </c>
      <c r="G85" s="85">
        <v>833</v>
      </c>
      <c r="H85" s="85">
        <v>678</v>
      </c>
      <c r="I85" s="85">
        <v>958</v>
      </c>
      <c r="J85" s="85">
        <v>773</v>
      </c>
      <c r="K85" s="85">
        <v>918</v>
      </c>
      <c r="L85" s="85">
        <v>748</v>
      </c>
      <c r="M85" s="85"/>
      <c r="N85" s="85"/>
      <c r="O85" s="85"/>
      <c r="P85" s="85"/>
      <c r="Q85" s="84">
        <f t="shared" si="8"/>
        <v>3608</v>
      </c>
      <c r="R85" s="86">
        <f t="shared" si="9"/>
        <v>180.4</v>
      </c>
      <c r="S85" s="86">
        <f t="shared" si="10"/>
        <v>147.65</v>
      </c>
      <c r="T85" s="87">
        <f t="shared" si="11"/>
        <v>33.879999999999995</v>
      </c>
    </row>
    <row r="86" spans="1:20" s="81" customFormat="1" ht="15.6" hidden="1" x14ac:dyDescent="0.3">
      <c r="A86" s="84">
        <v>20</v>
      </c>
      <c r="B86" s="83" t="s">
        <v>140</v>
      </c>
      <c r="C86" s="83"/>
      <c r="D86" s="84" t="s">
        <v>132</v>
      </c>
      <c r="E86" s="85">
        <v>884</v>
      </c>
      <c r="F86" s="85">
        <v>729</v>
      </c>
      <c r="G86" s="85"/>
      <c r="H86" s="85"/>
      <c r="I86" s="85">
        <v>927</v>
      </c>
      <c r="J86" s="85">
        <v>752</v>
      </c>
      <c r="K86" s="85">
        <v>887</v>
      </c>
      <c r="L86" s="85">
        <v>717</v>
      </c>
      <c r="M86" s="85"/>
      <c r="N86" s="85"/>
      <c r="O86" s="85"/>
      <c r="P86" s="85"/>
      <c r="Q86" s="84">
        <f t="shared" si="8"/>
        <v>2698</v>
      </c>
      <c r="R86" s="86">
        <f t="shared" si="9"/>
        <v>179.86666666666667</v>
      </c>
      <c r="S86" s="86">
        <f t="shared" si="10"/>
        <v>146.53333333333333</v>
      </c>
      <c r="T86" s="87">
        <f t="shared" si="11"/>
        <v>34.773333333333333</v>
      </c>
    </row>
    <row r="87" spans="1:20" s="81" customFormat="1" ht="15.6" hidden="1" x14ac:dyDescent="0.3">
      <c r="A87" s="84">
        <v>21</v>
      </c>
      <c r="B87" s="83" t="s">
        <v>18</v>
      </c>
      <c r="C87" s="83"/>
      <c r="D87" s="84" t="s">
        <v>109</v>
      </c>
      <c r="E87" s="85">
        <v>913</v>
      </c>
      <c r="F87" s="85">
        <v>758</v>
      </c>
      <c r="G87" s="85">
        <v>960</v>
      </c>
      <c r="H87" s="85">
        <v>805</v>
      </c>
      <c r="I87" s="85">
        <v>902</v>
      </c>
      <c r="J87" s="85">
        <v>767</v>
      </c>
      <c r="K87" s="85">
        <v>820</v>
      </c>
      <c r="L87" s="85">
        <v>680</v>
      </c>
      <c r="M87" s="85"/>
      <c r="N87" s="85"/>
      <c r="O87" s="85"/>
      <c r="P87" s="85"/>
      <c r="Q87" s="84">
        <f t="shared" si="8"/>
        <v>3595</v>
      </c>
      <c r="R87" s="86">
        <f t="shared" si="9"/>
        <v>179.75</v>
      </c>
      <c r="S87" s="86">
        <f t="shared" si="10"/>
        <v>150.5</v>
      </c>
      <c r="T87" s="87">
        <f t="shared" si="11"/>
        <v>31.6</v>
      </c>
    </row>
    <row r="88" spans="1:20" s="81" customFormat="1" ht="15.6" hidden="1" x14ac:dyDescent="0.3">
      <c r="A88" s="84">
        <v>22</v>
      </c>
      <c r="B88" s="83" t="s">
        <v>70</v>
      </c>
      <c r="C88" s="83"/>
      <c r="D88" s="84" t="s">
        <v>71</v>
      </c>
      <c r="E88" s="85">
        <v>887</v>
      </c>
      <c r="F88" s="85">
        <v>622</v>
      </c>
      <c r="G88" s="85">
        <v>864</v>
      </c>
      <c r="H88" s="85">
        <v>604</v>
      </c>
      <c r="I88" s="85">
        <v>941</v>
      </c>
      <c r="J88" s="85">
        <v>671</v>
      </c>
      <c r="K88" s="85">
        <f>'IV voor'!Y56</f>
        <v>909</v>
      </c>
      <c r="L88" s="85">
        <f>'IV voor'!Z56</f>
        <v>654</v>
      </c>
      <c r="M88" s="85"/>
      <c r="N88" s="85"/>
      <c r="O88" s="85"/>
      <c r="P88" s="85"/>
      <c r="Q88" s="84">
        <f t="shared" si="8"/>
        <v>3601</v>
      </c>
      <c r="R88" s="86">
        <f t="shared" si="9"/>
        <v>180.05</v>
      </c>
      <c r="S88" s="86">
        <f t="shared" si="10"/>
        <v>127.55</v>
      </c>
      <c r="T88" s="87">
        <f t="shared" si="11"/>
        <v>49.960000000000008</v>
      </c>
    </row>
    <row r="89" spans="1:20" s="81" customFormat="1" ht="15.6" hidden="1" x14ac:dyDescent="0.3">
      <c r="A89" s="84">
        <v>23</v>
      </c>
      <c r="B89" s="83" t="s">
        <v>160</v>
      </c>
      <c r="C89" s="83"/>
      <c r="D89" s="84" t="s">
        <v>44</v>
      </c>
      <c r="E89" s="85"/>
      <c r="F89" s="85"/>
      <c r="G89" s="85">
        <v>894</v>
      </c>
      <c r="H89" s="85">
        <v>769</v>
      </c>
      <c r="I89" s="85"/>
      <c r="J89" s="85"/>
      <c r="K89" s="85"/>
      <c r="L89" s="85"/>
      <c r="M89" s="85"/>
      <c r="N89" s="85"/>
      <c r="O89" s="85"/>
      <c r="P89" s="85"/>
      <c r="Q89" s="84">
        <f t="shared" si="8"/>
        <v>894</v>
      </c>
      <c r="R89" s="86">
        <f t="shared" si="9"/>
        <v>178.8</v>
      </c>
      <c r="S89" s="86">
        <f t="shared" si="10"/>
        <v>153.80000000000001</v>
      </c>
      <c r="T89" s="87">
        <f t="shared" si="11"/>
        <v>28.959999999999994</v>
      </c>
    </row>
    <row r="90" spans="1:20" s="81" customFormat="1" ht="15.6" hidden="1" x14ac:dyDescent="0.3">
      <c r="A90" s="84">
        <v>24</v>
      </c>
      <c r="B90" s="83" t="s">
        <v>11</v>
      </c>
      <c r="C90" s="83"/>
      <c r="D90" s="84" t="s">
        <v>12</v>
      </c>
      <c r="E90" s="85">
        <v>858</v>
      </c>
      <c r="F90" s="85">
        <v>658</v>
      </c>
      <c r="G90" s="85">
        <v>917</v>
      </c>
      <c r="H90" s="85">
        <v>682</v>
      </c>
      <c r="I90" s="85">
        <v>926</v>
      </c>
      <c r="J90" s="85">
        <v>701</v>
      </c>
      <c r="K90" s="85">
        <v>851</v>
      </c>
      <c r="L90" s="85">
        <v>636</v>
      </c>
      <c r="M90" s="85"/>
      <c r="N90" s="85"/>
      <c r="O90" s="85"/>
      <c r="P90" s="85"/>
      <c r="Q90" s="84">
        <f t="shared" si="8"/>
        <v>3552</v>
      </c>
      <c r="R90" s="86">
        <f t="shared" si="9"/>
        <v>177.6</v>
      </c>
      <c r="S90" s="86">
        <f t="shared" si="10"/>
        <v>133.85</v>
      </c>
      <c r="T90" s="87">
        <f t="shared" si="11"/>
        <v>44.920000000000009</v>
      </c>
    </row>
    <row r="91" spans="1:20" s="81" customFormat="1" ht="15.6" hidden="1" customHeight="1" x14ac:dyDescent="0.3">
      <c r="A91" s="84">
        <v>25</v>
      </c>
      <c r="B91" s="83" t="s">
        <v>6</v>
      </c>
      <c r="C91" s="83"/>
      <c r="D91" s="84" t="s">
        <v>8</v>
      </c>
      <c r="E91" s="85">
        <v>831</v>
      </c>
      <c r="F91" s="85">
        <v>531</v>
      </c>
      <c r="G91" s="85">
        <v>900</v>
      </c>
      <c r="H91" s="85">
        <v>600</v>
      </c>
      <c r="I91" s="85">
        <v>920</v>
      </c>
      <c r="J91" s="85">
        <v>620</v>
      </c>
      <c r="K91" s="85">
        <v>895</v>
      </c>
      <c r="L91" s="85">
        <v>600</v>
      </c>
      <c r="M91" s="85"/>
      <c r="N91" s="85"/>
      <c r="O91" s="85"/>
      <c r="P91" s="85"/>
      <c r="Q91" s="84">
        <f t="shared" si="8"/>
        <v>3546</v>
      </c>
      <c r="R91" s="86">
        <f t="shared" si="9"/>
        <v>177.3</v>
      </c>
      <c r="S91" s="86">
        <f t="shared" si="10"/>
        <v>117.55</v>
      </c>
      <c r="T91" s="87">
        <f t="shared" si="11"/>
        <v>57.960000000000008</v>
      </c>
    </row>
    <row r="92" spans="1:20" s="81" customFormat="1" ht="15.6" hidden="1" x14ac:dyDescent="0.3">
      <c r="A92" s="84">
        <v>26</v>
      </c>
      <c r="B92" s="83" t="s">
        <v>150</v>
      </c>
      <c r="C92" s="83"/>
      <c r="D92" s="84" t="s">
        <v>134</v>
      </c>
      <c r="E92" s="85">
        <v>873</v>
      </c>
      <c r="F92" s="85">
        <v>573</v>
      </c>
      <c r="G92" s="85"/>
      <c r="H92" s="85"/>
      <c r="I92" s="85">
        <v>899</v>
      </c>
      <c r="J92" s="85">
        <v>599</v>
      </c>
      <c r="K92" s="85">
        <v>884</v>
      </c>
      <c r="L92" s="85">
        <v>594</v>
      </c>
      <c r="M92" s="85"/>
      <c r="N92" s="85"/>
      <c r="O92" s="85"/>
      <c r="P92" s="85"/>
      <c r="Q92" s="84">
        <f t="shared" si="8"/>
        <v>2656</v>
      </c>
      <c r="R92" s="86">
        <f t="shared" si="9"/>
        <v>177.06666666666666</v>
      </c>
      <c r="S92" s="86">
        <f t="shared" si="10"/>
        <v>117.73333333333332</v>
      </c>
      <c r="T92" s="87">
        <f t="shared" si="11"/>
        <v>57.813333333333347</v>
      </c>
    </row>
    <row r="93" spans="1:20" s="81" customFormat="1" ht="15.6" hidden="1" x14ac:dyDescent="0.3">
      <c r="A93" s="84">
        <v>27</v>
      </c>
      <c r="B93" s="83" t="s">
        <v>15</v>
      </c>
      <c r="C93" s="83"/>
      <c r="D93" s="84" t="s">
        <v>144</v>
      </c>
      <c r="E93" s="85">
        <v>966</v>
      </c>
      <c r="F93" s="85">
        <v>666</v>
      </c>
      <c r="G93" s="85">
        <v>903</v>
      </c>
      <c r="H93" s="85">
        <v>678</v>
      </c>
      <c r="I93" s="85">
        <v>782</v>
      </c>
      <c r="J93" s="85">
        <v>562</v>
      </c>
      <c r="K93" s="85">
        <f>'IV voor'!Y60</f>
        <v>777</v>
      </c>
      <c r="L93" s="85">
        <f>'IV voor'!Z60</f>
        <v>527</v>
      </c>
      <c r="M93" s="85"/>
      <c r="N93" s="85"/>
      <c r="O93" s="85"/>
      <c r="P93" s="85"/>
      <c r="Q93" s="84">
        <f t="shared" si="8"/>
        <v>3428</v>
      </c>
      <c r="R93" s="86">
        <f t="shared" si="9"/>
        <v>171.4</v>
      </c>
      <c r="S93" s="86">
        <f t="shared" si="10"/>
        <v>121.65</v>
      </c>
      <c r="T93" s="87">
        <f t="shared" si="11"/>
        <v>54.68</v>
      </c>
    </row>
    <row r="94" spans="1:20" s="81" customFormat="1" ht="15.6" hidden="1" x14ac:dyDescent="0.3">
      <c r="A94" s="84">
        <v>28</v>
      </c>
      <c r="B94" s="83" t="s">
        <v>59</v>
      </c>
      <c r="C94" s="83"/>
      <c r="D94" s="84" t="s">
        <v>60</v>
      </c>
      <c r="E94" s="85">
        <v>981</v>
      </c>
      <c r="F94" s="85">
        <v>736</v>
      </c>
      <c r="G94" s="85">
        <v>860</v>
      </c>
      <c r="H94" s="85">
        <v>690</v>
      </c>
      <c r="I94" s="85">
        <v>861</v>
      </c>
      <c r="J94" s="85">
        <v>671</v>
      </c>
      <c r="K94" s="85">
        <v>832</v>
      </c>
      <c r="L94" s="85">
        <v>632</v>
      </c>
      <c r="M94" s="85"/>
      <c r="N94" s="85"/>
      <c r="O94" s="85"/>
      <c r="P94" s="85"/>
      <c r="Q94" s="84">
        <f t="shared" si="8"/>
        <v>3534</v>
      </c>
      <c r="R94" s="86">
        <f t="shared" si="9"/>
        <v>176.7</v>
      </c>
      <c r="S94" s="86">
        <f t="shared" si="10"/>
        <v>136.44999999999999</v>
      </c>
      <c r="T94" s="87">
        <f t="shared" si="11"/>
        <v>42.840000000000011</v>
      </c>
    </row>
    <row r="95" spans="1:20" s="81" customFormat="1" ht="15.6" hidden="1" x14ac:dyDescent="0.3">
      <c r="A95" s="84">
        <v>29</v>
      </c>
      <c r="B95" s="83" t="s">
        <v>7</v>
      </c>
      <c r="C95" s="83"/>
      <c r="D95" s="84" t="s">
        <v>8</v>
      </c>
      <c r="E95" s="85">
        <v>1006</v>
      </c>
      <c r="F95" s="85">
        <v>761</v>
      </c>
      <c r="G95" s="85">
        <v>843</v>
      </c>
      <c r="H95" s="85">
        <v>693</v>
      </c>
      <c r="I95" s="85">
        <v>859</v>
      </c>
      <c r="J95" s="85">
        <v>679</v>
      </c>
      <c r="K95" s="85">
        <v>826</v>
      </c>
      <c r="L95" s="85">
        <v>636</v>
      </c>
      <c r="M95" s="85"/>
      <c r="N95" s="85"/>
      <c r="O95" s="85"/>
      <c r="P95" s="85"/>
      <c r="Q95" s="84">
        <f t="shared" si="8"/>
        <v>3534</v>
      </c>
      <c r="R95" s="86">
        <f t="shared" si="9"/>
        <v>176.7</v>
      </c>
      <c r="S95" s="86">
        <f t="shared" si="10"/>
        <v>138.44999999999999</v>
      </c>
      <c r="T95" s="87">
        <f t="shared" si="11"/>
        <v>41.240000000000009</v>
      </c>
    </row>
    <row r="96" spans="1:20" s="81" customFormat="1" ht="15.6" x14ac:dyDescent="0.3">
      <c r="A96" s="84">
        <v>30</v>
      </c>
      <c r="B96" s="83" t="s">
        <v>4</v>
      </c>
      <c r="C96" s="83"/>
      <c r="D96" s="84" t="s">
        <v>5</v>
      </c>
      <c r="E96" s="85">
        <v>839</v>
      </c>
      <c r="F96" s="85">
        <v>614</v>
      </c>
      <c r="G96" s="85">
        <v>949</v>
      </c>
      <c r="H96" s="85">
        <v>679</v>
      </c>
      <c r="I96" s="85">
        <v>843</v>
      </c>
      <c r="J96" s="85">
        <v>598</v>
      </c>
      <c r="K96" s="85"/>
      <c r="L96" s="85"/>
      <c r="M96" s="85"/>
      <c r="N96" s="85"/>
      <c r="O96" s="85"/>
      <c r="P96" s="85"/>
      <c r="Q96" s="84">
        <f t="shared" si="8"/>
        <v>2631</v>
      </c>
      <c r="R96" s="86">
        <f t="shared" si="9"/>
        <v>175.4</v>
      </c>
      <c r="S96" s="86">
        <f t="shared" si="10"/>
        <v>126.06666666666668</v>
      </c>
      <c r="T96" s="87">
        <f t="shared" si="11"/>
        <v>51.146666666666661</v>
      </c>
    </row>
    <row r="97" spans="1:20" s="81" customFormat="1" ht="15.6" hidden="1" customHeight="1" x14ac:dyDescent="0.3">
      <c r="A97" s="84">
        <v>31</v>
      </c>
      <c r="B97" s="83" t="s">
        <v>85</v>
      </c>
      <c r="C97" s="83"/>
      <c r="D97" s="84" t="s">
        <v>86</v>
      </c>
      <c r="E97" s="85">
        <v>962</v>
      </c>
      <c r="F97" s="85">
        <v>722</v>
      </c>
      <c r="G97" s="85">
        <v>805</v>
      </c>
      <c r="H97" s="85">
        <v>625</v>
      </c>
      <c r="I97" s="85">
        <v>848</v>
      </c>
      <c r="J97" s="85">
        <v>628</v>
      </c>
      <c r="K97" s="85">
        <f>'IV voor'!Y40</f>
        <v>899</v>
      </c>
      <c r="L97" s="85">
        <f>'IV voor'!Z40</f>
        <v>664</v>
      </c>
      <c r="M97" s="85"/>
      <c r="N97" s="85"/>
      <c r="O97" s="85"/>
      <c r="P97" s="85"/>
      <c r="Q97" s="84">
        <f t="shared" si="8"/>
        <v>3514</v>
      </c>
      <c r="R97" s="86">
        <f t="shared" si="9"/>
        <v>175.7</v>
      </c>
      <c r="S97" s="86">
        <f t="shared" si="10"/>
        <v>131.94999999999999</v>
      </c>
      <c r="T97" s="87">
        <f t="shared" si="11"/>
        <v>46.440000000000012</v>
      </c>
    </row>
    <row r="98" spans="1:20" s="81" customFormat="1" ht="15.6" hidden="1" customHeight="1" x14ac:dyDescent="0.3">
      <c r="A98" s="84">
        <v>32</v>
      </c>
      <c r="B98" s="83" t="s">
        <v>67</v>
      </c>
      <c r="C98" s="83"/>
      <c r="D98" s="84" t="s">
        <v>68</v>
      </c>
      <c r="E98" s="85">
        <v>870</v>
      </c>
      <c r="F98" s="85">
        <v>840</v>
      </c>
      <c r="G98" s="85">
        <v>845</v>
      </c>
      <c r="H98" s="85">
        <v>755</v>
      </c>
      <c r="I98" s="85">
        <v>883</v>
      </c>
      <c r="J98" s="85">
        <v>763</v>
      </c>
      <c r="K98" s="85">
        <v>887</v>
      </c>
      <c r="L98" s="85">
        <v>707</v>
      </c>
      <c r="M98" s="85"/>
      <c r="N98" s="85"/>
      <c r="O98" s="85"/>
      <c r="P98" s="85"/>
      <c r="Q98" s="84">
        <f t="shared" si="8"/>
        <v>3485</v>
      </c>
      <c r="R98" s="86">
        <f t="shared" si="9"/>
        <v>174.25</v>
      </c>
      <c r="S98" s="86">
        <f t="shared" si="10"/>
        <v>153.25</v>
      </c>
      <c r="T98" s="87">
        <f t="shared" si="11"/>
        <v>29.400000000000002</v>
      </c>
    </row>
    <row r="99" spans="1:20" s="81" customFormat="1" ht="15.6" hidden="1" customHeight="1" x14ac:dyDescent="0.3">
      <c r="A99" s="84">
        <v>33</v>
      </c>
      <c r="B99" s="83" t="s">
        <v>75</v>
      </c>
      <c r="C99" s="83"/>
      <c r="D99" s="84" t="s">
        <v>78</v>
      </c>
      <c r="E99" s="85">
        <v>807</v>
      </c>
      <c r="F99" s="85">
        <v>507</v>
      </c>
      <c r="G99" s="85">
        <v>890</v>
      </c>
      <c r="H99" s="85">
        <v>590</v>
      </c>
      <c r="I99" s="85">
        <v>874</v>
      </c>
      <c r="J99" s="85">
        <v>574</v>
      </c>
      <c r="K99" s="85">
        <v>875</v>
      </c>
      <c r="L99" s="85">
        <v>575</v>
      </c>
      <c r="M99" s="85"/>
      <c r="N99" s="85"/>
      <c r="O99" s="85"/>
      <c r="P99" s="85"/>
      <c r="Q99" s="84">
        <f t="shared" si="8"/>
        <v>3446</v>
      </c>
      <c r="R99" s="86">
        <f t="shared" si="9"/>
        <v>172.3</v>
      </c>
      <c r="S99" s="86">
        <f t="shared" si="10"/>
        <v>112.3</v>
      </c>
      <c r="T99" s="87">
        <f t="shared" si="11"/>
        <v>60</v>
      </c>
    </row>
    <row r="100" spans="1:20" s="81" customFormat="1" ht="15.6" hidden="1" customHeight="1" x14ac:dyDescent="0.3">
      <c r="A100" s="84">
        <v>34</v>
      </c>
      <c r="B100" s="83" t="s">
        <v>154</v>
      </c>
      <c r="C100" s="83"/>
      <c r="D100" s="84" t="s">
        <v>134</v>
      </c>
      <c r="E100" s="85"/>
      <c r="F100" s="85"/>
      <c r="G100" s="85">
        <v>845</v>
      </c>
      <c r="H100" s="85">
        <v>545</v>
      </c>
      <c r="I100" s="85"/>
      <c r="J100" s="85"/>
      <c r="K100" s="85"/>
      <c r="L100" s="85"/>
      <c r="M100" s="85"/>
      <c r="N100" s="85"/>
      <c r="O100" s="85"/>
      <c r="P100" s="85"/>
      <c r="Q100" s="84">
        <f t="shared" si="8"/>
        <v>845</v>
      </c>
      <c r="R100" s="86">
        <f t="shared" si="9"/>
        <v>169</v>
      </c>
      <c r="S100" s="86">
        <f t="shared" si="10"/>
        <v>109</v>
      </c>
      <c r="T100" s="87">
        <f t="shared" si="11"/>
        <v>60</v>
      </c>
    </row>
    <row r="101" spans="1:20" s="81" customFormat="1" ht="15.6" hidden="1" customHeight="1" x14ac:dyDescent="0.3">
      <c r="A101" s="84">
        <v>35</v>
      </c>
      <c r="B101" s="83" t="s">
        <v>181</v>
      </c>
      <c r="C101" s="83"/>
      <c r="D101" s="84" t="s">
        <v>1</v>
      </c>
      <c r="E101" s="85"/>
      <c r="F101" s="85"/>
      <c r="G101" s="85"/>
      <c r="H101" s="85"/>
      <c r="I101" s="85">
        <v>820</v>
      </c>
      <c r="J101" s="85">
        <v>630</v>
      </c>
      <c r="K101" s="85"/>
      <c r="L101" s="85"/>
      <c r="M101" s="85"/>
      <c r="N101" s="85"/>
      <c r="O101" s="85"/>
      <c r="P101" s="85"/>
      <c r="Q101" s="84">
        <f t="shared" si="8"/>
        <v>820</v>
      </c>
      <c r="R101" s="86">
        <f t="shared" si="9"/>
        <v>164</v>
      </c>
      <c r="S101" s="86">
        <f t="shared" si="10"/>
        <v>126</v>
      </c>
      <c r="T101" s="87">
        <f t="shared" si="11"/>
        <v>51.2</v>
      </c>
    </row>
    <row r="102" spans="1:20" s="81" customFormat="1" ht="15.6" hidden="1" customHeight="1" x14ac:dyDescent="0.3">
      <c r="A102" s="84">
        <v>36</v>
      </c>
      <c r="B102" s="83" t="s">
        <v>142</v>
      </c>
      <c r="C102" s="83"/>
      <c r="D102" s="84" t="s">
        <v>44</v>
      </c>
      <c r="E102" s="85">
        <v>805</v>
      </c>
      <c r="F102" s="85">
        <v>505</v>
      </c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4">
        <f t="shared" si="8"/>
        <v>805</v>
      </c>
      <c r="R102" s="86">
        <f t="shared" si="9"/>
        <v>161</v>
      </c>
      <c r="S102" s="86">
        <f t="shared" si="10"/>
        <v>101</v>
      </c>
      <c r="T102" s="87">
        <f t="shared" si="11"/>
        <v>60</v>
      </c>
    </row>
    <row r="103" spans="1:20" s="81" customFormat="1" ht="15.6" hidden="1" customHeight="1" x14ac:dyDescent="0.3">
      <c r="A103" s="84">
        <v>37</v>
      </c>
      <c r="B103" s="83" t="s">
        <v>191</v>
      </c>
      <c r="C103" s="83"/>
      <c r="D103" s="84" t="s">
        <v>121</v>
      </c>
      <c r="E103" s="85"/>
      <c r="F103" s="85"/>
      <c r="G103" s="85"/>
      <c r="H103" s="85"/>
      <c r="I103" s="85"/>
      <c r="J103" s="85"/>
      <c r="K103" s="85">
        <f>'IV voor'!Y52</f>
        <v>1019</v>
      </c>
      <c r="L103" s="85">
        <f>'IV voor'!Z52</f>
        <v>889</v>
      </c>
      <c r="M103" s="85"/>
      <c r="N103" s="85"/>
      <c r="O103" s="85"/>
      <c r="P103" s="85"/>
      <c r="Q103" s="84">
        <f t="shared" ref="Q103" si="12">SUM(E103,G103,I103,K103,M103,O103)</f>
        <v>1019</v>
      </c>
      <c r="R103" s="86">
        <f t="shared" ref="R103" si="13">AVERAGE(E103,G103,I103,K103,M103,O103)/5</f>
        <v>203.8</v>
      </c>
      <c r="S103" s="86">
        <f t="shared" ref="S103" si="14">AVERAGE(F103,H103,J103,L103,N103,P103)/5</f>
        <v>177.8</v>
      </c>
      <c r="T103" s="87">
        <f t="shared" ref="T103" si="15">IF((190-S103)*0.8&gt;60,60,(190-S103)*0.8)</f>
        <v>9.7599999999999909</v>
      </c>
    </row>
    <row r="104" spans="1:20" s="81" customFormat="1" ht="15.6" x14ac:dyDescent="0.3">
      <c r="A104" s="84">
        <v>38</v>
      </c>
      <c r="B104" s="83" t="s">
        <v>182</v>
      </c>
      <c r="C104" s="83"/>
      <c r="D104" s="84" t="s">
        <v>5</v>
      </c>
      <c r="E104" s="85"/>
      <c r="F104" s="85"/>
      <c r="G104" s="85"/>
      <c r="H104" s="85"/>
      <c r="I104" s="85">
        <v>791</v>
      </c>
      <c r="J104" s="85">
        <v>491</v>
      </c>
      <c r="K104" s="85"/>
      <c r="L104" s="85"/>
      <c r="M104" s="85"/>
      <c r="N104" s="85"/>
      <c r="O104" s="85"/>
      <c r="P104" s="85"/>
      <c r="Q104" s="84">
        <f t="shared" si="8"/>
        <v>791</v>
      </c>
      <c r="R104" s="86">
        <f t="shared" si="9"/>
        <v>158.19999999999999</v>
      </c>
      <c r="S104" s="86">
        <f t="shared" si="10"/>
        <v>98.2</v>
      </c>
      <c r="T104" s="87">
        <f t="shared" si="11"/>
        <v>60</v>
      </c>
    </row>
  </sheetData>
  <autoFilter ref="A2:T104">
    <filterColumn colId="3">
      <filters>
        <filter val="Egesten Metallehitused"/>
      </filters>
    </filterColumn>
    <sortState ref="A3:T99">
      <sortCondition ref="D2:D91"/>
    </sortState>
  </autoFilter>
  <sortState ref="B67:T103">
    <sortCondition descending="1" ref="R67:R103"/>
  </sortState>
  <mergeCells count="1">
    <mergeCell ref="E1:S1"/>
  </mergeCells>
  <conditionalFormatting sqref="E68 E2:P67 E69:P104">
    <cfRule type="cellIs" dxfId="464" priority="32" stopIfTrue="1" operator="between">
      <formula>900</formula>
      <formula>999</formula>
    </cfRule>
    <cfRule type="cellIs" dxfId="463" priority="33" stopIfTrue="1" operator="between">
      <formula>1000</formula>
      <formula>1099</formula>
    </cfRule>
    <cfRule type="cellIs" dxfId="462" priority="34" stopIfTrue="1" operator="between">
      <formula>1100</formula>
      <formula>1199</formula>
    </cfRule>
  </conditionalFormatting>
  <conditionalFormatting sqref="B69 D69 B104 B66 D66 B2:D2 B65:D65 B67:D68 D97:D104 D64 B70:D90 B56:D63 B92:D96 D3:D55 D91">
    <cfRule type="cellIs" dxfId="461" priority="35" stopIfTrue="1" operator="between">
      <formula>800</formula>
      <formula>899</formula>
    </cfRule>
    <cfRule type="cellIs" dxfId="460" priority="36" stopIfTrue="1" operator="between">
      <formula>900</formula>
      <formula>999</formula>
    </cfRule>
  </conditionalFormatting>
  <conditionalFormatting sqref="O68">
    <cfRule type="cellIs" dxfId="459" priority="11" stopIfTrue="1" operator="between">
      <formula>900</formula>
      <formula>999</formula>
    </cfRule>
    <cfRule type="cellIs" dxfId="458" priority="12" stopIfTrue="1" operator="between">
      <formula>1000</formula>
      <formula>1099</formula>
    </cfRule>
    <cfRule type="cellIs" dxfId="457" priority="13" stopIfTrue="1" operator="between">
      <formula>1100</formula>
      <formula>1199</formula>
    </cfRule>
  </conditionalFormatting>
  <pageMargins left="0.15748031496062992" right="0.15748031496062992" top="0.98425196850393704" bottom="0.98425196850393704" header="0.51181102362204722" footer="0.51181102362204722"/>
  <pageSetup scale="26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4"/>
  <sheetViews>
    <sheetView topLeftCell="A5" zoomScale="70" zoomScaleNormal="70" workbookViewId="0">
      <selection activeCell="W16" sqref="W16:X18"/>
    </sheetView>
  </sheetViews>
  <sheetFormatPr defaultColWidth="9.109375" defaultRowHeight="16.8" x14ac:dyDescent="0.3"/>
  <cols>
    <col min="1" max="1" width="1.77734375" style="1" customWidth="1"/>
    <col min="2" max="2" width="18.44140625" style="4" customWidth="1"/>
    <col min="3" max="3" width="11.33203125" style="4" customWidth="1"/>
    <col min="4" max="4" width="7.88671875" style="1" customWidth="1"/>
    <col min="5" max="5" width="5.77734375" style="2" bestFit="1" customWidth="1"/>
    <col min="6" max="6" width="8.6640625" style="3" customWidth="1"/>
    <col min="7" max="7" width="7.88671875" style="1" customWidth="1"/>
    <col min="8" max="8" width="10.44140625" style="1" customWidth="1"/>
    <col min="9" max="9" width="7.109375" style="1" customWidth="1"/>
    <col min="10" max="10" width="7" style="1" customWidth="1"/>
    <col min="11" max="11" width="6.44140625" style="1" bestFit="1" customWidth="1"/>
    <col min="12" max="12" width="12" style="1" customWidth="1"/>
    <col min="13" max="13" width="5.88671875" style="1" customWidth="1"/>
    <col min="14" max="14" width="7.44140625" style="1" customWidth="1"/>
    <col min="15" max="15" width="7.88671875" style="1" customWidth="1"/>
    <col min="16" max="16" width="12.109375" style="1" customWidth="1"/>
    <col min="17" max="17" width="5.5546875" style="1" bestFit="1" customWidth="1"/>
    <col min="18" max="18" width="7.5546875" style="1" customWidth="1"/>
    <col min="19" max="19" width="7.88671875" style="1" customWidth="1"/>
    <col min="20" max="20" width="11.109375" style="1" customWidth="1"/>
    <col min="21" max="21" width="5.77734375" style="1" bestFit="1" customWidth="1"/>
    <col min="22" max="22" width="8.6640625" style="1" customWidth="1"/>
    <col min="23" max="23" width="7.88671875" style="1" customWidth="1"/>
    <col min="24" max="24" width="10.6640625" style="1" customWidth="1"/>
    <col min="25" max="25" width="9.6640625" style="1" customWidth="1"/>
    <col min="26" max="26" width="7.33203125" style="1" customWidth="1"/>
    <col min="27" max="27" width="12.33203125" style="1" customWidth="1"/>
    <col min="28" max="28" width="10.44140625" style="1" customWidth="1"/>
    <col min="29" max="29" width="14.44140625" style="2" customWidth="1"/>
    <col min="30" max="16384" width="9.109375" style="1"/>
  </cols>
  <sheetData>
    <row r="1" spans="1:29" ht="44.4" customHeight="1" x14ac:dyDescent="0.3"/>
    <row r="2" spans="1:29" ht="22.2" x14ac:dyDescent="0.3">
      <c r="B2" s="71"/>
      <c r="C2" s="71"/>
      <c r="D2" s="63"/>
      <c r="E2" s="62"/>
      <c r="F2" s="70" t="s">
        <v>192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63"/>
      <c r="T2" s="63"/>
      <c r="U2" s="63"/>
      <c r="V2" s="69"/>
      <c r="W2" s="68" t="s">
        <v>118</v>
      </c>
      <c r="X2" s="67"/>
      <c r="Y2" s="67"/>
      <c r="Z2" s="67"/>
      <c r="AA2" s="63"/>
      <c r="AB2" s="63"/>
      <c r="AC2" s="62"/>
    </row>
    <row r="3" spans="1:29" ht="22.2" x14ac:dyDescent="0.3">
      <c r="B3" s="71"/>
      <c r="C3" s="71"/>
      <c r="D3" s="63"/>
      <c r="E3" s="62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3"/>
      <c r="T3" s="63"/>
      <c r="U3" s="63"/>
      <c r="V3" s="69"/>
      <c r="W3" s="68"/>
      <c r="X3" s="67"/>
      <c r="Y3" s="67"/>
      <c r="Z3" s="67"/>
      <c r="AA3" s="63"/>
      <c r="AB3" s="63"/>
      <c r="AC3" s="62"/>
    </row>
    <row r="4" spans="1:29" ht="21.6" thickBot="1" x14ac:dyDescent="0.45">
      <c r="B4" s="66" t="s">
        <v>38</v>
      </c>
      <c r="C4" s="65"/>
      <c r="D4" s="65"/>
      <c r="E4" s="62"/>
      <c r="F4" s="64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2"/>
    </row>
    <row r="5" spans="1:29" x14ac:dyDescent="0.3">
      <c r="B5" s="264" t="s">
        <v>37</v>
      </c>
      <c r="C5" s="265"/>
      <c r="D5" s="61" t="s">
        <v>36</v>
      </c>
      <c r="E5" s="60"/>
      <c r="F5" s="217" t="s">
        <v>35</v>
      </c>
      <c r="G5" s="258" t="s">
        <v>30</v>
      </c>
      <c r="H5" s="259"/>
      <c r="I5" s="59"/>
      <c r="J5" s="217" t="s">
        <v>34</v>
      </c>
      <c r="K5" s="258" t="s">
        <v>30</v>
      </c>
      <c r="L5" s="259"/>
      <c r="M5" s="58"/>
      <c r="N5" s="217" t="s">
        <v>33</v>
      </c>
      <c r="O5" s="258" t="s">
        <v>30</v>
      </c>
      <c r="P5" s="259"/>
      <c r="Q5" s="58"/>
      <c r="R5" s="217" t="s">
        <v>32</v>
      </c>
      <c r="S5" s="258" t="s">
        <v>30</v>
      </c>
      <c r="T5" s="259"/>
      <c r="U5" s="57"/>
      <c r="V5" s="217" t="s">
        <v>31</v>
      </c>
      <c r="W5" s="258" t="s">
        <v>30</v>
      </c>
      <c r="X5" s="259"/>
      <c r="Y5" s="217" t="s">
        <v>27</v>
      </c>
      <c r="Z5" s="55"/>
      <c r="AA5" s="54" t="s">
        <v>29</v>
      </c>
      <c r="AB5" s="53" t="s">
        <v>28</v>
      </c>
      <c r="AC5" s="52" t="s">
        <v>27</v>
      </c>
    </row>
    <row r="6" spans="1:29" ht="17.399999999999999" thickBot="1" x14ac:dyDescent="0.35">
      <c r="A6" s="36"/>
      <c r="B6" s="260" t="s">
        <v>26</v>
      </c>
      <c r="C6" s="261"/>
      <c r="D6" s="51"/>
      <c r="E6" s="50"/>
      <c r="F6" s="47" t="s">
        <v>24</v>
      </c>
      <c r="G6" s="262" t="s">
        <v>25</v>
      </c>
      <c r="H6" s="263"/>
      <c r="I6" s="49"/>
      <c r="J6" s="47" t="s">
        <v>24</v>
      </c>
      <c r="K6" s="262" t="s">
        <v>25</v>
      </c>
      <c r="L6" s="263"/>
      <c r="M6" s="47"/>
      <c r="N6" s="47" t="s">
        <v>24</v>
      </c>
      <c r="O6" s="262" t="s">
        <v>25</v>
      </c>
      <c r="P6" s="263"/>
      <c r="Q6" s="47"/>
      <c r="R6" s="47" t="s">
        <v>24</v>
      </c>
      <c r="S6" s="262" t="s">
        <v>25</v>
      </c>
      <c r="T6" s="263"/>
      <c r="U6" s="48"/>
      <c r="V6" s="47" t="s">
        <v>24</v>
      </c>
      <c r="W6" s="262" t="s">
        <v>25</v>
      </c>
      <c r="X6" s="263"/>
      <c r="Y6" s="46" t="s">
        <v>24</v>
      </c>
      <c r="Z6" s="45" t="s">
        <v>23</v>
      </c>
      <c r="AA6" s="44" t="s">
        <v>22</v>
      </c>
      <c r="AB6" s="43" t="s">
        <v>21</v>
      </c>
      <c r="AC6" s="42" t="s">
        <v>20</v>
      </c>
    </row>
    <row r="7" spans="1:29" ht="48.75" customHeight="1" thickBot="1" x14ac:dyDescent="0.35">
      <c r="A7" s="36"/>
      <c r="B7" s="223" t="s">
        <v>55</v>
      </c>
      <c r="C7" s="224"/>
      <c r="D7" s="32">
        <f>SUM(D8:D10)</f>
        <v>102</v>
      </c>
      <c r="E7" s="28">
        <f>SUM(E8:E10)</f>
        <v>434</v>
      </c>
      <c r="F7" s="41">
        <f>SUM(F8:F10)</f>
        <v>536</v>
      </c>
      <c r="G7" s="35">
        <f>F27</f>
        <v>553</v>
      </c>
      <c r="H7" s="38" t="str">
        <f>B27</f>
        <v>Egesten Metallehitused</v>
      </c>
      <c r="I7" s="40">
        <f>SUM(I8:I10)</f>
        <v>454</v>
      </c>
      <c r="J7" s="39">
        <f>SUM(J8:J10)</f>
        <v>556</v>
      </c>
      <c r="K7" s="39">
        <f>J23</f>
        <v>521</v>
      </c>
      <c r="L7" s="23" t="str">
        <f>B23</f>
        <v>Eesti Raudtee</v>
      </c>
      <c r="M7" s="21">
        <f>SUM(M8:M10)</f>
        <v>413</v>
      </c>
      <c r="N7" s="35">
        <f>SUM(N8:N10)</f>
        <v>515</v>
      </c>
      <c r="O7" s="35">
        <f>N19</f>
        <v>524</v>
      </c>
      <c r="P7" s="38" t="str">
        <f>B19</f>
        <v>Würth</v>
      </c>
      <c r="Q7" s="26">
        <f>SUM(Q8:Q10)</f>
        <v>377</v>
      </c>
      <c r="R7" s="35">
        <f>SUM(R8:R10)</f>
        <v>479</v>
      </c>
      <c r="S7" s="35">
        <f>R15</f>
        <v>546</v>
      </c>
      <c r="T7" s="38" t="str">
        <f>B15</f>
        <v>Latestoil</v>
      </c>
      <c r="U7" s="26">
        <f>SUM(U8:U10)</f>
        <v>377</v>
      </c>
      <c r="V7" s="35">
        <f>SUM(V8:V10)</f>
        <v>479</v>
      </c>
      <c r="W7" s="35">
        <f>V11</f>
        <v>568</v>
      </c>
      <c r="X7" s="38" t="str">
        <f>B11</f>
        <v>Verx</v>
      </c>
      <c r="Y7" s="22">
        <f t="shared" ref="Y7:Y30" si="0">F7+J7+N7+R7+V7</f>
        <v>2565</v>
      </c>
      <c r="Z7" s="21">
        <f>SUM(Z8:Z10)</f>
        <v>2055</v>
      </c>
      <c r="AA7" s="37">
        <f>AVERAGE(AA8,AA9,AA10)</f>
        <v>171</v>
      </c>
      <c r="AB7" s="19">
        <f>AVERAGE(AB8,AB9,AB10)</f>
        <v>137</v>
      </c>
      <c r="AC7" s="225">
        <f>G8+K8+O8+S8+W8</f>
        <v>1</v>
      </c>
    </row>
    <row r="8" spans="1:29" x14ac:dyDescent="0.3">
      <c r="A8" s="5"/>
      <c r="B8" s="242" t="s">
        <v>54</v>
      </c>
      <c r="C8" s="243"/>
      <c r="D8" s="18">
        <v>23</v>
      </c>
      <c r="E8" s="17">
        <v>165</v>
      </c>
      <c r="F8" s="10">
        <f>E8+D8</f>
        <v>188</v>
      </c>
      <c r="G8" s="230">
        <v>0</v>
      </c>
      <c r="H8" s="231"/>
      <c r="I8" s="16">
        <v>162</v>
      </c>
      <c r="J8" s="10">
        <f>I8+D8</f>
        <v>185</v>
      </c>
      <c r="K8" s="230">
        <v>1</v>
      </c>
      <c r="L8" s="231"/>
      <c r="M8" s="16">
        <v>159</v>
      </c>
      <c r="N8" s="12">
        <f>M8+D8</f>
        <v>182</v>
      </c>
      <c r="O8" s="230">
        <v>0</v>
      </c>
      <c r="P8" s="231"/>
      <c r="Q8" s="16">
        <v>120</v>
      </c>
      <c r="R8" s="10">
        <f>Q8+D8</f>
        <v>143</v>
      </c>
      <c r="S8" s="230">
        <v>0</v>
      </c>
      <c r="T8" s="231"/>
      <c r="U8" s="17">
        <v>144</v>
      </c>
      <c r="V8" s="10">
        <f>U8+D8</f>
        <v>167</v>
      </c>
      <c r="W8" s="230">
        <v>0</v>
      </c>
      <c r="X8" s="231"/>
      <c r="Y8" s="12">
        <f t="shared" si="0"/>
        <v>865</v>
      </c>
      <c r="Z8" s="16">
        <f>E8+I8+M8+Q8+U8</f>
        <v>750</v>
      </c>
      <c r="AA8" s="15">
        <f>AVERAGE(F8,J8,N8,R8,V8)</f>
        <v>173</v>
      </c>
      <c r="AB8" s="14">
        <f>AVERAGE(F8,J8,N8,R8,V8)-D8</f>
        <v>150</v>
      </c>
      <c r="AC8" s="226"/>
    </row>
    <row r="9" spans="1:29" s="36" customFormat="1" ht="16.2" x14ac:dyDescent="0.25">
      <c r="A9" s="5"/>
      <c r="B9" s="244" t="s">
        <v>53</v>
      </c>
      <c r="C9" s="245"/>
      <c r="D9" s="18">
        <v>48</v>
      </c>
      <c r="E9" s="17">
        <v>147</v>
      </c>
      <c r="F9" s="10">
        <f t="shared" ref="F9:F10" si="1">E9+D9</f>
        <v>195</v>
      </c>
      <c r="G9" s="232"/>
      <c r="H9" s="233"/>
      <c r="I9" s="16">
        <v>139</v>
      </c>
      <c r="J9" s="10">
        <f t="shared" ref="J9:J10" si="2">I9+D9</f>
        <v>187</v>
      </c>
      <c r="K9" s="232"/>
      <c r="L9" s="233"/>
      <c r="M9" s="16">
        <v>154</v>
      </c>
      <c r="N9" s="12">
        <f t="shared" ref="N9:N10" si="3">M9+D9</f>
        <v>202</v>
      </c>
      <c r="O9" s="232"/>
      <c r="P9" s="233"/>
      <c r="Q9" s="17">
        <v>126</v>
      </c>
      <c r="R9" s="10">
        <f t="shared" ref="R9:R10" si="4">Q9+D9</f>
        <v>174</v>
      </c>
      <c r="S9" s="232"/>
      <c r="T9" s="233"/>
      <c r="U9" s="17">
        <v>130</v>
      </c>
      <c r="V9" s="10">
        <f t="shared" ref="V9:V10" si="5">U9+D9</f>
        <v>178</v>
      </c>
      <c r="W9" s="232"/>
      <c r="X9" s="233"/>
      <c r="Y9" s="12">
        <f t="shared" si="0"/>
        <v>936</v>
      </c>
      <c r="Z9" s="16">
        <f>E9+I9+M9+Q9+U9</f>
        <v>696</v>
      </c>
      <c r="AA9" s="15">
        <f>AVERAGE(F9,J9,N9,R9,V9)</f>
        <v>187.2</v>
      </c>
      <c r="AB9" s="14">
        <f>AVERAGE(F9,J9,N9,R9,V9)-D9</f>
        <v>139.19999999999999</v>
      </c>
      <c r="AC9" s="226"/>
    </row>
    <row r="10" spans="1:29" s="36" customFormat="1" ht="17.399999999999999" thickBot="1" x14ac:dyDescent="0.35">
      <c r="A10" s="5"/>
      <c r="B10" s="246" t="s">
        <v>52</v>
      </c>
      <c r="C10" s="247"/>
      <c r="D10" s="30">
        <v>31</v>
      </c>
      <c r="E10" s="11">
        <v>122</v>
      </c>
      <c r="F10" s="10">
        <f t="shared" si="1"/>
        <v>153</v>
      </c>
      <c r="G10" s="234"/>
      <c r="H10" s="235"/>
      <c r="I10" s="16">
        <v>153</v>
      </c>
      <c r="J10" s="10">
        <f t="shared" si="2"/>
        <v>184</v>
      </c>
      <c r="K10" s="234"/>
      <c r="L10" s="235"/>
      <c r="M10" s="16">
        <v>100</v>
      </c>
      <c r="N10" s="12">
        <f t="shared" si="3"/>
        <v>131</v>
      </c>
      <c r="O10" s="234"/>
      <c r="P10" s="235"/>
      <c r="Q10" s="17">
        <v>131</v>
      </c>
      <c r="R10" s="10">
        <f t="shared" si="4"/>
        <v>162</v>
      </c>
      <c r="S10" s="234"/>
      <c r="T10" s="235"/>
      <c r="U10" s="17">
        <v>103</v>
      </c>
      <c r="V10" s="10">
        <f t="shared" si="5"/>
        <v>134</v>
      </c>
      <c r="W10" s="234"/>
      <c r="X10" s="235"/>
      <c r="Y10" s="9">
        <f t="shared" si="0"/>
        <v>764</v>
      </c>
      <c r="Z10" s="8">
        <f>E10+I10+M10+Q10+U10</f>
        <v>609</v>
      </c>
      <c r="AA10" s="7">
        <f>AVERAGE(F10,J10,N10,R10,V10)</f>
        <v>152.80000000000001</v>
      </c>
      <c r="AB10" s="6">
        <f>AVERAGE(F10,J10,N10,R10,V10)-D10</f>
        <v>121.80000000000001</v>
      </c>
      <c r="AC10" s="227"/>
    </row>
    <row r="11" spans="1:29" s="5" customFormat="1" ht="48.75" customHeight="1" x14ac:dyDescent="0.25">
      <c r="B11" s="240" t="s">
        <v>64</v>
      </c>
      <c r="C11" s="241"/>
      <c r="D11" s="34">
        <f>SUM(D12:D14)</f>
        <v>55</v>
      </c>
      <c r="E11" s="28">
        <f>SUM(E12:E14)</f>
        <v>498</v>
      </c>
      <c r="F11" s="24">
        <f>SUM(F12:F14)</f>
        <v>553</v>
      </c>
      <c r="G11" s="24">
        <f>F23</f>
        <v>501</v>
      </c>
      <c r="H11" s="23" t="str">
        <f>B23</f>
        <v>Eesti Raudtee</v>
      </c>
      <c r="I11" s="27">
        <f>SUM(I12:I14)</f>
        <v>509</v>
      </c>
      <c r="J11" s="24">
        <f>SUM(J12:J14)</f>
        <v>564</v>
      </c>
      <c r="K11" s="24">
        <f>J19</f>
        <v>575</v>
      </c>
      <c r="L11" s="23" t="str">
        <f>B19</f>
        <v>Würth</v>
      </c>
      <c r="M11" s="21">
        <f>SUM(M12:M14)</f>
        <v>517</v>
      </c>
      <c r="N11" s="31">
        <f>SUM(N12:N14)</f>
        <v>572</v>
      </c>
      <c r="O11" s="24">
        <f>N15</f>
        <v>542</v>
      </c>
      <c r="P11" s="23" t="str">
        <f>B15</f>
        <v>Latestoil</v>
      </c>
      <c r="Q11" s="21">
        <f>SUM(Q12:Q14)</f>
        <v>524</v>
      </c>
      <c r="R11" s="35">
        <f>SUM(R12:R14)</f>
        <v>579</v>
      </c>
      <c r="S11" s="24">
        <f>R27</f>
        <v>509</v>
      </c>
      <c r="T11" s="23" t="str">
        <f>B27</f>
        <v>Egesten Metallehitused</v>
      </c>
      <c r="U11" s="21">
        <f>SUM(U12:U14)</f>
        <v>513</v>
      </c>
      <c r="V11" s="25">
        <f>SUM(V12:V14)</f>
        <v>568</v>
      </c>
      <c r="W11" s="24">
        <f>V7</f>
        <v>479</v>
      </c>
      <c r="X11" s="23" t="str">
        <f>B7</f>
        <v>Metsasõbrad</v>
      </c>
      <c r="Y11" s="22">
        <f t="shared" si="0"/>
        <v>2836</v>
      </c>
      <c r="Z11" s="21">
        <f>SUM(Z12:Z14)</f>
        <v>2561</v>
      </c>
      <c r="AA11" s="20">
        <f>AVERAGE(AA12,AA13,AA14)</f>
        <v>189.06666666666669</v>
      </c>
      <c r="AB11" s="19">
        <f>AVERAGE(AB12,AB13,AB14)</f>
        <v>170.73333333333335</v>
      </c>
      <c r="AC11" s="225">
        <f>G12+K12+O12+S12+W12</f>
        <v>4</v>
      </c>
    </row>
    <row r="12" spans="1:29" s="5" customFormat="1" ht="16.2" x14ac:dyDescent="0.25">
      <c r="B12" s="254" t="s">
        <v>63</v>
      </c>
      <c r="C12" s="255"/>
      <c r="D12" s="18">
        <v>12</v>
      </c>
      <c r="E12" s="17">
        <v>144</v>
      </c>
      <c r="F12" s="10">
        <f>E12+D12</f>
        <v>156</v>
      </c>
      <c r="G12" s="230">
        <v>1</v>
      </c>
      <c r="H12" s="231"/>
      <c r="I12" s="16">
        <v>141</v>
      </c>
      <c r="J12" s="10">
        <f>I12+D12</f>
        <v>153</v>
      </c>
      <c r="K12" s="230">
        <v>0</v>
      </c>
      <c r="L12" s="231"/>
      <c r="M12" s="16">
        <v>217</v>
      </c>
      <c r="N12" s="12">
        <f>M12+D12</f>
        <v>229</v>
      </c>
      <c r="O12" s="230">
        <v>1</v>
      </c>
      <c r="P12" s="231"/>
      <c r="Q12" s="16">
        <v>192</v>
      </c>
      <c r="R12" s="10">
        <f>Q12+D12</f>
        <v>204</v>
      </c>
      <c r="S12" s="230">
        <v>1</v>
      </c>
      <c r="T12" s="231"/>
      <c r="U12" s="16">
        <v>213</v>
      </c>
      <c r="V12" s="10">
        <f>U12+D12</f>
        <v>225</v>
      </c>
      <c r="W12" s="230">
        <v>1</v>
      </c>
      <c r="X12" s="231"/>
      <c r="Y12" s="12">
        <f t="shared" si="0"/>
        <v>967</v>
      </c>
      <c r="Z12" s="16">
        <f>E12+I12+M12+Q12+U12</f>
        <v>907</v>
      </c>
      <c r="AA12" s="15">
        <f>AVERAGE(F12,J12,N12,R12,V12)</f>
        <v>193.4</v>
      </c>
      <c r="AB12" s="14">
        <f>AVERAGE(F12,J12,N12,R12,V12)-D12</f>
        <v>181.4</v>
      </c>
      <c r="AC12" s="226"/>
    </row>
    <row r="13" spans="1:29" s="5" customFormat="1" ht="16.2" x14ac:dyDescent="0.25">
      <c r="B13" s="254" t="s">
        <v>62</v>
      </c>
      <c r="C13" s="255"/>
      <c r="D13" s="18">
        <v>15</v>
      </c>
      <c r="E13" s="17">
        <v>180</v>
      </c>
      <c r="F13" s="10">
        <f t="shared" ref="F13:F14" si="6">E13+D13</f>
        <v>195</v>
      </c>
      <c r="G13" s="232"/>
      <c r="H13" s="233"/>
      <c r="I13" s="16">
        <v>203</v>
      </c>
      <c r="J13" s="10">
        <f t="shared" ref="J13:J14" si="7">I13+D13</f>
        <v>218</v>
      </c>
      <c r="K13" s="232"/>
      <c r="L13" s="233"/>
      <c r="M13" s="16">
        <v>145</v>
      </c>
      <c r="N13" s="12">
        <f t="shared" ref="N13:N14" si="8">M13+D13</f>
        <v>160</v>
      </c>
      <c r="O13" s="232"/>
      <c r="P13" s="233"/>
      <c r="Q13" s="17">
        <v>164</v>
      </c>
      <c r="R13" s="10">
        <f t="shared" ref="R13:R14" si="9">Q13+D13</f>
        <v>179</v>
      </c>
      <c r="S13" s="232"/>
      <c r="T13" s="233"/>
      <c r="U13" s="17">
        <v>147</v>
      </c>
      <c r="V13" s="10">
        <f t="shared" ref="V13:V14" si="10">U13+D13</f>
        <v>162</v>
      </c>
      <c r="W13" s="232"/>
      <c r="X13" s="233"/>
      <c r="Y13" s="12">
        <f t="shared" si="0"/>
        <v>914</v>
      </c>
      <c r="Z13" s="16">
        <f>E13+I13+M13+Q13+U13</f>
        <v>839</v>
      </c>
      <c r="AA13" s="15">
        <f>AVERAGE(F13,J13,N13,R13,V13)</f>
        <v>182.8</v>
      </c>
      <c r="AB13" s="14">
        <f>AVERAGE(F13,J13,N13,R13,V13)-D13</f>
        <v>167.8</v>
      </c>
      <c r="AC13" s="226"/>
    </row>
    <row r="14" spans="1:29" s="5" customFormat="1" thickBot="1" x14ac:dyDescent="0.35">
      <c r="B14" s="256" t="s">
        <v>61</v>
      </c>
      <c r="C14" s="257"/>
      <c r="D14" s="30">
        <v>28</v>
      </c>
      <c r="E14" s="11">
        <v>174</v>
      </c>
      <c r="F14" s="10">
        <f t="shared" si="6"/>
        <v>202</v>
      </c>
      <c r="G14" s="234"/>
      <c r="H14" s="235"/>
      <c r="I14" s="16">
        <v>165</v>
      </c>
      <c r="J14" s="10">
        <f t="shared" si="7"/>
        <v>193</v>
      </c>
      <c r="K14" s="234"/>
      <c r="L14" s="235"/>
      <c r="M14" s="16">
        <v>155</v>
      </c>
      <c r="N14" s="12">
        <f t="shared" si="8"/>
        <v>183</v>
      </c>
      <c r="O14" s="234"/>
      <c r="P14" s="235"/>
      <c r="Q14" s="17">
        <v>168</v>
      </c>
      <c r="R14" s="10">
        <f t="shared" si="9"/>
        <v>196</v>
      </c>
      <c r="S14" s="234"/>
      <c r="T14" s="235"/>
      <c r="U14" s="17">
        <v>153</v>
      </c>
      <c r="V14" s="10">
        <f t="shared" si="10"/>
        <v>181</v>
      </c>
      <c r="W14" s="234"/>
      <c r="X14" s="235"/>
      <c r="Y14" s="9">
        <f t="shared" si="0"/>
        <v>955</v>
      </c>
      <c r="Z14" s="8">
        <f>E14+I14+M14+Q14+U14</f>
        <v>815</v>
      </c>
      <c r="AA14" s="7">
        <f>AVERAGE(F14,J14,N14,R14,V14)</f>
        <v>191</v>
      </c>
      <c r="AB14" s="6">
        <f>AVERAGE(F14,J14,N14,R14,V14)-D14</f>
        <v>163</v>
      </c>
      <c r="AC14" s="227"/>
    </row>
    <row r="15" spans="1:29" s="5" customFormat="1" ht="60.75" customHeight="1" x14ac:dyDescent="0.25">
      <c r="B15" s="240" t="s">
        <v>74</v>
      </c>
      <c r="C15" s="241"/>
      <c r="D15" s="34">
        <f>SUM(D16:D18)</f>
        <v>68</v>
      </c>
      <c r="E15" s="28">
        <f>SUM(E16:E18)</f>
        <v>526</v>
      </c>
      <c r="F15" s="24">
        <f>SUM(F16:F18)</f>
        <v>594</v>
      </c>
      <c r="G15" s="24">
        <f>F19</f>
        <v>520</v>
      </c>
      <c r="H15" s="23" t="str">
        <f>B19</f>
        <v>Würth</v>
      </c>
      <c r="I15" s="27">
        <f>SUM(I16:I18)</f>
        <v>489</v>
      </c>
      <c r="J15" s="24">
        <f>SUM(J16:J18)</f>
        <v>557</v>
      </c>
      <c r="K15" s="24">
        <f>J27</f>
        <v>563</v>
      </c>
      <c r="L15" s="23" t="str">
        <f>B27</f>
        <v>Egesten Metallehitused</v>
      </c>
      <c r="M15" s="21">
        <f>SUM(M16:M18)</f>
        <v>474</v>
      </c>
      <c r="N15" s="31">
        <f>SUM(N16:N18)</f>
        <v>542</v>
      </c>
      <c r="O15" s="24">
        <f>N11</f>
        <v>572</v>
      </c>
      <c r="P15" s="23" t="str">
        <f>B11</f>
        <v>Verx</v>
      </c>
      <c r="Q15" s="21">
        <f>SUM(Q16:Q18)</f>
        <v>478</v>
      </c>
      <c r="R15" s="25">
        <f>SUM(R16:R18)</f>
        <v>546</v>
      </c>
      <c r="S15" s="24">
        <f>R7</f>
        <v>479</v>
      </c>
      <c r="T15" s="23" t="str">
        <f>B7</f>
        <v>Metsasõbrad</v>
      </c>
      <c r="U15" s="21">
        <f>SUM(U16:U18)</f>
        <v>526</v>
      </c>
      <c r="V15" s="31">
        <f>SUM(V16:V18)</f>
        <v>594</v>
      </c>
      <c r="W15" s="24">
        <f>V23</f>
        <v>500</v>
      </c>
      <c r="X15" s="23" t="str">
        <f>B23</f>
        <v>Eesti Raudtee</v>
      </c>
      <c r="Y15" s="22">
        <f t="shared" si="0"/>
        <v>2833</v>
      </c>
      <c r="Z15" s="21">
        <f>SUM(Z16:Z18)</f>
        <v>2493</v>
      </c>
      <c r="AA15" s="20">
        <f>AVERAGE(AA16,AA17,AA18)</f>
        <v>188.86666666666667</v>
      </c>
      <c r="AB15" s="19">
        <f>AVERAGE(AB16,AB17,AB18)</f>
        <v>166.20000000000002</v>
      </c>
      <c r="AC15" s="225">
        <f>G16+K16+O16+S16+W16</f>
        <v>3</v>
      </c>
    </row>
    <row r="16" spans="1:29" s="5" customFormat="1" ht="16.2" x14ac:dyDescent="0.25">
      <c r="B16" s="228" t="s">
        <v>107</v>
      </c>
      <c r="C16" s="229"/>
      <c r="D16" s="18">
        <v>15</v>
      </c>
      <c r="E16" s="17">
        <v>158</v>
      </c>
      <c r="F16" s="10">
        <f>E16+D16</f>
        <v>173</v>
      </c>
      <c r="G16" s="230">
        <v>1</v>
      </c>
      <c r="H16" s="231"/>
      <c r="I16" s="16">
        <v>132</v>
      </c>
      <c r="J16" s="10">
        <f>I16+D16</f>
        <v>147</v>
      </c>
      <c r="K16" s="230">
        <v>0</v>
      </c>
      <c r="L16" s="231"/>
      <c r="M16" s="16">
        <v>189</v>
      </c>
      <c r="N16" s="12">
        <f>M16+D16</f>
        <v>204</v>
      </c>
      <c r="O16" s="230">
        <v>0</v>
      </c>
      <c r="P16" s="231"/>
      <c r="Q16" s="16">
        <v>150</v>
      </c>
      <c r="R16" s="10">
        <f>Q16+D16</f>
        <v>165</v>
      </c>
      <c r="S16" s="230">
        <v>1</v>
      </c>
      <c r="T16" s="231"/>
      <c r="U16" s="16">
        <v>161</v>
      </c>
      <c r="V16" s="10">
        <f>U16+D16</f>
        <v>176</v>
      </c>
      <c r="W16" s="230">
        <v>1</v>
      </c>
      <c r="X16" s="231"/>
      <c r="Y16" s="12">
        <f t="shared" si="0"/>
        <v>865</v>
      </c>
      <c r="Z16" s="16">
        <f>E16+I16+M16+Q16+U16</f>
        <v>790</v>
      </c>
      <c r="AA16" s="15">
        <f>AVERAGE(F16,J16,N16,R16,V16)</f>
        <v>173</v>
      </c>
      <c r="AB16" s="14">
        <f>AVERAGE(F16,J16,N16,R16,V16)-D16</f>
        <v>158</v>
      </c>
      <c r="AC16" s="226"/>
    </row>
    <row r="17" spans="2:29" s="5" customFormat="1" ht="16.2" x14ac:dyDescent="0.25">
      <c r="B17" s="236" t="s">
        <v>73</v>
      </c>
      <c r="C17" s="237"/>
      <c r="D17" s="18">
        <v>31</v>
      </c>
      <c r="E17" s="17">
        <v>152</v>
      </c>
      <c r="F17" s="10">
        <f t="shared" ref="F17:F18" si="11">E17+D17</f>
        <v>183</v>
      </c>
      <c r="G17" s="232"/>
      <c r="H17" s="233"/>
      <c r="I17" s="16">
        <v>170</v>
      </c>
      <c r="J17" s="10">
        <f t="shared" ref="J17:J18" si="12">I17+D17</f>
        <v>201</v>
      </c>
      <c r="K17" s="232"/>
      <c r="L17" s="233"/>
      <c r="M17" s="17">
        <v>149</v>
      </c>
      <c r="N17" s="12">
        <f t="shared" ref="N17:N18" si="13">M17+D17</f>
        <v>180</v>
      </c>
      <c r="O17" s="232"/>
      <c r="P17" s="233"/>
      <c r="Q17" s="17">
        <v>147</v>
      </c>
      <c r="R17" s="10">
        <f t="shared" ref="R17:R18" si="14">Q17+D17</f>
        <v>178</v>
      </c>
      <c r="S17" s="232"/>
      <c r="T17" s="233"/>
      <c r="U17" s="17">
        <v>180</v>
      </c>
      <c r="V17" s="10">
        <f t="shared" ref="V17:V18" si="15">U17+D17</f>
        <v>211</v>
      </c>
      <c r="W17" s="232"/>
      <c r="X17" s="233"/>
      <c r="Y17" s="12">
        <f t="shared" si="0"/>
        <v>953</v>
      </c>
      <c r="Z17" s="16">
        <f>E17+I17+M17+Q17+U17</f>
        <v>798</v>
      </c>
      <c r="AA17" s="15">
        <f>AVERAGE(F17,J17,N17,R17,V17)</f>
        <v>190.6</v>
      </c>
      <c r="AB17" s="14">
        <f>AVERAGE(F17,J17,N17,R17,V17)-D17</f>
        <v>159.6</v>
      </c>
      <c r="AC17" s="226"/>
    </row>
    <row r="18" spans="2:29" s="5" customFormat="1" thickBot="1" x14ac:dyDescent="0.35">
      <c r="B18" s="238" t="s">
        <v>72</v>
      </c>
      <c r="C18" s="239"/>
      <c r="D18" s="30">
        <v>22</v>
      </c>
      <c r="E18" s="11">
        <v>216</v>
      </c>
      <c r="F18" s="10">
        <f t="shared" si="11"/>
        <v>238</v>
      </c>
      <c r="G18" s="234"/>
      <c r="H18" s="235"/>
      <c r="I18" s="16">
        <v>187</v>
      </c>
      <c r="J18" s="10">
        <f t="shared" si="12"/>
        <v>209</v>
      </c>
      <c r="K18" s="234"/>
      <c r="L18" s="235"/>
      <c r="M18" s="17">
        <v>136</v>
      </c>
      <c r="N18" s="12">
        <f t="shared" si="13"/>
        <v>158</v>
      </c>
      <c r="O18" s="234"/>
      <c r="P18" s="235"/>
      <c r="Q18" s="17">
        <v>181</v>
      </c>
      <c r="R18" s="10">
        <f t="shared" si="14"/>
        <v>203</v>
      </c>
      <c r="S18" s="234"/>
      <c r="T18" s="235"/>
      <c r="U18" s="17">
        <v>185</v>
      </c>
      <c r="V18" s="10">
        <f t="shared" si="15"/>
        <v>207</v>
      </c>
      <c r="W18" s="234"/>
      <c r="X18" s="235"/>
      <c r="Y18" s="9">
        <f t="shared" si="0"/>
        <v>1015</v>
      </c>
      <c r="Z18" s="8">
        <f>E18+I18+M18+Q18+U18</f>
        <v>905</v>
      </c>
      <c r="AA18" s="7">
        <f>AVERAGE(F18,J18,N18,R18,V18)</f>
        <v>203</v>
      </c>
      <c r="AB18" s="6">
        <f>AVERAGE(F18,J18,N18,R18,V18)-D18</f>
        <v>181</v>
      </c>
      <c r="AC18" s="227"/>
    </row>
    <row r="19" spans="2:29" s="5" customFormat="1" ht="48.75" customHeight="1" thickBot="1" x14ac:dyDescent="0.3">
      <c r="B19" s="240" t="s">
        <v>1</v>
      </c>
      <c r="C19" s="241"/>
      <c r="D19" s="32">
        <f>SUM(D20:D22)</f>
        <v>44</v>
      </c>
      <c r="E19" s="28">
        <f>SUM(E20:E22)</f>
        <v>476</v>
      </c>
      <c r="F19" s="24">
        <f>SUM(F20:F22)</f>
        <v>520</v>
      </c>
      <c r="G19" s="24">
        <f>F15</f>
        <v>594</v>
      </c>
      <c r="H19" s="23" t="str">
        <f>B15</f>
        <v>Latestoil</v>
      </c>
      <c r="I19" s="16">
        <f>J19+D19</f>
        <v>619</v>
      </c>
      <c r="J19" s="24">
        <f>SUM(J20:J22)</f>
        <v>575</v>
      </c>
      <c r="K19" s="24">
        <f>J11</f>
        <v>564</v>
      </c>
      <c r="L19" s="23" t="str">
        <f>B11</f>
        <v>Verx</v>
      </c>
      <c r="M19" s="26">
        <f>SUM(M20:M22)</f>
        <v>480</v>
      </c>
      <c r="N19" s="25">
        <f>SUM(N20:N22)</f>
        <v>524</v>
      </c>
      <c r="O19" s="24">
        <f>N7</f>
        <v>515</v>
      </c>
      <c r="P19" s="23" t="str">
        <f>B7</f>
        <v>Metsasõbrad</v>
      </c>
      <c r="Q19" s="21">
        <f>SUM(Q20:Q22)</f>
        <v>521</v>
      </c>
      <c r="R19" s="25">
        <f>SUM(R20:R22)</f>
        <v>565</v>
      </c>
      <c r="S19" s="24">
        <f>R23</f>
        <v>530</v>
      </c>
      <c r="T19" s="23" t="str">
        <f>B23</f>
        <v>Eesti Raudtee</v>
      </c>
      <c r="U19" s="21">
        <f>SUM(U20:U22)</f>
        <v>474</v>
      </c>
      <c r="V19" s="25">
        <f>SUM(V20:V22)</f>
        <v>518</v>
      </c>
      <c r="W19" s="24">
        <f>V27</f>
        <v>530</v>
      </c>
      <c r="X19" s="23" t="str">
        <f>B27</f>
        <v>Egesten Metallehitused</v>
      </c>
      <c r="Y19" s="22">
        <f t="shared" si="0"/>
        <v>2702</v>
      </c>
      <c r="Z19" s="21">
        <f>SUM(Z20:Z22)</f>
        <v>2482</v>
      </c>
      <c r="AA19" s="20">
        <f>AVERAGE(AA20,AA21,AA22)</f>
        <v>180.13333333333333</v>
      </c>
      <c r="AB19" s="19">
        <f>AVERAGE(AB20,AB21,AB22)</f>
        <v>165.46666666666667</v>
      </c>
      <c r="AC19" s="225">
        <f>G20+K20+O20+S20+W20</f>
        <v>3</v>
      </c>
    </row>
    <row r="20" spans="2:29" s="5" customFormat="1" ht="16.2" x14ac:dyDescent="0.25">
      <c r="B20" s="266" t="s">
        <v>0</v>
      </c>
      <c r="C20" s="267"/>
      <c r="D20" s="18">
        <v>20</v>
      </c>
      <c r="E20" s="17">
        <v>164</v>
      </c>
      <c r="F20" s="10">
        <f>E20+D20</f>
        <v>184</v>
      </c>
      <c r="G20" s="230">
        <v>0</v>
      </c>
      <c r="H20" s="231"/>
      <c r="I20" s="16">
        <v>159</v>
      </c>
      <c r="J20" s="10">
        <f>I20+D20</f>
        <v>179</v>
      </c>
      <c r="K20" s="230">
        <v>1</v>
      </c>
      <c r="L20" s="231"/>
      <c r="M20" s="16">
        <v>175</v>
      </c>
      <c r="N20" s="12">
        <f>M20+D20</f>
        <v>195</v>
      </c>
      <c r="O20" s="230">
        <v>1</v>
      </c>
      <c r="P20" s="231"/>
      <c r="Q20" s="16">
        <v>151</v>
      </c>
      <c r="R20" s="10">
        <f>Q20+D20</f>
        <v>171</v>
      </c>
      <c r="S20" s="230">
        <v>1</v>
      </c>
      <c r="T20" s="231"/>
      <c r="U20" s="16">
        <v>138</v>
      </c>
      <c r="V20" s="10">
        <f>U20+D20</f>
        <v>158</v>
      </c>
      <c r="W20" s="230">
        <v>0</v>
      </c>
      <c r="X20" s="231"/>
      <c r="Y20" s="12">
        <f t="shared" si="0"/>
        <v>887</v>
      </c>
      <c r="Z20" s="16">
        <f>E20+I20+M20+Q20+U20</f>
        <v>787</v>
      </c>
      <c r="AA20" s="15">
        <f>AVERAGE(F20,J20,N20,R20,V20)</f>
        <v>177.4</v>
      </c>
      <c r="AB20" s="14">
        <f>AVERAGE(F20,J20,N20,R20,V20)-D20</f>
        <v>157.4</v>
      </c>
      <c r="AC20" s="226"/>
    </row>
    <row r="21" spans="2:29" s="5" customFormat="1" ht="16.2" x14ac:dyDescent="0.25">
      <c r="B21" s="268" t="s">
        <v>108</v>
      </c>
      <c r="C21" s="269"/>
      <c r="D21" s="18">
        <v>0</v>
      </c>
      <c r="E21" s="17">
        <v>152</v>
      </c>
      <c r="F21" s="10">
        <f t="shared" ref="F21:F22" si="16">E21+D21</f>
        <v>152</v>
      </c>
      <c r="G21" s="232"/>
      <c r="H21" s="233"/>
      <c r="I21" s="16">
        <v>165</v>
      </c>
      <c r="J21" s="10">
        <f t="shared" ref="J21:J22" si="17">I21+D21</f>
        <v>165</v>
      </c>
      <c r="K21" s="232"/>
      <c r="L21" s="233"/>
      <c r="M21" s="17">
        <v>147</v>
      </c>
      <c r="N21" s="12">
        <f t="shared" ref="N21:N22" si="18">M21+D21</f>
        <v>147</v>
      </c>
      <c r="O21" s="232"/>
      <c r="P21" s="233"/>
      <c r="Q21" s="17">
        <v>181</v>
      </c>
      <c r="R21" s="10">
        <f t="shared" ref="R21:R22" si="19">Q21+D21</f>
        <v>181</v>
      </c>
      <c r="S21" s="232"/>
      <c r="T21" s="233"/>
      <c r="U21" s="17">
        <v>152</v>
      </c>
      <c r="V21" s="10">
        <f t="shared" ref="V21:V22" si="20">U21+D21</f>
        <v>152</v>
      </c>
      <c r="W21" s="232"/>
      <c r="X21" s="233"/>
      <c r="Y21" s="12">
        <f t="shared" si="0"/>
        <v>797</v>
      </c>
      <c r="Z21" s="16">
        <f>E21+I21+M21+Q21+U21</f>
        <v>797</v>
      </c>
      <c r="AA21" s="15">
        <f>AVERAGE(F21,J21,N21,R21,V21)</f>
        <v>159.4</v>
      </c>
      <c r="AB21" s="14">
        <f>AVERAGE(F21,J21,N21,R21,V21)-D21</f>
        <v>159.4</v>
      </c>
      <c r="AC21" s="226"/>
    </row>
    <row r="22" spans="2:29" s="5" customFormat="1" thickBot="1" x14ac:dyDescent="0.35">
      <c r="B22" s="246" t="s">
        <v>80</v>
      </c>
      <c r="C22" s="247"/>
      <c r="D22" s="30">
        <v>24</v>
      </c>
      <c r="E22" s="11">
        <v>160</v>
      </c>
      <c r="F22" s="10">
        <f t="shared" si="16"/>
        <v>184</v>
      </c>
      <c r="G22" s="234"/>
      <c r="H22" s="235"/>
      <c r="I22" s="17">
        <v>207</v>
      </c>
      <c r="J22" s="10">
        <f t="shared" si="17"/>
        <v>231</v>
      </c>
      <c r="K22" s="234"/>
      <c r="L22" s="235"/>
      <c r="M22" s="17">
        <v>158</v>
      </c>
      <c r="N22" s="12">
        <f t="shared" si="18"/>
        <v>182</v>
      </c>
      <c r="O22" s="234"/>
      <c r="P22" s="235"/>
      <c r="Q22" s="17">
        <v>189</v>
      </c>
      <c r="R22" s="10">
        <f t="shared" si="19"/>
        <v>213</v>
      </c>
      <c r="S22" s="234"/>
      <c r="T22" s="235"/>
      <c r="U22" s="17">
        <v>184</v>
      </c>
      <c r="V22" s="10">
        <f t="shared" si="20"/>
        <v>208</v>
      </c>
      <c r="W22" s="234"/>
      <c r="X22" s="235"/>
      <c r="Y22" s="9">
        <f t="shared" si="0"/>
        <v>1018</v>
      </c>
      <c r="Z22" s="8">
        <f>E22+I22+M22+Q22+U22</f>
        <v>898</v>
      </c>
      <c r="AA22" s="7">
        <f>AVERAGE(F22,J22,N22,R22,V22)</f>
        <v>203.6</v>
      </c>
      <c r="AB22" s="6">
        <f>AVERAGE(F22,J22,N22,R22,V22)-D22</f>
        <v>179.6</v>
      </c>
      <c r="AC22" s="227"/>
    </row>
    <row r="23" spans="2:29" s="5" customFormat="1" ht="48.75" customHeight="1" x14ac:dyDescent="0.25">
      <c r="B23" s="240" t="s">
        <v>44</v>
      </c>
      <c r="C23" s="241"/>
      <c r="D23" s="34">
        <f>SUM(D24:D26)</f>
        <v>63</v>
      </c>
      <c r="E23" s="28">
        <f>SUM(E24:E26)</f>
        <v>438</v>
      </c>
      <c r="F23" s="24">
        <f>SUM(F24:F26)</f>
        <v>501</v>
      </c>
      <c r="G23" s="24">
        <f>F11</f>
        <v>553</v>
      </c>
      <c r="H23" s="23" t="str">
        <f>B11</f>
        <v>Verx</v>
      </c>
      <c r="I23" s="27">
        <f>SUM(I24:I26)</f>
        <v>458</v>
      </c>
      <c r="J23" s="24">
        <f>SUM(J24:J26)</f>
        <v>521</v>
      </c>
      <c r="K23" s="24">
        <f>J7</f>
        <v>556</v>
      </c>
      <c r="L23" s="23" t="str">
        <f>B7</f>
        <v>Metsasõbrad</v>
      </c>
      <c r="M23" s="21">
        <f>SUM(M24:M26)</f>
        <v>525</v>
      </c>
      <c r="N23" s="31">
        <f>SUM(N24:N26)</f>
        <v>588</v>
      </c>
      <c r="O23" s="24">
        <f>N27</f>
        <v>555</v>
      </c>
      <c r="P23" s="23" t="str">
        <f>B27</f>
        <v>Egesten Metallehitused</v>
      </c>
      <c r="Q23" s="21">
        <f>SUM(Q24:Q26)</f>
        <v>467</v>
      </c>
      <c r="R23" s="31">
        <f>SUM(R24:R26)</f>
        <v>530</v>
      </c>
      <c r="S23" s="24">
        <f>R19</f>
        <v>565</v>
      </c>
      <c r="T23" s="23" t="str">
        <f>B19</f>
        <v>Würth</v>
      </c>
      <c r="U23" s="21">
        <f>SUM(U24:U26)</f>
        <v>437</v>
      </c>
      <c r="V23" s="31">
        <f>SUM(V24:V26)</f>
        <v>500</v>
      </c>
      <c r="W23" s="24">
        <f>V15</f>
        <v>594</v>
      </c>
      <c r="X23" s="23" t="str">
        <f>B15</f>
        <v>Latestoil</v>
      </c>
      <c r="Y23" s="22">
        <f t="shared" si="0"/>
        <v>2640</v>
      </c>
      <c r="Z23" s="21">
        <f>SUM(Z24:Z26)</f>
        <v>2325</v>
      </c>
      <c r="AA23" s="20">
        <f>AVERAGE(AA24,AA25,AA26)</f>
        <v>176</v>
      </c>
      <c r="AB23" s="19">
        <f>AVERAGE(AB24,AB25,AB26)</f>
        <v>155</v>
      </c>
      <c r="AC23" s="225">
        <f>G24+K24+O24+S24+W24</f>
        <v>1</v>
      </c>
    </row>
    <row r="24" spans="2:29" s="5" customFormat="1" ht="16.2" x14ac:dyDescent="0.25">
      <c r="B24" s="228" t="s">
        <v>176</v>
      </c>
      <c r="C24" s="229"/>
      <c r="D24" s="18">
        <v>39</v>
      </c>
      <c r="E24" s="17">
        <v>154</v>
      </c>
      <c r="F24" s="10">
        <f>E24+D24</f>
        <v>193</v>
      </c>
      <c r="G24" s="230">
        <v>0</v>
      </c>
      <c r="H24" s="231"/>
      <c r="I24" s="16">
        <v>136</v>
      </c>
      <c r="J24" s="10">
        <f>I24+D24</f>
        <v>175</v>
      </c>
      <c r="K24" s="230">
        <v>0</v>
      </c>
      <c r="L24" s="231"/>
      <c r="M24" s="16">
        <v>145</v>
      </c>
      <c r="N24" s="12">
        <f>M24+D24</f>
        <v>184</v>
      </c>
      <c r="O24" s="230">
        <v>1</v>
      </c>
      <c r="P24" s="231"/>
      <c r="Q24" s="16">
        <v>136</v>
      </c>
      <c r="R24" s="10">
        <f>Q24+D24</f>
        <v>175</v>
      </c>
      <c r="S24" s="230">
        <v>0</v>
      </c>
      <c r="T24" s="231"/>
      <c r="U24" s="16">
        <v>146</v>
      </c>
      <c r="V24" s="10">
        <f>U24+D24</f>
        <v>185</v>
      </c>
      <c r="W24" s="230">
        <v>0</v>
      </c>
      <c r="X24" s="231"/>
      <c r="Y24" s="12">
        <f t="shared" si="0"/>
        <v>912</v>
      </c>
      <c r="Z24" s="16">
        <f>E24+I24+M24+Q24+U24</f>
        <v>717</v>
      </c>
      <c r="AA24" s="15">
        <f>AVERAGE(F24,J24,N24,R24,V24)</f>
        <v>182.4</v>
      </c>
      <c r="AB24" s="14">
        <f>AVERAGE(F24,J24,N24,R24,V24)-D24</f>
        <v>143.4</v>
      </c>
      <c r="AC24" s="226"/>
    </row>
    <row r="25" spans="2:29" s="5" customFormat="1" ht="16.2" x14ac:dyDescent="0.25">
      <c r="B25" s="236" t="s">
        <v>161</v>
      </c>
      <c r="C25" s="237"/>
      <c r="D25" s="18">
        <v>8</v>
      </c>
      <c r="E25" s="17">
        <v>135</v>
      </c>
      <c r="F25" s="10">
        <f t="shared" ref="F25:F26" si="21">E25+D25</f>
        <v>143</v>
      </c>
      <c r="G25" s="232"/>
      <c r="H25" s="233"/>
      <c r="I25" s="16">
        <v>171</v>
      </c>
      <c r="J25" s="10">
        <f t="shared" ref="J25:J26" si="22">I25+D25</f>
        <v>179</v>
      </c>
      <c r="K25" s="232"/>
      <c r="L25" s="233"/>
      <c r="M25" s="17">
        <v>204</v>
      </c>
      <c r="N25" s="12">
        <f t="shared" ref="N25:N26" si="23">M25+D25</f>
        <v>212</v>
      </c>
      <c r="O25" s="232"/>
      <c r="P25" s="233"/>
      <c r="Q25" s="17">
        <v>190</v>
      </c>
      <c r="R25" s="10">
        <f t="shared" ref="R25:R26" si="24">Q25+D25</f>
        <v>198</v>
      </c>
      <c r="S25" s="232"/>
      <c r="T25" s="233"/>
      <c r="U25" s="17">
        <v>140</v>
      </c>
      <c r="V25" s="10">
        <f t="shared" ref="V25:V26" si="25">U25+D25</f>
        <v>148</v>
      </c>
      <c r="W25" s="232"/>
      <c r="X25" s="233"/>
      <c r="Y25" s="12">
        <f t="shared" si="0"/>
        <v>880</v>
      </c>
      <c r="Z25" s="16">
        <f>E25+I25+M25+Q25+U25</f>
        <v>840</v>
      </c>
      <c r="AA25" s="15">
        <f>AVERAGE(F25,J25,N25,R25,V25)</f>
        <v>176</v>
      </c>
      <c r="AB25" s="14">
        <f>AVERAGE(F25,J25,N25,R25,V25)-D25</f>
        <v>168</v>
      </c>
      <c r="AC25" s="226"/>
    </row>
    <row r="26" spans="2:29" s="5" customFormat="1" thickBot="1" x14ac:dyDescent="0.35">
      <c r="B26" s="238" t="s">
        <v>42</v>
      </c>
      <c r="C26" s="239"/>
      <c r="D26" s="30">
        <v>16</v>
      </c>
      <c r="E26" s="11">
        <v>149</v>
      </c>
      <c r="F26" s="10">
        <f t="shared" si="21"/>
        <v>165</v>
      </c>
      <c r="G26" s="234"/>
      <c r="H26" s="235"/>
      <c r="I26" s="16">
        <v>151</v>
      </c>
      <c r="J26" s="10">
        <f t="shared" si="22"/>
        <v>167</v>
      </c>
      <c r="K26" s="234"/>
      <c r="L26" s="235"/>
      <c r="M26" s="17">
        <v>176</v>
      </c>
      <c r="N26" s="12">
        <f t="shared" si="23"/>
        <v>192</v>
      </c>
      <c r="O26" s="234"/>
      <c r="P26" s="235"/>
      <c r="Q26" s="17">
        <v>141</v>
      </c>
      <c r="R26" s="10">
        <f t="shared" si="24"/>
        <v>157</v>
      </c>
      <c r="S26" s="234"/>
      <c r="T26" s="235"/>
      <c r="U26" s="17">
        <v>151</v>
      </c>
      <c r="V26" s="10">
        <f t="shared" si="25"/>
        <v>167</v>
      </c>
      <c r="W26" s="234"/>
      <c r="X26" s="235"/>
      <c r="Y26" s="9">
        <f t="shared" si="0"/>
        <v>848</v>
      </c>
      <c r="Z26" s="8">
        <f>E26+I26+M26+Q26+U26</f>
        <v>768</v>
      </c>
      <c r="AA26" s="7">
        <f>AVERAGE(F26,J26,N26,R26,V26)</f>
        <v>169.6</v>
      </c>
      <c r="AB26" s="6">
        <f>AVERAGE(F26,J26,N26,R26,V26)-D26</f>
        <v>153.6</v>
      </c>
      <c r="AC26" s="227"/>
    </row>
    <row r="27" spans="2:29" s="5" customFormat="1" ht="48.75" customHeight="1" x14ac:dyDescent="0.25">
      <c r="B27" s="240" t="s">
        <v>5</v>
      </c>
      <c r="C27" s="241"/>
      <c r="D27" s="29">
        <f>SUM(D28:D30)</f>
        <v>108</v>
      </c>
      <c r="E27" s="28">
        <f>SUM(E28:E30)</f>
        <v>445</v>
      </c>
      <c r="F27" s="24">
        <f>SUM(F28:F30)</f>
        <v>553</v>
      </c>
      <c r="G27" s="24">
        <f>F7</f>
        <v>536</v>
      </c>
      <c r="H27" s="23" t="str">
        <f>B7</f>
        <v>Metsasõbrad</v>
      </c>
      <c r="I27" s="27">
        <f>SUM(I28:I30)</f>
        <v>455</v>
      </c>
      <c r="J27" s="24">
        <f>SUM(J28:J30)</f>
        <v>563</v>
      </c>
      <c r="K27" s="24">
        <f>J15</f>
        <v>557</v>
      </c>
      <c r="L27" s="23" t="str">
        <f>B15</f>
        <v>Latestoil</v>
      </c>
      <c r="M27" s="26">
        <f>SUM(M28:M30)</f>
        <v>447</v>
      </c>
      <c r="N27" s="25">
        <f>SUM(N28:N30)</f>
        <v>555</v>
      </c>
      <c r="O27" s="24">
        <f>N23</f>
        <v>588</v>
      </c>
      <c r="P27" s="23" t="str">
        <f>B23</f>
        <v>Eesti Raudtee</v>
      </c>
      <c r="Q27" s="21">
        <f>SUM(Q28:Q30)</f>
        <v>401</v>
      </c>
      <c r="R27" s="25">
        <f>SUM(R28:R30)</f>
        <v>509</v>
      </c>
      <c r="S27" s="24">
        <f>R11</f>
        <v>579</v>
      </c>
      <c r="T27" s="23" t="str">
        <f>B11</f>
        <v>Verx</v>
      </c>
      <c r="U27" s="21">
        <f>SUM(U28:U30)</f>
        <v>422</v>
      </c>
      <c r="V27" s="25">
        <f>SUM(V28:V30)</f>
        <v>530</v>
      </c>
      <c r="W27" s="24">
        <f>V19</f>
        <v>518</v>
      </c>
      <c r="X27" s="23" t="str">
        <f>B19</f>
        <v>Würth</v>
      </c>
      <c r="Y27" s="22">
        <f t="shared" si="0"/>
        <v>2710</v>
      </c>
      <c r="Z27" s="21">
        <f>SUM(Z28:Z30)</f>
        <v>2170</v>
      </c>
      <c r="AA27" s="20">
        <f>AVERAGE(AA28,AA29,AA30)</f>
        <v>180.66666666666666</v>
      </c>
      <c r="AB27" s="19">
        <f>AVERAGE(AB28,AB29,AB30)</f>
        <v>144.66666666666666</v>
      </c>
      <c r="AC27" s="225">
        <f>G28+K28+O28+S28+W28</f>
        <v>3</v>
      </c>
    </row>
    <row r="28" spans="2:29" s="5" customFormat="1" ht="16.2" x14ac:dyDescent="0.25">
      <c r="B28" s="254" t="s">
        <v>4</v>
      </c>
      <c r="C28" s="255"/>
      <c r="D28" s="18">
        <v>51</v>
      </c>
      <c r="E28" s="17">
        <v>160</v>
      </c>
      <c r="F28" s="10">
        <f>E28+D28</f>
        <v>211</v>
      </c>
      <c r="G28" s="230">
        <v>1</v>
      </c>
      <c r="H28" s="231"/>
      <c r="I28" s="16">
        <v>138</v>
      </c>
      <c r="J28" s="10">
        <f>I28+D28</f>
        <v>189</v>
      </c>
      <c r="K28" s="230">
        <v>1</v>
      </c>
      <c r="L28" s="231"/>
      <c r="M28" s="16">
        <v>129</v>
      </c>
      <c r="N28" s="12">
        <f>M28+D28</f>
        <v>180</v>
      </c>
      <c r="O28" s="230">
        <v>0</v>
      </c>
      <c r="P28" s="231"/>
      <c r="Q28" s="16">
        <v>131</v>
      </c>
      <c r="R28" s="10">
        <f>Q28+D28</f>
        <v>182</v>
      </c>
      <c r="S28" s="230">
        <v>0</v>
      </c>
      <c r="T28" s="231"/>
      <c r="U28" s="16">
        <v>97</v>
      </c>
      <c r="V28" s="10">
        <f>U28+D28</f>
        <v>148</v>
      </c>
      <c r="W28" s="230">
        <v>1</v>
      </c>
      <c r="X28" s="231"/>
      <c r="Y28" s="12">
        <f t="shared" si="0"/>
        <v>910</v>
      </c>
      <c r="Z28" s="16">
        <f>E28+I28+M28+Q28+U28</f>
        <v>655</v>
      </c>
      <c r="AA28" s="15">
        <f>AVERAGE(F28,J28,N28,R28,V28)</f>
        <v>182</v>
      </c>
      <c r="AB28" s="14">
        <f>AVERAGE(F28,J28,N28,R28,V28)-D28</f>
        <v>131</v>
      </c>
      <c r="AC28" s="226"/>
    </row>
    <row r="29" spans="2:29" s="5" customFormat="1" ht="16.2" x14ac:dyDescent="0.25">
      <c r="B29" s="254" t="s">
        <v>3</v>
      </c>
      <c r="C29" s="255"/>
      <c r="D29" s="18">
        <v>21</v>
      </c>
      <c r="E29" s="17">
        <v>128</v>
      </c>
      <c r="F29" s="10">
        <f t="shared" ref="F29:F30" si="26">E29+D29</f>
        <v>149</v>
      </c>
      <c r="G29" s="232"/>
      <c r="H29" s="233"/>
      <c r="I29" s="16">
        <v>154</v>
      </c>
      <c r="J29" s="10">
        <f t="shared" ref="J29:J30" si="27">I29+D29</f>
        <v>175</v>
      </c>
      <c r="K29" s="232"/>
      <c r="L29" s="233"/>
      <c r="M29" s="17">
        <v>174</v>
      </c>
      <c r="N29" s="12">
        <f t="shared" ref="N29:N30" si="28">M29+D29</f>
        <v>195</v>
      </c>
      <c r="O29" s="232"/>
      <c r="P29" s="233"/>
      <c r="Q29" s="17">
        <v>143</v>
      </c>
      <c r="R29" s="10">
        <f t="shared" ref="R29:R30" si="29">Q29+D29</f>
        <v>164</v>
      </c>
      <c r="S29" s="232"/>
      <c r="T29" s="233"/>
      <c r="U29" s="17">
        <v>179</v>
      </c>
      <c r="V29" s="10">
        <f t="shared" ref="V29:V30" si="30">U29+D29</f>
        <v>200</v>
      </c>
      <c r="W29" s="232"/>
      <c r="X29" s="233"/>
      <c r="Y29" s="12">
        <f t="shared" si="0"/>
        <v>883</v>
      </c>
      <c r="Z29" s="16">
        <f>E29+I29+M29+Q29+U29</f>
        <v>778</v>
      </c>
      <c r="AA29" s="15">
        <f>AVERAGE(F29,J29,N29,R29,V29)</f>
        <v>176.6</v>
      </c>
      <c r="AB29" s="14">
        <f>AVERAGE(F29,J29,N29,R29,V29)-D29</f>
        <v>155.6</v>
      </c>
      <c r="AC29" s="226"/>
    </row>
    <row r="30" spans="2:29" s="5" customFormat="1" thickBot="1" x14ac:dyDescent="0.35">
      <c r="B30" s="256" t="s">
        <v>2</v>
      </c>
      <c r="C30" s="257"/>
      <c r="D30" s="13">
        <v>36</v>
      </c>
      <c r="E30" s="11">
        <v>157</v>
      </c>
      <c r="F30" s="10">
        <f t="shared" si="26"/>
        <v>193</v>
      </c>
      <c r="G30" s="234"/>
      <c r="H30" s="235"/>
      <c r="I30" s="16">
        <v>163</v>
      </c>
      <c r="J30" s="10">
        <f t="shared" si="27"/>
        <v>199</v>
      </c>
      <c r="K30" s="234"/>
      <c r="L30" s="235"/>
      <c r="M30" s="11">
        <v>144</v>
      </c>
      <c r="N30" s="12">
        <f t="shared" si="28"/>
        <v>180</v>
      </c>
      <c r="O30" s="234"/>
      <c r="P30" s="235"/>
      <c r="Q30" s="11">
        <v>127</v>
      </c>
      <c r="R30" s="10">
        <f t="shared" si="29"/>
        <v>163</v>
      </c>
      <c r="S30" s="234"/>
      <c r="T30" s="235"/>
      <c r="U30" s="11">
        <v>146</v>
      </c>
      <c r="V30" s="10">
        <f t="shared" si="30"/>
        <v>182</v>
      </c>
      <c r="W30" s="234"/>
      <c r="X30" s="235"/>
      <c r="Y30" s="9">
        <f t="shared" si="0"/>
        <v>917</v>
      </c>
      <c r="Z30" s="8">
        <f>E30+I30+M30+Q30+U30</f>
        <v>737</v>
      </c>
      <c r="AA30" s="7">
        <f>AVERAGE(F30,J30,N30,R30,V30)</f>
        <v>183.4</v>
      </c>
      <c r="AB30" s="6">
        <f>AVERAGE(F30,J30,N30,R30,V30)-D30</f>
        <v>147.4</v>
      </c>
      <c r="AC30" s="227"/>
    </row>
    <row r="32" spans="2:29" ht="44.4" customHeight="1" x14ac:dyDescent="0.3"/>
    <row r="33" spans="1:29" ht="44.4" customHeight="1" x14ac:dyDescent="0.3"/>
    <row r="34" spans="1:29" ht="22.2" x14ac:dyDescent="0.3">
      <c r="B34" s="71"/>
      <c r="C34" s="71"/>
      <c r="D34" s="63"/>
      <c r="E34" s="62"/>
      <c r="F34" s="70" t="s">
        <v>190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63"/>
      <c r="T34" s="63"/>
      <c r="U34" s="63"/>
      <c r="V34" s="69"/>
      <c r="W34" s="68" t="s">
        <v>118</v>
      </c>
      <c r="X34" s="67"/>
      <c r="Y34" s="67"/>
      <c r="Z34" s="67"/>
      <c r="AA34" s="63"/>
      <c r="AB34" s="63"/>
      <c r="AC34" s="62"/>
    </row>
    <row r="35" spans="1:29" ht="22.2" x14ac:dyDescent="0.3">
      <c r="B35" s="71"/>
      <c r="C35" s="71"/>
      <c r="D35" s="63"/>
      <c r="E35" s="62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3"/>
      <c r="T35" s="63"/>
      <c r="U35" s="63"/>
      <c r="V35" s="69"/>
      <c r="W35" s="68"/>
      <c r="X35" s="67"/>
      <c r="Y35" s="67"/>
      <c r="Z35" s="67"/>
      <c r="AA35" s="63"/>
      <c r="AB35" s="63"/>
      <c r="AC35" s="62"/>
    </row>
    <row r="36" spans="1:29" ht="21.6" thickBot="1" x14ac:dyDescent="0.45">
      <c r="B36" s="66" t="s">
        <v>38</v>
      </c>
      <c r="C36" s="65"/>
      <c r="D36" s="65"/>
      <c r="E36" s="62"/>
      <c r="F36" s="64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2"/>
    </row>
    <row r="37" spans="1:29" x14ac:dyDescent="0.3">
      <c r="B37" s="264" t="s">
        <v>37</v>
      </c>
      <c r="C37" s="265"/>
      <c r="D37" s="61" t="s">
        <v>36</v>
      </c>
      <c r="E37" s="60"/>
      <c r="F37" s="216" t="s">
        <v>35</v>
      </c>
      <c r="G37" s="258" t="s">
        <v>30</v>
      </c>
      <c r="H37" s="259"/>
      <c r="I37" s="59"/>
      <c r="J37" s="216" t="s">
        <v>34</v>
      </c>
      <c r="K37" s="258" t="s">
        <v>30</v>
      </c>
      <c r="L37" s="259"/>
      <c r="M37" s="58"/>
      <c r="N37" s="216" t="s">
        <v>33</v>
      </c>
      <c r="O37" s="258" t="s">
        <v>30</v>
      </c>
      <c r="P37" s="259"/>
      <c r="Q37" s="58"/>
      <c r="R37" s="216" t="s">
        <v>32</v>
      </c>
      <c r="S37" s="258" t="s">
        <v>30</v>
      </c>
      <c r="T37" s="259"/>
      <c r="U37" s="57"/>
      <c r="V37" s="216" t="s">
        <v>31</v>
      </c>
      <c r="W37" s="258" t="s">
        <v>30</v>
      </c>
      <c r="X37" s="259"/>
      <c r="Y37" s="216" t="s">
        <v>27</v>
      </c>
      <c r="Z37" s="55"/>
      <c r="AA37" s="54" t="s">
        <v>29</v>
      </c>
      <c r="AB37" s="53" t="s">
        <v>28</v>
      </c>
      <c r="AC37" s="52" t="s">
        <v>27</v>
      </c>
    </row>
    <row r="38" spans="1:29" ht="17.399999999999999" thickBot="1" x14ac:dyDescent="0.35">
      <c r="A38" s="36"/>
      <c r="B38" s="260" t="s">
        <v>26</v>
      </c>
      <c r="C38" s="261"/>
      <c r="D38" s="51"/>
      <c r="E38" s="50"/>
      <c r="F38" s="47" t="s">
        <v>24</v>
      </c>
      <c r="G38" s="262" t="s">
        <v>25</v>
      </c>
      <c r="H38" s="263"/>
      <c r="I38" s="49"/>
      <c r="J38" s="47" t="s">
        <v>24</v>
      </c>
      <c r="K38" s="262" t="s">
        <v>25</v>
      </c>
      <c r="L38" s="263"/>
      <c r="M38" s="47"/>
      <c r="N38" s="47" t="s">
        <v>24</v>
      </c>
      <c r="O38" s="262" t="s">
        <v>25</v>
      </c>
      <c r="P38" s="263"/>
      <c r="Q38" s="47"/>
      <c r="R38" s="47" t="s">
        <v>24</v>
      </c>
      <c r="S38" s="262" t="s">
        <v>25</v>
      </c>
      <c r="T38" s="263"/>
      <c r="U38" s="48"/>
      <c r="V38" s="47" t="s">
        <v>24</v>
      </c>
      <c r="W38" s="262" t="s">
        <v>25</v>
      </c>
      <c r="X38" s="263"/>
      <c r="Y38" s="46" t="s">
        <v>24</v>
      </c>
      <c r="Z38" s="45" t="s">
        <v>23</v>
      </c>
      <c r="AA38" s="44" t="s">
        <v>22</v>
      </c>
      <c r="AB38" s="43" t="s">
        <v>21</v>
      </c>
      <c r="AC38" s="42" t="s">
        <v>20</v>
      </c>
    </row>
    <row r="39" spans="1:29" ht="48.75" customHeight="1" thickBot="1" x14ac:dyDescent="0.35">
      <c r="A39" s="36"/>
      <c r="B39" s="240" t="s">
        <v>86</v>
      </c>
      <c r="C39" s="241"/>
      <c r="D39" s="32">
        <f>SUM(D40:D42)</f>
        <v>128</v>
      </c>
      <c r="E39" s="28">
        <f>SUM(E40:E42)</f>
        <v>432</v>
      </c>
      <c r="F39" s="41">
        <f>SUM(F40:F42)</f>
        <v>560</v>
      </c>
      <c r="G39" s="35">
        <f>F59</f>
        <v>557</v>
      </c>
      <c r="H39" s="38" t="str">
        <f>B59</f>
        <v>Malm ja Ko</v>
      </c>
      <c r="I39" s="40">
        <f>SUM(I40:I42)</f>
        <v>379</v>
      </c>
      <c r="J39" s="39">
        <f>SUM(J40:J42)</f>
        <v>507</v>
      </c>
      <c r="K39" s="39">
        <f>J55</f>
        <v>612</v>
      </c>
      <c r="L39" s="23" t="str">
        <f>B55</f>
        <v>Temper</v>
      </c>
      <c r="M39" s="21">
        <f>SUM(M40:M42)</f>
        <v>423</v>
      </c>
      <c r="N39" s="35">
        <f>SUM(N40:N42)</f>
        <v>551</v>
      </c>
      <c r="O39" s="35">
        <f>N51</f>
        <v>573</v>
      </c>
      <c r="P39" s="38" t="str">
        <f>B51</f>
        <v>Dan Arpo</v>
      </c>
      <c r="Q39" s="26">
        <f>SUM(Q40:Q42)</f>
        <v>394</v>
      </c>
      <c r="R39" s="35">
        <f>SUM(R40:R42)</f>
        <v>522</v>
      </c>
      <c r="S39" s="35">
        <f>R47</f>
        <v>564</v>
      </c>
      <c r="T39" s="38" t="str">
        <f>B47</f>
        <v>Essu Mõisa Bowling</v>
      </c>
      <c r="U39" s="26">
        <f>SUM(U40:U42)</f>
        <v>443</v>
      </c>
      <c r="V39" s="35">
        <f>SUM(V40:V42)</f>
        <v>571</v>
      </c>
      <c r="W39" s="35">
        <f>V43</f>
        <v>492</v>
      </c>
      <c r="X39" s="38" t="str">
        <f>B43</f>
        <v>Baltic Tank</v>
      </c>
      <c r="Y39" s="22">
        <f t="shared" ref="Y39:Y62" si="31">F39+J39+N39+R39+V39</f>
        <v>2711</v>
      </c>
      <c r="Z39" s="21">
        <f>SUM(Z40:Z42)</f>
        <v>2071</v>
      </c>
      <c r="AA39" s="37">
        <f>AVERAGE(AA40,AA41,AA42)</f>
        <v>180.73333333333335</v>
      </c>
      <c r="AB39" s="19">
        <f>AVERAGE(AB40,AB41,AB42)</f>
        <v>138.06666666666669</v>
      </c>
      <c r="AC39" s="225">
        <f>G40+K40+O40+S40+W40</f>
        <v>2</v>
      </c>
    </row>
    <row r="40" spans="1:29" x14ac:dyDescent="0.3">
      <c r="A40" s="5"/>
      <c r="B40" s="266" t="s">
        <v>85</v>
      </c>
      <c r="C40" s="267"/>
      <c r="D40" s="18">
        <v>47</v>
      </c>
      <c r="E40" s="17">
        <v>105</v>
      </c>
      <c r="F40" s="10">
        <f>E40+D40</f>
        <v>152</v>
      </c>
      <c r="G40" s="230">
        <v>1</v>
      </c>
      <c r="H40" s="231"/>
      <c r="I40" s="16">
        <v>129</v>
      </c>
      <c r="J40" s="10">
        <f>I40+D40</f>
        <v>176</v>
      </c>
      <c r="K40" s="230">
        <v>0</v>
      </c>
      <c r="L40" s="231"/>
      <c r="M40" s="16">
        <v>158</v>
      </c>
      <c r="N40" s="12">
        <f>M40+D40</f>
        <v>205</v>
      </c>
      <c r="O40" s="230">
        <v>0</v>
      </c>
      <c r="P40" s="231"/>
      <c r="Q40" s="16">
        <v>117</v>
      </c>
      <c r="R40" s="10">
        <f>Q40+D40</f>
        <v>164</v>
      </c>
      <c r="S40" s="230">
        <v>0</v>
      </c>
      <c r="T40" s="231"/>
      <c r="U40" s="17">
        <v>155</v>
      </c>
      <c r="V40" s="10">
        <f>U40+D40</f>
        <v>202</v>
      </c>
      <c r="W40" s="230">
        <v>1</v>
      </c>
      <c r="X40" s="231"/>
      <c r="Y40" s="12">
        <f t="shared" si="31"/>
        <v>899</v>
      </c>
      <c r="Z40" s="16">
        <f>E40+I40+M40+Q40+U40</f>
        <v>664</v>
      </c>
      <c r="AA40" s="15">
        <f>AVERAGE(F40,J40,N40,R40,V40)</f>
        <v>179.8</v>
      </c>
      <c r="AB40" s="14">
        <f>AVERAGE(F40,J40,N40,R40,V40)-D40</f>
        <v>132.80000000000001</v>
      </c>
      <c r="AC40" s="226"/>
    </row>
    <row r="41" spans="1:29" s="36" customFormat="1" ht="16.2" x14ac:dyDescent="0.25">
      <c r="A41" s="5"/>
      <c r="B41" s="268" t="s">
        <v>84</v>
      </c>
      <c r="C41" s="269"/>
      <c r="D41" s="18">
        <v>45</v>
      </c>
      <c r="E41" s="17">
        <v>173</v>
      </c>
      <c r="F41" s="10">
        <f t="shared" ref="F41:F42" si="32">E41+D41</f>
        <v>218</v>
      </c>
      <c r="G41" s="232"/>
      <c r="H41" s="233"/>
      <c r="I41" s="16">
        <v>120</v>
      </c>
      <c r="J41" s="10">
        <f t="shared" ref="J41:J42" si="33">I41+D41</f>
        <v>165</v>
      </c>
      <c r="K41" s="232"/>
      <c r="L41" s="233"/>
      <c r="M41" s="16">
        <v>123</v>
      </c>
      <c r="N41" s="12">
        <f t="shared" ref="N41:N42" si="34">M41+D41</f>
        <v>168</v>
      </c>
      <c r="O41" s="232"/>
      <c r="P41" s="233"/>
      <c r="Q41" s="17">
        <v>123</v>
      </c>
      <c r="R41" s="10">
        <f t="shared" ref="R41:R42" si="35">Q41+D41</f>
        <v>168</v>
      </c>
      <c r="S41" s="232"/>
      <c r="T41" s="233"/>
      <c r="U41" s="17">
        <v>130</v>
      </c>
      <c r="V41" s="10">
        <f t="shared" ref="V41:V42" si="36">U41+D41</f>
        <v>175</v>
      </c>
      <c r="W41" s="232"/>
      <c r="X41" s="233"/>
      <c r="Y41" s="12">
        <f t="shared" si="31"/>
        <v>894</v>
      </c>
      <c r="Z41" s="16">
        <f>E41+I41+M41+Q41+U41</f>
        <v>669</v>
      </c>
      <c r="AA41" s="15">
        <f>AVERAGE(F41,J41,N41,R41,V41)</f>
        <v>178.8</v>
      </c>
      <c r="AB41" s="14">
        <f>AVERAGE(F41,J41,N41,R41,V41)-D41</f>
        <v>133.80000000000001</v>
      </c>
      <c r="AC41" s="226"/>
    </row>
    <row r="42" spans="1:29" s="36" customFormat="1" ht="17.399999999999999" thickBot="1" x14ac:dyDescent="0.35">
      <c r="A42" s="5"/>
      <c r="B42" s="246" t="s">
        <v>83</v>
      </c>
      <c r="C42" s="247"/>
      <c r="D42" s="30">
        <v>36</v>
      </c>
      <c r="E42" s="11">
        <v>154</v>
      </c>
      <c r="F42" s="10">
        <f t="shared" si="32"/>
        <v>190</v>
      </c>
      <c r="G42" s="234"/>
      <c r="H42" s="235"/>
      <c r="I42" s="16">
        <v>130</v>
      </c>
      <c r="J42" s="10">
        <f t="shared" si="33"/>
        <v>166</v>
      </c>
      <c r="K42" s="234"/>
      <c r="L42" s="235"/>
      <c r="M42" s="16">
        <v>142</v>
      </c>
      <c r="N42" s="12">
        <f t="shared" si="34"/>
        <v>178</v>
      </c>
      <c r="O42" s="234"/>
      <c r="P42" s="235"/>
      <c r="Q42" s="17">
        <v>154</v>
      </c>
      <c r="R42" s="10">
        <f t="shared" si="35"/>
        <v>190</v>
      </c>
      <c r="S42" s="234"/>
      <c r="T42" s="235"/>
      <c r="U42" s="17">
        <v>158</v>
      </c>
      <c r="V42" s="10">
        <f t="shared" si="36"/>
        <v>194</v>
      </c>
      <c r="W42" s="234"/>
      <c r="X42" s="235"/>
      <c r="Y42" s="9">
        <f t="shared" si="31"/>
        <v>918</v>
      </c>
      <c r="Z42" s="8">
        <f>E42+I42+M42+Q42+U42</f>
        <v>738</v>
      </c>
      <c r="AA42" s="7">
        <f>AVERAGE(F42,J42,N42,R42,V42)</f>
        <v>183.6</v>
      </c>
      <c r="AB42" s="6">
        <f>AVERAGE(F42,J42,N42,R42,V42)-D42</f>
        <v>147.6</v>
      </c>
      <c r="AC42" s="227"/>
    </row>
    <row r="43" spans="1:29" s="5" customFormat="1" ht="48.75" customHeight="1" thickBot="1" x14ac:dyDescent="0.3">
      <c r="B43" s="223" t="s">
        <v>57</v>
      </c>
      <c r="C43" s="224"/>
      <c r="D43" s="34">
        <f>SUM(D44:D46)</f>
        <v>92</v>
      </c>
      <c r="E43" s="28">
        <f>SUM(E44:E46)</f>
        <v>458</v>
      </c>
      <c r="F43" s="24">
        <f>SUM(F44:F46)</f>
        <v>550</v>
      </c>
      <c r="G43" s="24">
        <f>F55</f>
        <v>553</v>
      </c>
      <c r="H43" s="23" t="str">
        <f>B55</f>
        <v>Temper</v>
      </c>
      <c r="I43" s="27">
        <f>SUM(I44:I46)</f>
        <v>490</v>
      </c>
      <c r="J43" s="24">
        <f>SUM(J44:J46)</f>
        <v>582</v>
      </c>
      <c r="K43" s="24">
        <f>J51</f>
        <v>582</v>
      </c>
      <c r="L43" s="23" t="str">
        <f>B51</f>
        <v>Dan Arpo</v>
      </c>
      <c r="M43" s="21">
        <f>SUM(M44:M46)</f>
        <v>438</v>
      </c>
      <c r="N43" s="31">
        <f>SUM(N44:N46)</f>
        <v>530</v>
      </c>
      <c r="O43" s="24">
        <f>N47</f>
        <v>480</v>
      </c>
      <c r="P43" s="23" t="str">
        <f>B47</f>
        <v>Essu Mõisa Bowling</v>
      </c>
      <c r="Q43" s="21">
        <f>SUM(Q44:Q46)</f>
        <v>448</v>
      </c>
      <c r="R43" s="35">
        <f>SUM(R44:R46)</f>
        <v>540</v>
      </c>
      <c r="S43" s="24">
        <f>R59</f>
        <v>564</v>
      </c>
      <c r="T43" s="23" t="str">
        <f>B59</f>
        <v>Malm ja Ko</v>
      </c>
      <c r="U43" s="21">
        <f>SUM(U44:U46)</f>
        <v>400</v>
      </c>
      <c r="V43" s="25">
        <f>SUM(V44:V46)</f>
        <v>492</v>
      </c>
      <c r="W43" s="24">
        <f>V39</f>
        <v>571</v>
      </c>
      <c r="X43" s="23" t="str">
        <f>B39</f>
        <v>Rakvere Soojus</v>
      </c>
      <c r="Y43" s="22">
        <f t="shared" si="31"/>
        <v>2694</v>
      </c>
      <c r="Z43" s="21">
        <f>SUM(Z44:Z46)</f>
        <v>2234</v>
      </c>
      <c r="AA43" s="20">
        <f>AVERAGE(AA44,AA45,AA46)</f>
        <v>179.60000000000002</v>
      </c>
      <c r="AB43" s="19">
        <f>AVERAGE(AB44,AB45,AB46)</f>
        <v>148.93333333333337</v>
      </c>
      <c r="AC43" s="225">
        <f>G44+K44+O44+S44+W44</f>
        <v>1.5</v>
      </c>
    </row>
    <row r="44" spans="1:29" s="5" customFormat="1" ht="16.2" x14ac:dyDescent="0.25">
      <c r="B44" s="266" t="s">
        <v>116</v>
      </c>
      <c r="C44" s="267"/>
      <c r="D44" s="18">
        <v>32</v>
      </c>
      <c r="E44" s="17">
        <v>178</v>
      </c>
      <c r="F44" s="10">
        <f>E44+D44</f>
        <v>210</v>
      </c>
      <c r="G44" s="230">
        <v>0</v>
      </c>
      <c r="H44" s="231"/>
      <c r="I44" s="16">
        <v>162</v>
      </c>
      <c r="J44" s="10">
        <f>I44+D44</f>
        <v>194</v>
      </c>
      <c r="K44" s="230">
        <v>0.5</v>
      </c>
      <c r="L44" s="231"/>
      <c r="M44" s="16">
        <v>166</v>
      </c>
      <c r="N44" s="12">
        <f>M44+D44</f>
        <v>198</v>
      </c>
      <c r="O44" s="230">
        <v>1</v>
      </c>
      <c r="P44" s="231"/>
      <c r="Q44" s="16">
        <v>164</v>
      </c>
      <c r="R44" s="10">
        <f>Q44+D44</f>
        <v>196</v>
      </c>
      <c r="S44" s="230">
        <v>0</v>
      </c>
      <c r="T44" s="231"/>
      <c r="U44" s="16">
        <v>137</v>
      </c>
      <c r="V44" s="10">
        <f>U44+D44</f>
        <v>169</v>
      </c>
      <c r="W44" s="230">
        <v>0</v>
      </c>
      <c r="X44" s="231"/>
      <c r="Y44" s="12">
        <f t="shared" si="31"/>
        <v>967</v>
      </c>
      <c r="Z44" s="16">
        <f>E44+I44+M44+Q44+U44</f>
        <v>807</v>
      </c>
      <c r="AA44" s="15">
        <f>AVERAGE(F44,J44,N44,R44,V44)</f>
        <v>193.4</v>
      </c>
      <c r="AB44" s="14">
        <f>AVERAGE(F44,J44,N44,R44,V44)-D44</f>
        <v>161.4</v>
      </c>
      <c r="AC44" s="226"/>
    </row>
    <row r="45" spans="1:29" s="5" customFormat="1" ht="16.2" x14ac:dyDescent="0.25">
      <c r="B45" s="268" t="s">
        <v>110</v>
      </c>
      <c r="C45" s="269"/>
      <c r="D45" s="18">
        <v>40</v>
      </c>
      <c r="E45" s="17">
        <v>136</v>
      </c>
      <c r="F45" s="10">
        <f t="shared" ref="F45:F46" si="37">E45+D45</f>
        <v>176</v>
      </c>
      <c r="G45" s="232"/>
      <c r="H45" s="233"/>
      <c r="I45" s="16">
        <v>168</v>
      </c>
      <c r="J45" s="10">
        <f t="shared" ref="J45:J46" si="38">I45+D45</f>
        <v>208</v>
      </c>
      <c r="K45" s="232"/>
      <c r="L45" s="233"/>
      <c r="M45" s="16">
        <v>115</v>
      </c>
      <c r="N45" s="12">
        <f t="shared" ref="N45:N46" si="39">M45+D45</f>
        <v>155</v>
      </c>
      <c r="O45" s="232"/>
      <c r="P45" s="233"/>
      <c r="Q45" s="17">
        <v>130</v>
      </c>
      <c r="R45" s="10">
        <f t="shared" ref="R45:R46" si="40">Q45+D45</f>
        <v>170</v>
      </c>
      <c r="S45" s="232"/>
      <c r="T45" s="233"/>
      <c r="U45" s="17">
        <v>105</v>
      </c>
      <c r="V45" s="10">
        <f t="shared" ref="V45:V46" si="41">U45+D45</f>
        <v>145</v>
      </c>
      <c r="W45" s="232"/>
      <c r="X45" s="233"/>
      <c r="Y45" s="12">
        <f t="shared" si="31"/>
        <v>854</v>
      </c>
      <c r="Z45" s="16">
        <f>E45+I45+M45+Q45+U45</f>
        <v>654</v>
      </c>
      <c r="AA45" s="15">
        <f>AVERAGE(F45,J45,N45,R45,V45)</f>
        <v>170.8</v>
      </c>
      <c r="AB45" s="14">
        <f>AVERAGE(F45,J45,N45,R45,V45)-D45</f>
        <v>130.80000000000001</v>
      </c>
      <c r="AC45" s="226"/>
    </row>
    <row r="46" spans="1:29" s="5" customFormat="1" thickBot="1" x14ac:dyDescent="0.35">
      <c r="B46" s="246" t="s">
        <v>120</v>
      </c>
      <c r="C46" s="247"/>
      <c r="D46" s="30">
        <v>20</v>
      </c>
      <c r="E46" s="11">
        <v>144</v>
      </c>
      <c r="F46" s="10">
        <f t="shared" si="37"/>
        <v>164</v>
      </c>
      <c r="G46" s="234"/>
      <c r="H46" s="235"/>
      <c r="I46" s="16">
        <v>160</v>
      </c>
      <c r="J46" s="10">
        <f t="shared" si="38"/>
        <v>180</v>
      </c>
      <c r="K46" s="234"/>
      <c r="L46" s="235"/>
      <c r="M46" s="16">
        <v>157</v>
      </c>
      <c r="N46" s="12">
        <f t="shared" si="39"/>
        <v>177</v>
      </c>
      <c r="O46" s="234"/>
      <c r="P46" s="235"/>
      <c r="Q46" s="17">
        <v>154</v>
      </c>
      <c r="R46" s="10">
        <f t="shared" si="40"/>
        <v>174</v>
      </c>
      <c r="S46" s="234"/>
      <c r="T46" s="235"/>
      <c r="U46" s="17">
        <v>158</v>
      </c>
      <c r="V46" s="10">
        <f t="shared" si="41"/>
        <v>178</v>
      </c>
      <c r="W46" s="234"/>
      <c r="X46" s="235"/>
      <c r="Y46" s="9">
        <f t="shared" si="31"/>
        <v>873</v>
      </c>
      <c r="Z46" s="8">
        <f>E46+I46+M46+Q46+U46</f>
        <v>773</v>
      </c>
      <c r="AA46" s="7">
        <f>AVERAGE(F46,J46,N46,R46,V46)</f>
        <v>174.6</v>
      </c>
      <c r="AB46" s="6">
        <f>AVERAGE(F46,J46,N46,R46,V46)-D46</f>
        <v>154.6</v>
      </c>
      <c r="AC46" s="227"/>
    </row>
    <row r="47" spans="1:29" s="5" customFormat="1" ht="60.75" customHeight="1" x14ac:dyDescent="0.25">
      <c r="B47" s="240" t="s">
        <v>48</v>
      </c>
      <c r="C47" s="241"/>
      <c r="D47" s="34">
        <f>SUM(D48:D50)</f>
        <v>68</v>
      </c>
      <c r="E47" s="28">
        <f>SUM(E48:E50)</f>
        <v>509</v>
      </c>
      <c r="F47" s="24">
        <f>SUM(F48:F50)</f>
        <v>577</v>
      </c>
      <c r="G47" s="24">
        <f>F51</f>
        <v>596</v>
      </c>
      <c r="H47" s="23" t="str">
        <f>B51</f>
        <v>Dan Arpo</v>
      </c>
      <c r="I47" s="27">
        <f>SUM(I48:I50)</f>
        <v>440</v>
      </c>
      <c r="J47" s="24">
        <f>SUM(J48:J50)</f>
        <v>508</v>
      </c>
      <c r="K47" s="24">
        <f>J59</f>
        <v>566</v>
      </c>
      <c r="L47" s="23" t="str">
        <f>B59</f>
        <v>Malm ja Ko</v>
      </c>
      <c r="M47" s="21">
        <f>SUM(M48:M50)</f>
        <v>412</v>
      </c>
      <c r="N47" s="31">
        <f>SUM(N48:N50)</f>
        <v>480</v>
      </c>
      <c r="O47" s="24">
        <f>N43</f>
        <v>530</v>
      </c>
      <c r="P47" s="23" t="str">
        <f>B43</f>
        <v>Baltic Tank</v>
      </c>
      <c r="Q47" s="21">
        <f>SUM(Q48:Q50)</f>
        <v>496</v>
      </c>
      <c r="R47" s="25">
        <f>SUM(R48:R50)</f>
        <v>564</v>
      </c>
      <c r="S47" s="24">
        <f>R39</f>
        <v>522</v>
      </c>
      <c r="T47" s="23" t="str">
        <f>B39</f>
        <v>Rakvere Soojus</v>
      </c>
      <c r="U47" s="21">
        <f>SUM(U48:U50)</f>
        <v>456</v>
      </c>
      <c r="V47" s="31">
        <f>SUM(V48:V50)</f>
        <v>524</v>
      </c>
      <c r="W47" s="24">
        <f>V55</f>
        <v>487</v>
      </c>
      <c r="X47" s="23" t="str">
        <f>B55</f>
        <v>Temper</v>
      </c>
      <c r="Y47" s="22">
        <f t="shared" si="31"/>
        <v>2653</v>
      </c>
      <c r="Z47" s="21">
        <f>SUM(Z48:Z50)</f>
        <v>2313</v>
      </c>
      <c r="AA47" s="20">
        <f>AVERAGE(AA48,AA49,AA50)</f>
        <v>176.86666666666665</v>
      </c>
      <c r="AB47" s="19">
        <f>AVERAGE(AB48,AB49,AB50)</f>
        <v>154.19999999999999</v>
      </c>
      <c r="AC47" s="225">
        <f>G48+K48+O48+S48+W48</f>
        <v>2</v>
      </c>
    </row>
    <row r="48" spans="1:29" s="5" customFormat="1" ht="16.2" x14ac:dyDescent="0.25">
      <c r="B48" s="228" t="s">
        <v>47</v>
      </c>
      <c r="C48" s="229"/>
      <c r="D48" s="18">
        <v>11</v>
      </c>
      <c r="E48" s="17">
        <v>191</v>
      </c>
      <c r="F48" s="10">
        <f>E48+D48</f>
        <v>202</v>
      </c>
      <c r="G48" s="230">
        <v>0</v>
      </c>
      <c r="H48" s="231"/>
      <c r="I48" s="16">
        <v>154</v>
      </c>
      <c r="J48" s="10">
        <f>I48+D48</f>
        <v>165</v>
      </c>
      <c r="K48" s="230">
        <v>0</v>
      </c>
      <c r="L48" s="231"/>
      <c r="M48" s="16">
        <v>148</v>
      </c>
      <c r="N48" s="12">
        <f>M48+D48</f>
        <v>159</v>
      </c>
      <c r="O48" s="230">
        <v>0</v>
      </c>
      <c r="P48" s="231"/>
      <c r="Q48" s="16">
        <v>180</v>
      </c>
      <c r="R48" s="10">
        <f>Q48+D48</f>
        <v>191</v>
      </c>
      <c r="S48" s="230">
        <v>1</v>
      </c>
      <c r="T48" s="231"/>
      <c r="U48" s="16">
        <v>202</v>
      </c>
      <c r="V48" s="10">
        <f>U48+D48</f>
        <v>213</v>
      </c>
      <c r="W48" s="230">
        <v>1</v>
      </c>
      <c r="X48" s="231"/>
      <c r="Y48" s="12">
        <f t="shared" si="31"/>
        <v>930</v>
      </c>
      <c r="Z48" s="16">
        <f>E48+I48+M48+Q48+U48</f>
        <v>875</v>
      </c>
      <c r="AA48" s="15">
        <f>AVERAGE(F48,J48,N48,R48,V48)</f>
        <v>186</v>
      </c>
      <c r="AB48" s="14">
        <f>AVERAGE(F48,J48,N48,R48,V48)-D48</f>
        <v>175</v>
      </c>
      <c r="AC48" s="226"/>
    </row>
    <row r="49" spans="2:29" s="5" customFormat="1" ht="16.2" x14ac:dyDescent="0.25">
      <c r="B49" s="236" t="s">
        <v>46</v>
      </c>
      <c r="C49" s="237"/>
      <c r="D49" s="18">
        <v>34</v>
      </c>
      <c r="E49" s="17">
        <v>124</v>
      </c>
      <c r="F49" s="10">
        <f t="shared" ref="F49:F50" si="42">E49+D49</f>
        <v>158</v>
      </c>
      <c r="G49" s="232"/>
      <c r="H49" s="233"/>
      <c r="I49" s="16">
        <v>142</v>
      </c>
      <c r="J49" s="10">
        <f t="shared" ref="J49:J50" si="43">I49+D49</f>
        <v>176</v>
      </c>
      <c r="K49" s="232"/>
      <c r="L49" s="233"/>
      <c r="M49" s="17">
        <v>104</v>
      </c>
      <c r="N49" s="12">
        <f t="shared" ref="N49:N50" si="44">M49+D49</f>
        <v>138</v>
      </c>
      <c r="O49" s="232"/>
      <c r="P49" s="233"/>
      <c r="Q49" s="17">
        <v>171</v>
      </c>
      <c r="R49" s="10">
        <f t="shared" ref="R49:R50" si="45">Q49+D49</f>
        <v>205</v>
      </c>
      <c r="S49" s="232"/>
      <c r="T49" s="233"/>
      <c r="U49" s="17">
        <v>106</v>
      </c>
      <c r="V49" s="10">
        <f t="shared" ref="V49:V50" si="46">U49+D49</f>
        <v>140</v>
      </c>
      <c r="W49" s="232"/>
      <c r="X49" s="233"/>
      <c r="Y49" s="12">
        <f t="shared" si="31"/>
        <v>817</v>
      </c>
      <c r="Z49" s="16">
        <f>E49+I49+M49+Q49+U49</f>
        <v>647</v>
      </c>
      <c r="AA49" s="15">
        <f>AVERAGE(F49,J49,N49,R49,V49)</f>
        <v>163.4</v>
      </c>
      <c r="AB49" s="14">
        <f>AVERAGE(F49,J49,N49,R49,V49)-D49</f>
        <v>129.4</v>
      </c>
      <c r="AC49" s="226"/>
    </row>
    <row r="50" spans="2:29" s="5" customFormat="1" thickBot="1" x14ac:dyDescent="0.35">
      <c r="B50" s="238" t="s">
        <v>45</v>
      </c>
      <c r="C50" s="239"/>
      <c r="D50" s="30">
        <v>23</v>
      </c>
      <c r="E50" s="11">
        <v>194</v>
      </c>
      <c r="F50" s="10">
        <f t="shared" si="42"/>
        <v>217</v>
      </c>
      <c r="G50" s="234"/>
      <c r="H50" s="235"/>
      <c r="I50" s="16">
        <v>144</v>
      </c>
      <c r="J50" s="10">
        <f t="shared" si="43"/>
        <v>167</v>
      </c>
      <c r="K50" s="234"/>
      <c r="L50" s="235"/>
      <c r="M50" s="17">
        <v>160</v>
      </c>
      <c r="N50" s="12">
        <f t="shared" si="44"/>
        <v>183</v>
      </c>
      <c r="O50" s="234"/>
      <c r="P50" s="235"/>
      <c r="Q50" s="17">
        <v>145</v>
      </c>
      <c r="R50" s="10">
        <f t="shared" si="45"/>
        <v>168</v>
      </c>
      <c r="S50" s="234"/>
      <c r="T50" s="235"/>
      <c r="U50" s="17">
        <v>148</v>
      </c>
      <c r="V50" s="10">
        <f t="shared" si="46"/>
        <v>171</v>
      </c>
      <c r="W50" s="234"/>
      <c r="X50" s="235"/>
      <c r="Y50" s="9">
        <f t="shared" si="31"/>
        <v>906</v>
      </c>
      <c r="Z50" s="8">
        <f>E50+I50+M50+Q50+U50</f>
        <v>791</v>
      </c>
      <c r="AA50" s="7">
        <f>AVERAGE(F50,J50,N50,R50,V50)</f>
        <v>181.2</v>
      </c>
      <c r="AB50" s="6">
        <f>AVERAGE(F50,J50,N50,R50,V50)-D50</f>
        <v>158.19999999999999</v>
      </c>
      <c r="AC50" s="227"/>
    </row>
    <row r="51" spans="2:29" s="5" customFormat="1" ht="48.75" customHeight="1" x14ac:dyDescent="0.25">
      <c r="B51" s="240" t="s">
        <v>121</v>
      </c>
      <c r="C51" s="241"/>
      <c r="D51" s="32">
        <f>SUM(D52:D54)</f>
        <v>74</v>
      </c>
      <c r="E51" s="28">
        <f>SUM(E52:E54)</f>
        <v>522</v>
      </c>
      <c r="F51" s="24">
        <f>SUM(F52:F54)</f>
        <v>596</v>
      </c>
      <c r="G51" s="24">
        <f>F47</f>
        <v>577</v>
      </c>
      <c r="H51" s="23" t="str">
        <f>B47</f>
        <v>Essu Mõisa Bowling</v>
      </c>
      <c r="I51" s="16">
        <f>J51+D51</f>
        <v>656</v>
      </c>
      <c r="J51" s="24">
        <f>SUM(J52:J54)</f>
        <v>582</v>
      </c>
      <c r="K51" s="24">
        <f>J43</f>
        <v>582</v>
      </c>
      <c r="L51" s="23" t="str">
        <f>B43</f>
        <v>Baltic Tank</v>
      </c>
      <c r="M51" s="26">
        <f>SUM(M52:M54)</f>
        <v>499</v>
      </c>
      <c r="N51" s="25">
        <f>SUM(N52:N54)</f>
        <v>573</v>
      </c>
      <c r="O51" s="24">
        <f>N39</f>
        <v>551</v>
      </c>
      <c r="P51" s="23" t="str">
        <f>B39</f>
        <v>Rakvere Soojus</v>
      </c>
      <c r="Q51" s="21">
        <f>SUM(Q52:Q54)</f>
        <v>578</v>
      </c>
      <c r="R51" s="25">
        <f>SUM(R52:R54)</f>
        <v>652</v>
      </c>
      <c r="S51" s="24">
        <f>R55</f>
        <v>597</v>
      </c>
      <c r="T51" s="23" t="str">
        <f>B55</f>
        <v>Temper</v>
      </c>
      <c r="U51" s="21">
        <f>SUM(U52:U54)</f>
        <v>531</v>
      </c>
      <c r="V51" s="25">
        <f>SUM(V52:V54)</f>
        <v>605</v>
      </c>
      <c r="W51" s="24">
        <f>V59</f>
        <v>545</v>
      </c>
      <c r="X51" s="23" t="str">
        <f>B59</f>
        <v>Malm ja Ko</v>
      </c>
      <c r="Y51" s="22">
        <f t="shared" si="31"/>
        <v>3008</v>
      </c>
      <c r="Z51" s="21">
        <f>SUM(Z52:Z54)</f>
        <v>2638</v>
      </c>
      <c r="AA51" s="20">
        <f>AVERAGE(AA52,AA53,AA54)</f>
        <v>200.53333333333333</v>
      </c>
      <c r="AB51" s="19">
        <f>AVERAGE(AB52,AB53,AB54)</f>
        <v>175.86666666666667</v>
      </c>
      <c r="AC51" s="225">
        <f>G52+K52+O52+S52+W52</f>
        <v>4.5</v>
      </c>
    </row>
    <row r="52" spans="2:29" s="5" customFormat="1" ht="16.2" x14ac:dyDescent="0.25">
      <c r="B52" s="228" t="s">
        <v>191</v>
      </c>
      <c r="C52" s="229"/>
      <c r="D52" s="18">
        <v>26</v>
      </c>
      <c r="E52" s="17">
        <v>203</v>
      </c>
      <c r="F52" s="10">
        <f>E52+D52</f>
        <v>229</v>
      </c>
      <c r="G52" s="230">
        <v>1</v>
      </c>
      <c r="H52" s="231"/>
      <c r="I52" s="16">
        <v>176</v>
      </c>
      <c r="J52" s="10">
        <f>I52+D52</f>
        <v>202</v>
      </c>
      <c r="K52" s="230">
        <v>0.5</v>
      </c>
      <c r="L52" s="231"/>
      <c r="M52" s="16">
        <v>168</v>
      </c>
      <c r="N52" s="12">
        <f>M52+D52</f>
        <v>194</v>
      </c>
      <c r="O52" s="230">
        <v>1</v>
      </c>
      <c r="P52" s="231"/>
      <c r="Q52" s="16">
        <v>149</v>
      </c>
      <c r="R52" s="10">
        <f>Q52+D52</f>
        <v>175</v>
      </c>
      <c r="S52" s="230">
        <v>1</v>
      </c>
      <c r="T52" s="231"/>
      <c r="U52" s="16">
        <v>193</v>
      </c>
      <c r="V52" s="10">
        <f>U52+D52</f>
        <v>219</v>
      </c>
      <c r="W52" s="230">
        <v>1</v>
      </c>
      <c r="X52" s="231"/>
      <c r="Y52" s="12">
        <f t="shared" si="31"/>
        <v>1019</v>
      </c>
      <c r="Z52" s="16">
        <f>E52+I52+M52+Q52+U52</f>
        <v>889</v>
      </c>
      <c r="AA52" s="15">
        <f>AVERAGE(F52,J52,N52,R52,V52)</f>
        <v>203.8</v>
      </c>
      <c r="AB52" s="14">
        <f>AVERAGE(F52,J52,N52,R52,V52)-D52</f>
        <v>177.8</v>
      </c>
      <c r="AC52" s="226"/>
    </row>
    <row r="53" spans="2:29" s="5" customFormat="1" ht="16.2" x14ac:dyDescent="0.25">
      <c r="B53" s="236" t="s">
        <v>105</v>
      </c>
      <c r="C53" s="237"/>
      <c r="D53" s="18">
        <v>28</v>
      </c>
      <c r="E53" s="17">
        <v>143</v>
      </c>
      <c r="F53" s="10">
        <f t="shared" ref="F53:F54" si="47">E53+D53</f>
        <v>171</v>
      </c>
      <c r="G53" s="232"/>
      <c r="H53" s="233"/>
      <c r="I53" s="16">
        <v>133</v>
      </c>
      <c r="J53" s="10">
        <f t="shared" ref="J53:J54" si="48">I53+D53</f>
        <v>161</v>
      </c>
      <c r="K53" s="232"/>
      <c r="L53" s="233"/>
      <c r="M53" s="17">
        <v>174</v>
      </c>
      <c r="N53" s="12">
        <f t="shared" ref="N53:N54" si="49">M53+D53</f>
        <v>202</v>
      </c>
      <c r="O53" s="232"/>
      <c r="P53" s="233"/>
      <c r="Q53" s="17">
        <v>186</v>
      </c>
      <c r="R53" s="10">
        <f t="shared" ref="R53:R54" si="50">Q53+D53</f>
        <v>214</v>
      </c>
      <c r="S53" s="232"/>
      <c r="T53" s="233"/>
      <c r="U53" s="17">
        <v>129</v>
      </c>
      <c r="V53" s="10">
        <f t="shared" ref="V53:V54" si="51">U53+D53</f>
        <v>157</v>
      </c>
      <c r="W53" s="232"/>
      <c r="X53" s="233"/>
      <c r="Y53" s="12">
        <f t="shared" si="31"/>
        <v>905</v>
      </c>
      <c r="Z53" s="16">
        <f>E53+I53+M53+Q53+U53</f>
        <v>765</v>
      </c>
      <c r="AA53" s="15">
        <f>AVERAGE(F53,J53,N53,R53,V53)</f>
        <v>181</v>
      </c>
      <c r="AB53" s="14">
        <f>AVERAGE(F53,J53,N53,R53,V53)-D53</f>
        <v>153</v>
      </c>
      <c r="AC53" s="226"/>
    </row>
    <row r="54" spans="2:29" s="5" customFormat="1" thickBot="1" x14ac:dyDescent="0.35">
      <c r="B54" s="238" t="s">
        <v>87</v>
      </c>
      <c r="C54" s="239"/>
      <c r="D54" s="30">
        <v>20</v>
      </c>
      <c r="E54" s="11">
        <v>176</v>
      </c>
      <c r="F54" s="10">
        <f t="shared" si="47"/>
        <v>196</v>
      </c>
      <c r="G54" s="234"/>
      <c r="H54" s="235"/>
      <c r="I54" s="17">
        <v>199</v>
      </c>
      <c r="J54" s="10">
        <f t="shared" si="48"/>
        <v>219</v>
      </c>
      <c r="K54" s="234"/>
      <c r="L54" s="235"/>
      <c r="M54" s="17">
        <v>157</v>
      </c>
      <c r="N54" s="12">
        <f t="shared" si="49"/>
        <v>177</v>
      </c>
      <c r="O54" s="234"/>
      <c r="P54" s="235"/>
      <c r="Q54" s="17">
        <v>243</v>
      </c>
      <c r="R54" s="10">
        <f t="shared" si="50"/>
        <v>263</v>
      </c>
      <c r="S54" s="234"/>
      <c r="T54" s="235"/>
      <c r="U54" s="17">
        <v>209</v>
      </c>
      <c r="V54" s="10">
        <f t="shared" si="51"/>
        <v>229</v>
      </c>
      <c r="W54" s="234"/>
      <c r="X54" s="235"/>
      <c r="Y54" s="9">
        <f t="shared" si="31"/>
        <v>1084</v>
      </c>
      <c r="Z54" s="8">
        <f>E54+I54+M54+Q54+U54</f>
        <v>984</v>
      </c>
      <c r="AA54" s="7">
        <f>AVERAGE(F54,J54,N54,R54,V54)</f>
        <v>216.8</v>
      </c>
      <c r="AB54" s="6">
        <f>AVERAGE(F54,J54,N54,R54,V54)-D54</f>
        <v>196.8</v>
      </c>
      <c r="AC54" s="227"/>
    </row>
    <row r="55" spans="2:29" s="5" customFormat="1" ht="48.75" customHeight="1" thickBot="1" x14ac:dyDescent="0.3">
      <c r="B55" s="223" t="s">
        <v>71</v>
      </c>
      <c r="C55" s="224"/>
      <c r="D55" s="34">
        <f>SUM(D56:D58)</f>
        <v>143</v>
      </c>
      <c r="E55" s="28">
        <f>SUM(E56:E58)</f>
        <v>410</v>
      </c>
      <c r="F55" s="24">
        <f>SUM(F56:F58)</f>
        <v>553</v>
      </c>
      <c r="G55" s="24">
        <f>F43</f>
        <v>550</v>
      </c>
      <c r="H55" s="23" t="str">
        <f>B43</f>
        <v>Baltic Tank</v>
      </c>
      <c r="I55" s="27">
        <f>SUM(I56:I58)</f>
        <v>469</v>
      </c>
      <c r="J55" s="24">
        <f>SUM(J56:J58)</f>
        <v>612</v>
      </c>
      <c r="K55" s="24">
        <f>J39</f>
        <v>507</v>
      </c>
      <c r="L55" s="23" t="str">
        <f>B39</f>
        <v>Rakvere Soojus</v>
      </c>
      <c r="M55" s="21">
        <f>SUM(M56:M58)</f>
        <v>409</v>
      </c>
      <c r="N55" s="31">
        <f>SUM(N56:N58)</f>
        <v>552</v>
      </c>
      <c r="O55" s="24">
        <f>N59</f>
        <v>521</v>
      </c>
      <c r="P55" s="23" t="str">
        <f>B59</f>
        <v>Malm ja Ko</v>
      </c>
      <c r="Q55" s="21">
        <f>SUM(Q56:Q58)</f>
        <v>454</v>
      </c>
      <c r="R55" s="31">
        <f>SUM(R56:R58)</f>
        <v>597</v>
      </c>
      <c r="S55" s="24">
        <f>R51</f>
        <v>652</v>
      </c>
      <c r="T55" s="23" t="str">
        <f>B51</f>
        <v>Dan Arpo</v>
      </c>
      <c r="U55" s="21">
        <f>SUM(U56:U58)</f>
        <v>344</v>
      </c>
      <c r="V55" s="31">
        <f>SUM(V56:V58)</f>
        <v>487</v>
      </c>
      <c r="W55" s="24">
        <f>V47</f>
        <v>524</v>
      </c>
      <c r="X55" s="23" t="str">
        <f>B47</f>
        <v>Essu Mõisa Bowling</v>
      </c>
      <c r="Y55" s="22">
        <f t="shared" si="31"/>
        <v>2801</v>
      </c>
      <c r="Z55" s="21">
        <f>SUM(Z56:Z58)</f>
        <v>2086</v>
      </c>
      <c r="AA55" s="20">
        <f>AVERAGE(AA56,AA57,AA58)</f>
        <v>186.73333333333335</v>
      </c>
      <c r="AB55" s="19">
        <f>AVERAGE(AB56,AB57,AB58)</f>
        <v>139.06666666666669</v>
      </c>
      <c r="AC55" s="225">
        <f>G56+K56+O56+S56+W56</f>
        <v>3</v>
      </c>
    </row>
    <row r="56" spans="2:29" s="5" customFormat="1" ht="16.2" x14ac:dyDescent="0.25">
      <c r="B56" s="242" t="s">
        <v>70</v>
      </c>
      <c r="C56" s="243"/>
      <c r="D56" s="18">
        <v>51</v>
      </c>
      <c r="E56" s="17">
        <v>127</v>
      </c>
      <c r="F56" s="10">
        <f>E56+D56</f>
        <v>178</v>
      </c>
      <c r="G56" s="230">
        <v>1</v>
      </c>
      <c r="H56" s="231"/>
      <c r="I56" s="16">
        <v>150</v>
      </c>
      <c r="J56" s="10">
        <f>I56+D56</f>
        <v>201</v>
      </c>
      <c r="K56" s="230">
        <v>1</v>
      </c>
      <c r="L56" s="231"/>
      <c r="M56" s="16">
        <v>113</v>
      </c>
      <c r="N56" s="12">
        <f>M56+D56</f>
        <v>164</v>
      </c>
      <c r="O56" s="230">
        <v>1</v>
      </c>
      <c r="P56" s="231"/>
      <c r="Q56" s="16">
        <v>135</v>
      </c>
      <c r="R56" s="10">
        <f>Q56+D56</f>
        <v>186</v>
      </c>
      <c r="S56" s="230">
        <v>0</v>
      </c>
      <c r="T56" s="231"/>
      <c r="U56" s="16">
        <v>129</v>
      </c>
      <c r="V56" s="10">
        <f>U56+D56</f>
        <v>180</v>
      </c>
      <c r="W56" s="230">
        <v>0</v>
      </c>
      <c r="X56" s="231"/>
      <c r="Y56" s="12">
        <f t="shared" si="31"/>
        <v>909</v>
      </c>
      <c r="Z56" s="16">
        <f>E56+I56+M56+Q56+U56</f>
        <v>654</v>
      </c>
      <c r="AA56" s="15">
        <f>AVERAGE(F56,J56,N56,R56,V56)</f>
        <v>181.8</v>
      </c>
      <c r="AB56" s="14">
        <f>AVERAGE(F56,J56,N56,R56,V56)-D56</f>
        <v>130.80000000000001</v>
      </c>
      <c r="AC56" s="226"/>
    </row>
    <row r="57" spans="2:29" s="5" customFormat="1" ht="16.2" x14ac:dyDescent="0.25">
      <c r="B57" s="244" t="s">
        <v>111</v>
      </c>
      <c r="C57" s="245"/>
      <c r="D57" s="18">
        <v>51</v>
      </c>
      <c r="E57" s="17">
        <v>139</v>
      </c>
      <c r="F57" s="10">
        <f t="shared" ref="F57:F58" si="52">E57+D57</f>
        <v>190</v>
      </c>
      <c r="G57" s="232"/>
      <c r="H57" s="233"/>
      <c r="I57" s="16">
        <v>155</v>
      </c>
      <c r="J57" s="10">
        <f t="shared" ref="J57:J58" si="53">I57+D57</f>
        <v>206</v>
      </c>
      <c r="K57" s="232"/>
      <c r="L57" s="233"/>
      <c r="M57" s="17">
        <v>146</v>
      </c>
      <c r="N57" s="12">
        <f t="shared" ref="N57:N58" si="54">M57+D57</f>
        <v>197</v>
      </c>
      <c r="O57" s="232"/>
      <c r="P57" s="233"/>
      <c r="Q57" s="17">
        <v>152</v>
      </c>
      <c r="R57" s="10">
        <f t="shared" ref="R57:R58" si="55">Q57+D57</f>
        <v>203</v>
      </c>
      <c r="S57" s="232"/>
      <c r="T57" s="233"/>
      <c r="U57" s="17">
        <v>83</v>
      </c>
      <c r="V57" s="10">
        <f t="shared" ref="V57:V58" si="56">U57+D57</f>
        <v>134</v>
      </c>
      <c r="W57" s="232"/>
      <c r="X57" s="233"/>
      <c r="Y57" s="12">
        <f t="shared" si="31"/>
        <v>930</v>
      </c>
      <c r="Z57" s="16">
        <f>E57+I57+M57+Q57+U57</f>
        <v>675</v>
      </c>
      <c r="AA57" s="15">
        <f>AVERAGE(F57,J57,N57,R57,V57)</f>
        <v>186</v>
      </c>
      <c r="AB57" s="14">
        <f>AVERAGE(F57,J57,N57,R57,V57)-D57</f>
        <v>135</v>
      </c>
      <c r="AC57" s="226"/>
    </row>
    <row r="58" spans="2:29" s="5" customFormat="1" thickBot="1" x14ac:dyDescent="0.35">
      <c r="B58" s="246" t="s">
        <v>69</v>
      </c>
      <c r="C58" s="247"/>
      <c r="D58" s="30">
        <v>41</v>
      </c>
      <c r="E58" s="11">
        <v>144</v>
      </c>
      <c r="F58" s="10">
        <f t="shared" si="52"/>
        <v>185</v>
      </c>
      <c r="G58" s="234"/>
      <c r="H58" s="235"/>
      <c r="I58" s="16">
        <v>164</v>
      </c>
      <c r="J58" s="10">
        <f t="shared" si="53"/>
        <v>205</v>
      </c>
      <c r="K58" s="234"/>
      <c r="L58" s="235"/>
      <c r="M58" s="17">
        <v>150</v>
      </c>
      <c r="N58" s="12">
        <f t="shared" si="54"/>
        <v>191</v>
      </c>
      <c r="O58" s="234"/>
      <c r="P58" s="235"/>
      <c r="Q58" s="17">
        <v>167</v>
      </c>
      <c r="R58" s="10">
        <f t="shared" si="55"/>
        <v>208</v>
      </c>
      <c r="S58" s="234"/>
      <c r="T58" s="235"/>
      <c r="U58" s="17">
        <v>132</v>
      </c>
      <c r="V58" s="10">
        <f t="shared" si="56"/>
        <v>173</v>
      </c>
      <c r="W58" s="234"/>
      <c r="X58" s="235"/>
      <c r="Y58" s="9">
        <f t="shared" si="31"/>
        <v>962</v>
      </c>
      <c r="Z58" s="8">
        <f>E58+I58+M58+Q58+U58</f>
        <v>757</v>
      </c>
      <c r="AA58" s="7">
        <f>AVERAGE(F58,J58,N58,R58,V58)</f>
        <v>192.4</v>
      </c>
      <c r="AB58" s="6">
        <f>AVERAGE(F58,J58,N58,R58,V58)-D58</f>
        <v>151.4</v>
      </c>
      <c r="AC58" s="227"/>
    </row>
    <row r="59" spans="2:29" s="5" customFormat="1" ht="48.75" customHeight="1" x14ac:dyDescent="0.25">
      <c r="B59" s="240" t="s">
        <v>144</v>
      </c>
      <c r="C59" s="241"/>
      <c r="D59" s="29">
        <f>SUM(D60:D62)</f>
        <v>115</v>
      </c>
      <c r="E59" s="28">
        <f>SUM(E60:E62)</f>
        <v>442</v>
      </c>
      <c r="F59" s="24">
        <f>SUM(F60:F62)</f>
        <v>557</v>
      </c>
      <c r="G59" s="24">
        <f>F39</f>
        <v>560</v>
      </c>
      <c r="H59" s="23" t="str">
        <f>B39</f>
        <v>Rakvere Soojus</v>
      </c>
      <c r="I59" s="27">
        <f>SUM(I60:I62)</f>
        <v>451</v>
      </c>
      <c r="J59" s="24">
        <f>SUM(J60:J62)</f>
        <v>566</v>
      </c>
      <c r="K59" s="24">
        <f>J47</f>
        <v>508</v>
      </c>
      <c r="L59" s="23" t="str">
        <f>B47</f>
        <v>Essu Mõisa Bowling</v>
      </c>
      <c r="M59" s="26">
        <f>SUM(M60:M62)</f>
        <v>406</v>
      </c>
      <c r="N59" s="25">
        <f>SUM(N60:N62)</f>
        <v>521</v>
      </c>
      <c r="O59" s="24">
        <f>N55</f>
        <v>552</v>
      </c>
      <c r="P59" s="23" t="str">
        <f>B55</f>
        <v>Temper</v>
      </c>
      <c r="Q59" s="21">
        <f>SUM(Q60:Q62)</f>
        <v>449</v>
      </c>
      <c r="R59" s="25">
        <f>SUM(R60:R62)</f>
        <v>564</v>
      </c>
      <c r="S59" s="24">
        <f>R43</f>
        <v>540</v>
      </c>
      <c r="T59" s="23" t="str">
        <f>B43</f>
        <v>Baltic Tank</v>
      </c>
      <c r="U59" s="21">
        <f>SUM(U60:U62)</f>
        <v>430</v>
      </c>
      <c r="V59" s="25">
        <f>SUM(V60:V62)</f>
        <v>545</v>
      </c>
      <c r="W59" s="24">
        <f>V51</f>
        <v>605</v>
      </c>
      <c r="X59" s="23" t="str">
        <f>B51</f>
        <v>Dan Arpo</v>
      </c>
      <c r="Y59" s="22">
        <f t="shared" si="31"/>
        <v>2753</v>
      </c>
      <c r="Z59" s="21">
        <f>SUM(Z60:Z62)</f>
        <v>2178</v>
      </c>
      <c r="AA59" s="20">
        <f>AVERAGE(AA60,AA61,AA62)</f>
        <v>183.5333333333333</v>
      </c>
      <c r="AB59" s="19">
        <f>AVERAGE(AB60,AB61,AB62)</f>
        <v>145.19999999999999</v>
      </c>
      <c r="AC59" s="225">
        <f>G60+K60+O60+S60+W60</f>
        <v>2</v>
      </c>
    </row>
    <row r="60" spans="2:29" s="5" customFormat="1" ht="16.2" x14ac:dyDescent="0.25">
      <c r="B60" s="248" t="s">
        <v>15</v>
      </c>
      <c r="C60" s="249"/>
      <c r="D60" s="18">
        <v>50</v>
      </c>
      <c r="E60" s="17">
        <v>121</v>
      </c>
      <c r="F60" s="10">
        <f>E60+D60</f>
        <v>171</v>
      </c>
      <c r="G60" s="230">
        <v>0</v>
      </c>
      <c r="H60" s="231"/>
      <c r="I60" s="16">
        <v>94</v>
      </c>
      <c r="J60" s="10">
        <f>I60+D60</f>
        <v>144</v>
      </c>
      <c r="K60" s="230">
        <v>1</v>
      </c>
      <c r="L60" s="231"/>
      <c r="M60" s="16">
        <v>110</v>
      </c>
      <c r="N60" s="12">
        <f>M60+D60</f>
        <v>160</v>
      </c>
      <c r="O60" s="230">
        <v>0</v>
      </c>
      <c r="P60" s="231"/>
      <c r="Q60" s="16">
        <v>97</v>
      </c>
      <c r="R60" s="10">
        <f>Q60+D60</f>
        <v>147</v>
      </c>
      <c r="S60" s="230">
        <v>1</v>
      </c>
      <c r="T60" s="231"/>
      <c r="U60" s="16">
        <v>105</v>
      </c>
      <c r="V60" s="10">
        <f>U60+D60</f>
        <v>155</v>
      </c>
      <c r="W60" s="230">
        <v>0</v>
      </c>
      <c r="X60" s="231"/>
      <c r="Y60" s="12">
        <f t="shared" si="31"/>
        <v>777</v>
      </c>
      <c r="Z60" s="16">
        <f>E60+I60+M60+Q60+U60</f>
        <v>527</v>
      </c>
      <c r="AA60" s="15">
        <f>AVERAGE(F60,J60,N60,R60,V60)</f>
        <v>155.4</v>
      </c>
      <c r="AB60" s="14">
        <f>AVERAGE(F60,J60,N60,R60,V60)-D60</f>
        <v>105.4</v>
      </c>
      <c r="AC60" s="226"/>
    </row>
    <row r="61" spans="2:29" s="5" customFormat="1" ht="16.2" x14ac:dyDescent="0.25">
      <c r="B61" s="250" t="s">
        <v>153</v>
      </c>
      <c r="C61" s="251"/>
      <c r="D61" s="18">
        <v>44</v>
      </c>
      <c r="E61" s="17">
        <v>139</v>
      </c>
      <c r="F61" s="10">
        <f t="shared" ref="F61:F62" si="57">E61+D61</f>
        <v>183</v>
      </c>
      <c r="G61" s="232"/>
      <c r="H61" s="233"/>
      <c r="I61" s="16">
        <v>170</v>
      </c>
      <c r="J61" s="10">
        <f t="shared" ref="J61:J62" si="58">I61+D61</f>
        <v>214</v>
      </c>
      <c r="K61" s="232"/>
      <c r="L61" s="233"/>
      <c r="M61" s="17">
        <v>121</v>
      </c>
      <c r="N61" s="12">
        <f t="shared" ref="N61:N62" si="59">M61+D61</f>
        <v>165</v>
      </c>
      <c r="O61" s="232"/>
      <c r="P61" s="233"/>
      <c r="Q61" s="17">
        <v>166</v>
      </c>
      <c r="R61" s="10">
        <f t="shared" ref="R61:R62" si="60">Q61+D61</f>
        <v>210</v>
      </c>
      <c r="S61" s="232"/>
      <c r="T61" s="233"/>
      <c r="U61" s="17">
        <v>174</v>
      </c>
      <c r="V61" s="10">
        <f t="shared" ref="V61:V62" si="61">U61+D61</f>
        <v>218</v>
      </c>
      <c r="W61" s="232"/>
      <c r="X61" s="233"/>
      <c r="Y61" s="12">
        <f t="shared" si="31"/>
        <v>990</v>
      </c>
      <c r="Z61" s="16">
        <f>E61+I61+M61+Q61+U61</f>
        <v>770</v>
      </c>
      <c r="AA61" s="15">
        <f>AVERAGE(F61,J61,N61,R61,V61)</f>
        <v>198</v>
      </c>
      <c r="AB61" s="14">
        <f>AVERAGE(F61,J61,N61,R61,V61)-D61</f>
        <v>154</v>
      </c>
      <c r="AC61" s="226"/>
    </row>
    <row r="62" spans="2:29" s="5" customFormat="1" thickBot="1" x14ac:dyDescent="0.35">
      <c r="B62" s="252" t="s">
        <v>152</v>
      </c>
      <c r="C62" s="253"/>
      <c r="D62" s="13">
        <v>21</v>
      </c>
      <c r="E62" s="11">
        <v>182</v>
      </c>
      <c r="F62" s="10">
        <f t="shared" si="57"/>
        <v>203</v>
      </c>
      <c r="G62" s="234"/>
      <c r="H62" s="235"/>
      <c r="I62" s="16">
        <v>187</v>
      </c>
      <c r="J62" s="10">
        <f t="shared" si="58"/>
        <v>208</v>
      </c>
      <c r="K62" s="234"/>
      <c r="L62" s="235"/>
      <c r="M62" s="11">
        <v>175</v>
      </c>
      <c r="N62" s="12">
        <f t="shared" si="59"/>
        <v>196</v>
      </c>
      <c r="O62" s="234"/>
      <c r="P62" s="235"/>
      <c r="Q62" s="11">
        <v>186</v>
      </c>
      <c r="R62" s="10">
        <f t="shared" si="60"/>
        <v>207</v>
      </c>
      <c r="S62" s="234"/>
      <c r="T62" s="235"/>
      <c r="U62" s="11">
        <v>151</v>
      </c>
      <c r="V62" s="10">
        <f t="shared" si="61"/>
        <v>172</v>
      </c>
      <c r="W62" s="234"/>
      <c r="X62" s="235"/>
      <c r="Y62" s="9">
        <f t="shared" si="31"/>
        <v>986</v>
      </c>
      <c r="Z62" s="8">
        <f>E62+I62+M62+Q62+U62</f>
        <v>881</v>
      </c>
      <c r="AA62" s="7">
        <f>AVERAGE(F62,J62,N62,R62,V62)</f>
        <v>197.2</v>
      </c>
      <c r="AB62" s="6">
        <f>AVERAGE(F62,J62,N62,R62,V62)-D62</f>
        <v>176.2</v>
      </c>
      <c r="AC62" s="227"/>
    </row>
    <row r="64" spans="2:29" ht="44.4" customHeight="1" x14ac:dyDescent="0.3"/>
    <row r="65" spans="1:29" ht="22.2" x14ac:dyDescent="0.3">
      <c r="B65" s="71"/>
      <c r="C65" s="71"/>
      <c r="D65" s="63"/>
      <c r="E65" s="62"/>
      <c r="F65" s="70" t="s">
        <v>185</v>
      </c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63"/>
      <c r="T65" s="63"/>
      <c r="U65" s="63"/>
      <c r="V65" s="69"/>
      <c r="W65" s="68" t="s">
        <v>118</v>
      </c>
      <c r="X65" s="67"/>
      <c r="Y65" s="67"/>
      <c r="Z65" s="67"/>
      <c r="AA65" s="63"/>
      <c r="AB65" s="63"/>
      <c r="AC65" s="62"/>
    </row>
    <row r="66" spans="1:29" ht="22.2" x14ac:dyDescent="0.3">
      <c r="B66" s="71"/>
      <c r="C66" s="71"/>
      <c r="D66" s="63"/>
      <c r="E66" s="62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63"/>
      <c r="T66" s="63"/>
      <c r="U66" s="63"/>
      <c r="V66" s="69"/>
      <c r="W66" s="68"/>
      <c r="X66" s="67"/>
      <c r="Y66" s="67"/>
      <c r="Z66" s="67"/>
      <c r="AA66" s="63"/>
      <c r="AB66" s="63"/>
      <c r="AC66" s="62"/>
    </row>
    <row r="67" spans="1:29" ht="21.6" thickBot="1" x14ac:dyDescent="0.45">
      <c r="B67" s="66" t="s">
        <v>38</v>
      </c>
      <c r="C67" s="65"/>
      <c r="D67" s="65"/>
      <c r="E67" s="62"/>
      <c r="F67" s="64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2"/>
    </row>
    <row r="68" spans="1:29" x14ac:dyDescent="0.3">
      <c r="B68" s="264" t="s">
        <v>37</v>
      </c>
      <c r="C68" s="265"/>
      <c r="D68" s="61" t="s">
        <v>36</v>
      </c>
      <c r="E68" s="60"/>
      <c r="F68" s="214" t="s">
        <v>35</v>
      </c>
      <c r="G68" s="258" t="s">
        <v>30</v>
      </c>
      <c r="H68" s="259"/>
      <c r="I68" s="59"/>
      <c r="J68" s="214" t="s">
        <v>34</v>
      </c>
      <c r="K68" s="258" t="s">
        <v>30</v>
      </c>
      <c r="L68" s="259"/>
      <c r="M68" s="58"/>
      <c r="N68" s="214" t="s">
        <v>33</v>
      </c>
      <c r="O68" s="258" t="s">
        <v>30</v>
      </c>
      <c r="P68" s="259"/>
      <c r="Q68" s="58"/>
      <c r="R68" s="214" t="s">
        <v>32</v>
      </c>
      <c r="S68" s="258" t="s">
        <v>30</v>
      </c>
      <c r="T68" s="259"/>
      <c r="U68" s="57"/>
      <c r="V68" s="214" t="s">
        <v>31</v>
      </c>
      <c r="W68" s="258" t="s">
        <v>30</v>
      </c>
      <c r="X68" s="259"/>
      <c r="Y68" s="214" t="s">
        <v>27</v>
      </c>
      <c r="Z68" s="55"/>
      <c r="AA68" s="54" t="s">
        <v>29</v>
      </c>
      <c r="AB68" s="53" t="s">
        <v>28</v>
      </c>
      <c r="AC68" s="52" t="s">
        <v>27</v>
      </c>
    </row>
    <row r="69" spans="1:29" ht="17.399999999999999" thickBot="1" x14ac:dyDescent="0.35">
      <c r="A69" s="36"/>
      <c r="B69" s="260" t="s">
        <v>26</v>
      </c>
      <c r="C69" s="261"/>
      <c r="D69" s="51"/>
      <c r="E69" s="50"/>
      <c r="F69" s="47" t="s">
        <v>24</v>
      </c>
      <c r="G69" s="262" t="s">
        <v>25</v>
      </c>
      <c r="H69" s="263"/>
      <c r="I69" s="49"/>
      <c r="J69" s="47" t="s">
        <v>24</v>
      </c>
      <c r="K69" s="262" t="s">
        <v>25</v>
      </c>
      <c r="L69" s="263"/>
      <c r="M69" s="47"/>
      <c r="N69" s="47" t="s">
        <v>24</v>
      </c>
      <c r="O69" s="262" t="s">
        <v>25</v>
      </c>
      <c r="P69" s="263"/>
      <c r="Q69" s="47"/>
      <c r="R69" s="47" t="s">
        <v>24</v>
      </c>
      <c r="S69" s="262" t="s">
        <v>25</v>
      </c>
      <c r="T69" s="263"/>
      <c r="U69" s="48"/>
      <c r="V69" s="47" t="s">
        <v>24</v>
      </c>
      <c r="W69" s="262" t="s">
        <v>25</v>
      </c>
      <c r="X69" s="263"/>
      <c r="Y69" s="46" t="s">
        <v>24</v>
      </c>
      <c r="Z69" s="45" t="s">
        <v>23</v>
      </c>
      <c r="AA69" s="44" t="s">
        <v>22</v>
      </c>
      <c r="AB69" s="43" t="s">
        <v>21</v>
      </c>
      <c r="AC69" s="42" t="s">
        <v>20</v>
      </c>
    </row>
    <row r="70" spans="1:29" ht="48.75" customHeight="1" x14ac:dyDescent="0.3">
      <c r="A70" s="36"/>
      <c r="B70" s="240" t="s">
        <v>12</v>
      </c>
      <c r="C70" s="241"/>
      <c r="D70" s="32">
        <f>SUM(D71:D73)</f>
        <v>121</v>
      </c>
      <c r="E70" s="28">
        <f>SUM(E71:E73)</f>
        <v>435</v>
      </c>
      <c r="F70" s="41">
        <f>SUM(F71:F73)</f>
        <v>556</v>
      </c>
      <c r="G70" s="35">
        <f>F90</f>
        <v>533</v>
      </c>
      <c r="H70" s="38" t="str">
        <f>B90</f>
        <v>Kunda Nordic</v>
      </c>
      <c r="I70" s="40">
        <f>SUM(I71:I73)</f>
        <v>403</v>
      </c>
      <c r="J70" s="39">
        <f>SUM(J71:J73)</f>
        <v>524</v>
      </c>
      <c r="K70" s="39">
        <f>J86</f>
        <v>574</v>
      </c>
      <c r="L70" s="23" t="str">
        <f>B86</f>
        <v>Estonian Cell</v>
      </c>
      <c r="M70" s="21">
        <f>SUM(M71:M73)</f>
        <v>437</v>
      </c>
      <c r="N70" s="35">
        <f>SUM(N71:N73)</f>
        <v>558</v>
      </c>
      <c r="O70" s="35">
        <f>N82</f>
        <v>555</v>
      </c>
      <c r="P70" s="38" t="str">
        <f>B82</f>
        <v>Royalsmart</v>
      </c>
      <c r="Q70" s="26">
        <f>SUM(Q71:Q73)</f>
        <v>408</v>
      </c>
      <c r="R70" s="35">
        <f>SUM(R71:R73)</f>
        <v>529</v>
      </c>
      <c r="S70" s="35">
        <f>R78</f>
        <v>515</v>
      </c>
      <c r="T70" s="38" t="str">
        <f>B78</f>
        <v>Silfer</v>
      </c>
      <c r="U70" s="26">
        <f>SUM(U71:U73)</f>
        <v>382</v>
      </c>
      <c r="V70" s="35">
        <f>SUM(V71:V73)</f>
        <v>503</v>
      </c>
      <c r="W70" s="35">
        <f>V74</f>
        <v>589</v>
      </c>
      <c r="X70" s="38" t="str">
        <f>B74</f>
        <v>Käo Pesula</v>
      </c>
      <c r="Y70" s="22">
        <f t="shared" ref="Y70:Y93" si="62">F70+J70+N70+R70+V70</f>
        <v>2670</v>
      </c>
      <c r="Z70" s="21">
        <f>SUM(Z71:Z73)</f>
        <v>2065</v>
      </c>
      <c r="AA70" s="37">
        <f>AVERAGE(AA71,AA72,AA73)</f>
        <v>178</v>
      </c>
      <c r="AB70" s="19">
        <f>AVERAGE(AB71,AB72,AB73)</f>
        <v>137.66666666666666</v>
      </c>
      <c r="AC70" s="225">
        <f>G71+K71+O71+S71+W71</f>
        <v>3</v>
      </c>
    </row>
    <row r="71" spans="1:29" x14ac:dyDescent="0.3">
      <c r="A71" s="5"/>
      <c r="B71" s="248" t="s">
        <v>189</v>
      </c>
      <c r="C71" s="249"/>
      <c r="D71" s="18">
        <v>50</v>
      </c>
      <c r="E71" s="17">
        <v>158</v>
      </c>
      <c r="F71" s="10">
        <f>E71+D71</f>
        <v>208</v>
      </c>
      <c r="G71" s="230">
        <v>1</v>
      </c>
      <c r="H71" s="231"/>
      <c r="I71" s="16">
        <v>142</v>
      </c>
      <c r="J71" s="10">
        <f>I71+D71</f>
        <v>192</v>
      </c>
      <c r="K71" s="230">
        <v>0</v>
      </c>
      <c r="L71" s="231"/>
      <c r="M71" s="16">
        <v>127</v>
      </c>
      <c r="N71" s="12">
        <f>M71+D71</f>
        <v>177</v>
      </c>
      <c r="O71" s="230">
        <v>1</v>
      </c>
      <c r="P71" s="231"/>
      <c r="Q71" s="16">
        <v>157</v>
      </c>
      <c r="R71" s="10">
        <f>Q71+D71</f>
        <v>207</v>
      </c>
      <c r="S71" s="230">
        <v>1</v>
      </c>
      <c r="T71" s="231"/>
      <c r="U71" s="17">
        <v>114</v>
      </c>
      <c r="V71" s="10">
        <f>U71+D71</f>
        <v>164</v>
      </c>
      <c r="W71" s="230">
        <v>0</v>
      </c>
      <c r="X71" s="231"/>
      <c r="Y71" s="12">
        <f t="shared" si="62"/>
        <v>948</v>
      </c>
      <c r="Z71" s="16">
        <f>E71+I71+M71+Q71+U71</f>
        <v>698</v>
      </c>
      <c r="AA71" s="15">
        <f>AVERAGE(F71,J71,N71,R71,V71)</f>
        <v>189.6</v>
      </c>
      <c r="AB71" s="14">
        <f>AVERAGE(F71,J71,N71,R71,V71)-D71</f>
        <v>139.6</v>
      </c>
      <c r="AC71" s="226"/>
    </row>
    <row r="72" spans="1:29" s="36" customFormat="1" ht="16.2" x14ac:dyDescent="0.25">
      <c r="A72" s="5"/>
      <c r="B72" s="250" t="s">
        <v>11</v>
      </c>
      <c r="C72" s="251"/>
      <c r="D72" s="18">
        <v>43</v>
      </c>
      <c r="E72" s="17">
        <v>123</v>
      </c>
      <c r="F72" s="10">
        <f t="shared" ref="F72:F73" si="63">E72+D72</f>
        <v>166</v>
      </c>
      <c r="G72" s="232"/>
      <c r="H72" s="233"/>
      <c r="I72" s="16">
        <v>150</v>
      </c>
      <c r="J72" s="10">
        <f t="shared" ref="J72:J73" si="64">I72+D72</f>
        <v>193</v>
      </c>
      <c r="K72" s="232"/>
      <c r="L72" s="233"/>
      <c r="M72" s="16">
        <v>146</v>
      </c>
      <c r="N72" s="12">
        <f t="shared" ref="N72:N73" si="65">M72+D72</f>
        <v>189</v>
      </c>
      <c r="O72" s="232"/>
      <c r="P72" s="233"/>
      <c r="Q72" s="17">
        <v>105</v>
      </c>
      <c r="R72" s="10">
        <f t="shared" ref="R72:R73" si="66">Q72+D72</f>
        <v>148</v>
      </c>
      <c r="S72" s="232"/>
      <c r="T72" s="233"/>
      <c r="U72" s="17">
        <v>112</v>
      </c>
      <c r="V72" s="10">
        <f t="shared" ref="V72:V73" si="67">U72+D72</f>
        <v>155</v>
      </c>
      <c r="W72" s="232"/>
      <c r="X72" s="233"/>
      <c r="Y72" s="12">
        <f t="shared" si="62"/>
        <v>851</v>
      </c>
      <c r="Z72" s="16">
        <f>E72+I72+M72+Q72+U72</f>
        <v>636</v>
      </c>
      <c r="AA72" s="15">
        <f>AVERAGE(F72,J72,N72,R72,V72)</f>
        <v>170.2</v>
      </c>
      <c r="AB72" s="14">
        <f>AVERAGE(F72,J72,N72,R72,V72)-D72</f>
        <v>127.19999999999999</v>
      </c>
      <c r="AC72" s="226"/>
    </row>
    <row r="73" spans="1:29" s="36" customFormat="1" ht="17.399999999999999" thickBot="1" x14ac:dyDescent="0.35">
      <c r="A73" s="5"/>
      <c r="B73" s="252" t="s">
        <v>10</v>
      </c>
      <c r="C73" s="253"/>
      <c r="D73" s="30">
        <v>28</v>
      </c>
      <c r="E73" s="11">
        <v>154</v>
      </c>
      <c r="F73" s="10">
        <f t="shared" si="63"/>
        <v>182</v>
      </c>
      <c r="G73" s="234"/>
      <c r="H73" s="235"/>
      <c r="I73" s="16">
        <v>111</v>
      </c>
      <c r="J73" s="10">
        <f t="shared" si="64"/>
        <v>139</v>
      </c>
      <c r="K73" s="234"/>
      <c r="L73" s="235"/>
      <c r="M73" s="16">
        <v>164</v>
      </c>
      <c r="N73" s="12">
        <f t="shared" si="65"/>
        <v>192</v>
      </c>
      <c r="O73" s="234"/>
      <c r="P73" s="235"/>
      <c r="Q73" s="17">
        <v>146</v>
      </c>
      <c r="R73" s="10">
        <f t="shared" si="66"/>
        <v>174</v>
      </c>
      <c r="S73" s="234"/>
      <c r="T73" s="235"/>
      <c r="U73" s="17">
        <v>156</v>
      </c>
      <c r="V73" s="10">
        <f t="shared" si="67"/>
        <v>184</v>
      </c>
      <c r="W73" s="234"/>
      <c r="X73" s="235"/>
      <c r="Y73" s="9">
        <f t="shared" si="62"/>
        <v>871</v>
      </c>
      <c r="Z73" s="8">
        <f>E73+I73+M73+Q73+U73</f>
        <v>731</v>
      </c>
      <c r="AA73" s="7">
        <f>AVERAGE(F73,J73,N73,R73,V73)</f>
        <v>174.2</v>
      </c>
      <c r="AB73" s="6">
        <f>AVERAGE(F73,J73,N73,R73,V73)-D73</f>
        <v>146.19999999999999</v>
      </c>
      <c r="AC73" s="227"/>
    </row>
    <row r="74" spans="1:29" s="5" customFormat="1" ht="48.75" customHeight="1" thickBot="1" x14ac:dyDescent="0.3">
      <c r="B74" s="223" t="s">
        <v>41</v>
      </c>
      <c r="C74" s="224"/>
      <c r="D74" s="34">
        <f>SUM(D75:D77)</f>
        <v>114</v>
      </c>
      <c r="E74" s="28">
        <f>SUM(E75:E77)</f>
        <v>446</v>
      </c>
      <c r="F74" s="24">
        <f>SUM(F75:F77)</f>
        <v>560</v>
      </c>
      <c r="G74" s="24">
        <f>F86</f>
        <v>521</v>
      </c>
      <c r="H74" s="23" t="str">
        <f>B86</f>
        <v>Estonian Cell</v>
      </c>
      <c r="I74" s="27">
        <f>SUM(I75:I77)</f>
        <v>416</v>
      </c>
      <c r="J74" s="24">
        <f>SUM(J75:J77)</f>
        <v>530</v>
      </c>
      <c r="K74" s="24">
        <f>J82</f>
        <v>542</v>
      </c>
      <c r="L74" s="23" t="str">
        <f>B82</f>
        <v>Royalsmart</v>
      </c>
      <c r="M74" s="21">
        <f>SUM(M75:M77)</f>
        <v>430</v>
      </c>
      <c r="N74" s="31">
        <f>SUM(N75:N77)</f>
        <v>544</v>
      </c>
      <c r="O74" s="24">
        <f>N78</f>
        <v>481</v>
      </c>
      <c r="P74" s="23" t="str">
        <f>B78</f>
        <v>Silfer</v>
      </c>
      <c r="Q74" s="21">
        <f>SUM(Q75:Q77)</f>
        <v>504</v>
      </c>
      <c r="R74" s="35">
        <f>SUM(R75:R77)</f>
        <v>618</v>
      </c>
      <c r="S74" s="24">
        <f>R90</f>
        <v>531</v>
      </c>
      <c r="T74" s="23" t="str">
        <f>B90</f>
        <v>Kunda Nordic</v>
      </c>
      <c r="U74" s="21">
        <f>SUM(U75:U77)</f>
        <v>475</v>
      </c>
      <c r="V74" s="25">
        <f>SUM(V75:V77)</f>
        <v>589</v>
      </c>
      <c r="W74" s="24">
        <f>V70</f>
        <v>503</v>
      </c>
      <c r="X74" s="23" t="str">
        <f>B70</f>
        <v>Wiru Auto</v>
      </c>
      <c r="Y74" s="22">
        <f t="shared" si="62"/>
        <v>2841</v>
      </c>
      <c r="Z74" s="21">
        <f>SUM(Z75:Z77)</f>
        <v>2271</v>
      </c>
      <c r="AA74" s="20">
        <f>AVERAGE(AA75,AA76,AA77)</f>
        <v>189.4</v>
      </c>
      <c r="AB74" s="19">
        <f>AVERAGE(AB75,AB76,AB77)</f>
        <v>151.4</v>
      </c>
      <c r="AC74" s="225">
        <f>G75+K75+O75+S75+W75</f>
        <v>4</v>
      </c>
    </row>
    <row r="75" spans="1:29" s="5" customFormat="1" ht="16.2" x14ac:dyDescent="0.25">
      <c r="B75" s="242" t="s">
        <v>166</v>
      </c>
      <c r="C75" s="243"/>
      <c r="D75" s="18">
        <v>30</v>
      </c>
      <c r="E75" s="17">
        <v>126</v>
      </c>
      <c r="F75" s="10">
        <f>E75+D75</f>
        <v>156</v>
      </c>
      <c r="G75" s="230">
        <v>1</v>
      </c>
      <c r="H75" s="231"/>
      <c r="I75" s="16">
        <v>166</v>
      </c>
      <c r="J75" s="10">
        <f>I75+D75</f>
        <v>196</v>
      </c>
      <c r="K75" s="230">
        <v>0</v>
      </c>
      <c r="L75" s="231"/>
      <c r="M75" s="16">
        <v>165</v>
      </c>
      <c r="N75" s="12">
        <f>M75+D75</f>
        <v>195</v>
      </c>
      <c r="O75" s="230">
        <v>1</v>
      </c>
      <c r="P75" s="231"/>
      <c r="Q75" s="16">
        <v>159</v>
      </c>
      <c r="R75" s="10">
        <f>Q75+D75</f>
        <v>189</v>
      </c>
      <c r="S75" s="230">
        <v>1</v>
      </c>
      <c r="T75" s="231"/>
      <c r="U75" s="16">
        <v>148</v>
      </c>
      <c r="V75" s="10">
        <f>U75+D75</f>
        <v>178</v>
      </c>
      <c r="W75" s="230">
        <v>1</v>
      </c>
      <c r="X75" s="231"/>
      <c r="Y75" s="12">
        <f t="shared" si="62"/>
        <v>914</v>
      </c>
      <c r="Z75" s="16">
        <f>E75+I75+M75+Q75+U75</f>
        <v>764</v>
      </c>
      <c r="AA75" s="15">
        <f>AVERAGE(F75,J75,N75,R75,V75)</f>
        <v>182.8</v>
      </c>
      <c r="AB75" s="14">
        <f>AVERAGE(F75,J75,N75,R75,V75)-D75</f>
        <v>152.80000000000001</v>
      </c>
      <c r="AC75" s="226"/>
    </row>
    <row r="76" spans="1:29" s="5" customFormat="1" ht="16.2" x14ac:dyDescent="0.25">
      <c r="B76" s="244" t="s">
        <v>115</v>
      </c>
      <c r="C76" s="245"/>
      <c r="D76" s="18">
        <v>48</v>
      </c>
      <c r="E76" s="17">
        <v>148</v>
      </c>
      <c r="F76" s="10">
        <f t="shared" ref="F76:F77" si="68">E76+D76</f>
        <v>196</v>
      </c>
      <c r="G76" s="232"/>
      <c r="H76" s="233"/>
      <c r="I76" s="16">
        <v>120</v>
      </c>
      <c r="J76" s="10">
        <f t="shared" ref="J76:J77" si="69">I76+D76</f>
        <v>168</v>
      </c>
      <c r="K76" s="232"/>
      <c r="L76" s="233"/>
      <c r="M76" s="16">
        <v>128</v>
      </c>
      <c r="N76" s="12">
        <f t="shared" ref="N76:N77" si="70">M76+D76</f>
        <v>176</v>
      </c>
      <c r="O76" s="232"/>
      <c r="P76" s="233"/>
      <c r="Q76" s="17">
        <v>173</v>
      </c>
      <c r="R76" s="10">
        <f t="shared" ref="R76:R77" si="71">Q76+D76</f>
        <v>221</v>
      </c>
      <c r="S76" s="232"/>
      <c r="T76" s="233"/>
      <c r="U76" s="17">
        <v>170</v>
      </c>
      <c r="V76" s="10">
        <f t="shared" ref="V76:V77" si="72">U76+D76</f>
        <v>218</v>
      </c>
      <c r="W76" s="232"/>
      <c r="X76" s="233"/>
      <c r="Y76" s="12">
        <f t="shared" si="62"/>
        <v>979</v>
      </c>
      <c r="Z76" s="16">
        <f>E76+I76+M76+Q76+U76</f>
        <v>739</v>
      </c>
      <c r="AA76" s="15">
        <f>AVERAGE(F76,J76,N76,R76,V76)</f>
        <v>195.8</v>
      </c>
      <c r="AB76" s="14">
        <f>AVERAGE(F76,J76,N76,R76,V76)-D76</f>
        <v>147.80000000000001</v>
      </c>
      <c r="AC76" s="226"/>
    </row>
    <row r="77" spans="1:29" s="5" customFormat="1" thickBot="1" x14ac:dyDescent="0.35">
      <c r="B77" s="246" t="s">
        <v>39</v>
      </c>
      <c r="C77" s="247"/>
      <c r="D77" s="30">
        <v>36</v>
      </c>
      <c r="E77" s="11">
        <v>172</v>
      </c>
      <c r="F77" s="10">
        <f t="shared" si="68"/>
        <v>208</v>
      </c>
      <c r="G77" s="234"/>
      <c r="H77" s="235"/>
      <c r="I77" s="16">
        <v>130</v>
      </c>
      <c r="J77" s="10">
        <f t="shared" si="69"/>
        <v>166</v>
      </c>
      <c r="K77" s="234"/>
      <c r="L77" s="235"/>
      <c r="M77" s="16">
        <v>137</v>
      </c>
      <c r="N77" s="12">
        <f t="shared" si="70"/>
        <v>173</v>
      </c>
      <c r="O77" s="234"/>
      <c r="P77" s="235"/>
      <c r="Q77" s="17">
        <v>172</v>
      </c>
      <c r="R77" s="10">
        <f t="shared" si="71"/>
        <v>208</v>
      </c>
      <c r="S77" s="234"/>
      <c r="T77" s="235"/>
      <c r="U77" s="17">
        <v>157</v>
      </c>
      <c r="V77" s="10">
        <f t="shared" si="72"/>
        <v>193</v>
      </c>
      <c r="W77" s="234"/>
      <c r="X77" s="235"/>
      <c r="Y77" s="9">
        <f t="shared" si="62"/>
        <v>948</v>
      </c>
      <c r="Z77" s="8">
        <f>E77+I77+M77+Q77+U77</f>
        <v>768</v>
      </c>
      <c r="AA77" s="7">
        <f>AVERAGE(F77,J77,N77,R77,V77)</f>
        <v>189.6</v>
      </c>
      <c r="AB77" s="6">
        <f>AVERAGE(F77,J77,N77,R77,V77)-D77</f>
        <v>153.6</v>
      </c>
      <c r="AC77" s="227"/>
    </row>
    <row r="78" spans="1:29" s="5" customFormat="1" ht="60.75" customHeight="1" x14ac:dyDescent="0.25">
      <c r="B78" s="223" t="s">
        <v>16</v>
      </c>
      <c r="C78" s="224"/>
      <c r="D78" s="34">
        <f>SUM(D79:D81)</f>
        <v>123</v>
      </c>
      <c r="E78" s="28">
        <f>SUM(E79:E81)</f>
        <v>422</v>
      </c>
      <c r="F78" s="24">
        <f>SUM(F79:F81)</f>
        <v>545</v>
      </c>
      <c r="G78" s="24">
        <f>F82</f>
        <v>559</v>
      </c>
      <c r="H78" s="23" t="str">
        <f>B82</f>
        <v>Royalsmart</v>
      </c>
      <c r="I78" s="27">
        <f>SUM(I79:I81)</f>
        <v>417</v>
      </c>
      <c r="J78" s="24">
        <f>SUM(J79:J81)</f>
        <v>540</v>
      </c>
      <c r="K78" s="24">
        <f>J90</f>
        <v>596</v>
      </c>
      <c r="L78" s="23" t="str">
        <f>B90</f>
        <v>Kunda Nordic</v>
      </c>
      <c r="M78" s="21">
        <f>SUM(M79:M81)</f>
        <v>358</v>
      </c>
      <c r="N78" s="31">
        <f>SUM(N79:N81)</f>
        <v>481</v>
      </c>
      <c r="O78" s="24">
        <f>N74</f>
        <v>544</v>
      </c>
      <c r="P78" s="23" t="str">
        <f>B74</f>
        <v>Käo Pesula</v>
      </c>
      <c r="Q78" s="21">
        <f>SUM(Q79:Q81)</f>
        <v>392</v>
      </c>
      <c r="R78" s="25">
        <f>SUM(R79:R81)</f>
        <v>515</v>
      </c>
      <c r="S78" s="24">
        <f>R70</f>
        <v>529</v>
      </c>
      <c r="T78" s="23" t="str">
        <f>B70</f>
        <v>Wiru Auto</v>
      </c>
      <c r="U78" s="21">
        <f>SUM(U79:U81)</f>
        <v>444</v>
      </c>
      <c r="V78" s="31">
        <f>SUM(V79:V81)</f>
        <v>567</v>
      </c>
      <c r="W78" s="24">
        <f>V86</f>
        <v>607</v>
      </c>
      <c r="X78" s="23" t="str">
        <f>B86</f>
        <v>Estonian Cell</v>
      </c>
      <c r="Y78" s="22">
        <f t="shared" si="62"/>
        <v>2648</v>
      </c>
      <c r="Z78" s="21">
        <f>SUM(Z79:Z81)</f>
        <v>2033</v>
      </c>
      <c r="AA78" s="20">
        <f>AVERAGE(AA79,AA80,AA81)</f>
        <v>176.53333333333333</v>
      </c>
      <c r="AB78" s="19">
        <f>AVERAGE(AB79,AB80,AB81)</f>
        <v>135.53333333333333</v>
      </c>
      <c r="AC78" s="225">
        <f>G79+K79+O79+S79+W79</f>
        <v>0</v>
      </c>
    </row>
    <row r="79" spans="1:29" s="5" customFormat="1" ht="16.2" x14ac:dyDescent="0.25">
      <c r="B79" s="254" t="s">
        <v>14</v>
      </c>
      <c r="C79" s="255"/>
      <c r="D79" s="18">
        <v>47</v>
      </c>
      <c r="E79" s="17">
        <v>160</v>
      </c>
      <c r="F79" s="10">
        <f>E79+D79</f>
        <v>207</v>
      </c>
      <c r="G79" s="230">
        <v>0</v>
      </c>
      <c r="H79" s="231"/>
      <c r="I79" s="16">
        <v>165</v>
      </c>
      <c r="J79" s="10">
        <f>I79+D79</f>
        <v>212</v>
      </c>
      <c r="K79" s="230">
        <v>0</v>
      </c>
      <c r="L79" s="231"/>
      <c r="M79" s="16">
        <v>112</v>
      </c>
      <c r="N79" s="12">
        <f>M79+D79</f>
        <v>159</v>
      </c>
      <c r="O79" s="230">
        <v>0</v>
      </c>
      <c r="P79" s="231"/>
      <c r="Q79" s="16">
        <v>134</v>
      </c>
      <c r="R79" s="10">
        <f>Q79+D79</f>
        <v>181</v>
      </c>
      <c r="S79" s="230">
        <v>0</v>
      </c>
      <c r="T79" s="231"/>
      <c r="U79" s="16">
        <v>126</v>
      </c>
      <c r="V79" s="10">
        <f>U79+D79</f>
        <v>173</v>
      </c>
      <c r="W79" s="230">
        <v>0</v>
      </c>
      <c r="X79" s="231"/>
      <c r="Y79" s="12">
        <f t="shared" si="62"/>
        <v>932</v>
      </c>
      <c r="Z79" s="16">
        <f>E79+I79+M79+Q79+U79</f>
        <v>697</v>
      </c>
      <c r="AA79" s="15">
        <f>AVERAGE(F79,J79,N79,R79,V79)</f>
        <v>186.4</v>
      </c>
      <c r="AB79" s="14">
        <f>AVERAGE(F79,J79,N79,R79,V79)-D79</f>
        <v>139.4</v>
      </c>
      <c r="AC79" s="226"/>
    </row>
    <row r="80" spans="1:29" s="5" customFormat="1" ht="16.2" x14ac:dyDescent="0.25">
      <c r="B80" s="254" t="s">
        <v>114</v>
      </c>
      <c r="C80" s="255"/>
      <c r="D80" s="18">
        <v>38</v>
      </c>
      <c r="E80" s="17">
        <v>115</v>
      </c>
      <c r="F80" s="10">
        <f t="shared" ref="F80:F81" si="73">E80+D80</f>
        <v>153</v>
      </c>
      <c r="G80" s="232"/>
      <c r="H80" s="233"/>
      <c r="I80" s="16">
        <v>145</v>
      </c>
      <c r="J80" s="10">
        <f t="shared" ref="J80:J81" si="74">I80+D80</f>
        <v>183</v>
      </c>
      <c r="K80" s="232"/>
      <c r="L80" s="233"/>
      <c r="M80" s="17">
        <v>110</v>
      </c>
      <c r="N80" s="12">
        <f t="shared" ref="N80:N81" si="75">M80+D80</f>
        <v>148</v>
      </c>
      <c r="O80" s="232"/>
      <c r="P80" s="233"/>
      <c r="Q80" s="17">
        <v>124</v>
      </c>
      <c r="R80" s="10">
        <f t="shared" ref="R80:R81" si="76">Q80+D80</f>
        <v>162</v>
      </c>
      <c r="S80" s="232"/>
      <c r="T80" s="233"/>
      <c r="U80" s="17">
        <v>158</v>
      </c>
      <c r="V80" s="10">
        <f t="shared" ref="V80:V81" si="77">U80+D80</f>
        <v>196</v>
      </c>
      <c r="W80" s="232"/>
      <c r="X80" s="233"/>
      <c r="Y80" s="12">
        <f t="shared" si="62"/>
        <v>842</v>
      </c>
      <c r="Z80" s="16">
        <f>E80+I80+M80+Q80+U80</f>
        <v>652</v>
      </c>
      <c r="AA80" s="15">
        <f>AVERAGE(F80,J80,N80,R80,V80)</f>
        <v>168.4</v>
      </c>
      <c r="AB80" s="14">
        <f>AVERAGE(F80,J80,N80,R80,V80)-D80</f>
        <v>130.4</v>
      </c>
      <c r="AC80" s="226"/>
    </row>
    <row r="81" spans="2:29" s="5" customFormat="1" thickBot="1" x14ac:dyDescent="0.35">
      <c r="B81" s="256" t="s">
        <v>186</v>
      </c>
      <c r="C81" s="257"/>
      <c r="D81" s="30">
        <v>38</v>
      </c>
      <c r="E81" s="11">
        <v>147</v>
      </c>
      <c r="F81" s="10">
        <f t="shared" si="73"/>
        <v>185</v>
      </c>
      <c r="G81" s="234"/>
      <c r="H81" s="235"/>
      <c r="I81" s="16">
        <v>107</v>
      </c>
      <c r="J81" s="10">
        <f t="shared" si="74"/>
        <v>145</v>
      </c>
      <c r="K81" s="234"/>
      <c r="L81" s="235"/>
      <c r="M81" s="17">
        <v>136</v>
      </c>
      <c r="N81" s="12">
        <f t="shared" si="75"/>
        <v>174</v>
      </c>
      <c r="O81" s="234"/>
      <c r="P81" s="235"/>
      <c r="Q81" s="17">
        <v>134</v>
      </c>
      <c r="R81" s="10">
        <f t="shared" si="76"/>
        <v>172</v>
      </c>
      <c r="S81" s="234"/>
      <c r="T81" s="235"/>
      <c r="U81" s="17">
        <v>160</v>
      </c>
      <c r="V81" s="10">
        <f t="shared" si="77"/>
        <v>198</v>
      </c>
      <c r="W81" s="234"/>
      <c r="X81" s="235"/>
      <c r="Y81" s="9">
        <f t="shared" si="62"/>
        <v>874</v>
      </c>
      <c r="Z81" s="8">
        <f>E81+I81+M81+Q81+U81</f>
        <v>684</v>
      </c>
      <c r="AA81" s="7">
        <f>AVERAGE(F81,J81,N81,R81,V81)</f>
        <v>174.8</v>
      </c>
      <c r="AB81" s="6">
        <f>AVERAGE(F81,J81,N81,R81,V81)-D81</f>
        <v>136.80000000000001</v>
      </c>
      <c r="AC81" s="227"/>
    </row>
    <row r="82" spans="2:29" s="5" customFormat="1" ht="48.75" customHeight="1" x14ac:dyDescent="0.25">
      <c r="B82" s="223" t="s">
        <v>60</v>
      </c>
      <c r="C82" s="224"/>
      <c r="D82" s="32">
        <f>SUM(D83:D85)</f>
        <v>117</v>
      </c>
      <c r="E82" s="28">
        <f>SUM(E83:E85)</f>
        <v>442</v>
      </c>
      <c r="F82" s="24">
        <f>SUM(F83:F85)</f>
        <v>559</v>
      </c>
      <c r="G82" s="24">
        <f>F78</f>
        <v>545</v>
      </c>
      <c r="H82" s="23" t="str">
        <f>B78</f>
        <v>Silfer</v>
      </c>
      <c r="I82" s="16">
        <f>J82+D82</f>
        <v>659</v>
      </c>
      <c r="J82" s="24">
        <f>SUM(J83:J85)</f>
        <v>542</v>
      </c>
      <c r="K82" s="24">
        <f>J74</f>
        <v>530</v>
      </c>
      <c r="L82" s="23" t="str">
        <f>B74</f>
        <v>Käo Pesula</v>
      </c>
      <c r="M82" s="26">
        <f>SUM(M83:M85)</f>
        <v>438</v>
      </c>
      <c r="N82" s="25">
        <f>SUM(N83:N85)</f>
        <v>555</v>
      </c>
      <c r="O82" s="24">
        <f>N70</f>
        <v>558</v>
      </c>
      <c r="P82" s="23" t="str">
        <f>B70</f>
        <v>Wiru Auto</v>
      </c>
      <c r="Q82" s="21">
        <f>SUM(Q83:Q85)</f>
        <v>390</v>
      </c>
      <c r="R82" s="25">
        <f>SUM(R83:R85)</f>
        <v>507</v>
      </c>
      <c r="S82" s="24">
        <f>R86</f>
        <v>603</v>
      </c>
      <c r="T82" s="23" t="str">
        <f>B86</f>
        <v>Estonian Cell</v>
      </c>
      <c r="U82" s="21">
        <f>SUM(U83:U85)</f>
        <v>377</v>
      </c>
      <c r="V82" s="25">
        <f>SUM(V83:V85)</f>
        <v>494</v>
      </c>
      <c r="W82" s="24">
        <f>V90</f>
        <v>530</v>
      </c>
      <c r="X82" s="23" t="str">
        <f>B90</f>
        <v>Kunda Nordic</v>
      </c>
      <c r="Y82" s="22">
        <f t="shared" si="62"/>
        <v>2657</v>
      </c>
      <c r="Z82" s="21">
        <f>SUM(Z83:Z85)</f>
        <v>2072</v>
      </c>
      <c r="AA82" s="20">
        <f>AVERAGE(AA83,AA84,AA85)</f>
        <v>177.13333333333333</v>
      </c>
      <c r="AB82" s="19">
        <f>AVERAGE(AB83,AB84,AB85)</f>
        <v>138.13333333333333</v>
      </c>
      <c r="AC82" s="225">
        <f>G83+K83+O83+S83+W83</f>
        <v>2</v>
      </c>
    </row>
    <row r="83" spans="2:29" s="5" customFormat="1" ht="19.8" customHeight="1" x14ac:dyDescent="0.25">
      <c r="B83" s="248" t="s">
        <v>59</v>
      </c>
      <c r="C83" s="249"/>
      <c r="D83" s="18">
        <v>40</v>
      </c>
      <c r="E83" s="17">
        <v>131</v>
      </c>
      <c r="F83" s="10">
        <f>E83+D83</f>
        <v>171</v>
      </c>
      <c r="G83" s="230">
        <v>1</v>
      </c>
      <c r="H83" s="231"/>
      <c r="I83" s="16">
        <v>125</v>
      </c>
      <c r="J83" s="10">
        <f>I83+D83</f>
        <v>165</v>
      </c>
      <c r="K83" s="230">
        <v>1</v>
      </c>
      <c r="L83" s="231"/>
      <c r="M83" s="16">
        <v>129</v>
      </c>
      <c r="N83" s="12">
        <f>M83+D83</f>
        <v>169</v>
      </c>
      <c r="O83" s="230">
        <v>0</v>
      </c>
      <c r="P83" s="231"/>
      <c r="Q83" s="16">
        <v>106</v>
      </c>
      <c r="R83" s="10">
        <f>Q83+D83</f>
        <v>146</v>
      </c>
      <c r="S83" s="230">
        <v>0</v>
      </c>
      <c r="T83" s="231"/>
      <c r="U83" s="16">
        <v>141</v>
      </c>
      <c r="V83" s="10">
        <f>U83+D83</f>
        <v>181</v>
      </c>
      <c r="W83" s="230">
        <v>0</v>
      </c>
      <c r="X83" s="231"/>
      <c r="Y83" s="12">
        <f t="shared" si="62"/>
        <v>832</v>
      </c>
      <c r="Z83" s="16">
        <f>E83+I83+M83+Q83+U83</f>
        <v>632</v>
      </c>
      <c r="AA83" s="15">
        <f>AVERAGE(F83,J83,N83,R83,V83)</f>
        <v>166.4</v>
      </c>
      <c r="AB83" s="14">
        <f>AVERAGE(F83,J83,N83,R83,V83)-D83</f>
        <v>126.4</v>
      </c>
      <c r="AC83" s="226"/>
    </row>
    <row r="84" spans="2:29" s="5" customFormat="1" ht="20.399999999999999" customHeight="1" x14ac:dyDescent="0.25">
      <c r="B84" s="250" t="s">
        <v>79</v>
      </c>
      <c r="C84" s="251"/>
      <c r="D84" s="18">
        <v>46</v>
      </c>
      <c r="E84" s="17">
        <v>148</v>
      </c>
      <c r="F84" s="10">
        <f t="shared" ref="F84:F85" si="78">E84+D84</f>
        <v>194</v>
      </c>
      <c r="G84" s="232"/>
      <c r="H84" s="233"/>
      <c r="I84" s="16">
        <v>148</v>
      </c>
      <c r="J84" s="10">
        <f t="shared" ref="J84:J85" si="79">I84+D84</f>
        <v>194</v>
      </c>
      <c r="K84" s="232"/>
      <c r="L84" s="233"/>
      <c r="M84" s="17">
        <v>155</v>
      </c>
      <c r="N84" s="12">
        <f t="shared" ref="N84:N85" si="80">M84+D84</f>
        <v>201</v>
      </c>
      <c r="O84" s="232"/>
      <c r="P84" s="233"/>
      <c r="Q84" s="17">
        <v>126</v>
      </c>
      <c r="R84" s="10">
        <f t="shared" ref="R84:R85" si="81">Q84+D84</f>
        <v>172</v>
      </c>
      <c r="S84" s="232"/>
      <c r="T84" s="233"/>
      <c r="U84" s="17">
        <v>106</v>
      </c>
      <c r="V84" s="10">
        <f t="shared" ref="V84:V85" si="82">U84+D84</f>
        <v>152</v>
      </c>
      <c r="W84" s="232"/>
      <c r="X84" s="233"/>
      <c r="Y84" s="12">
        <f t="shared" si="62"/>
        <v>913</v>
      </c>
      <c r="Z84" s="16">
        <f>E84+I84+M84+Q84+U84</f>
        <v>683</v>
      </c>
      <c r="AA84" s="15">
        <f>AVERAGE(F84,J84,N84,R84,V84)</f>
        <v>182.6</v>
      </c>
      <c r="AB84" s="14">
        <f>AVERAGE(F84,J84,N84,R84,V84)-D84</f>
        <v>136.6</v>
      </c>
      <c r="AC84" s="226"/>
    </row>
    <row r="85" spans="2:29" s="5" customFormat="1" thickBot="1" x14ac:dyDescent="0.35">
      <c r="B85" s="252" t="s">
        <v>58</v>
      </c>
      <c r="C85" s="253"/>
      <c r="D85" s="30">
        <v>31</v>
      </c>
      <c r="E85" s="11">
        <v>163</v>
      </c>
      <c r="F85" s="10">
        <f t="shared" si="78"/>
        <v>194</v>
      </c>
      <c r="G85" s="234"/>
      <c r="H85" s="235"/>
      <c r="I85" s="17">
        <v>152</v>
      </c>
      <c r="J85" s="10">
        <f t="shared" si="79"/>
        <v>183</v>
      </c>
      <c r="K85" s="234"/>
      <c r="L85" s="235"/>
      <c r="M85" s="17">
        <v>154</v>
      </c>
      <c r="N85" s="12">
        <f t="shared" si="80"/>
        <v>185</v>
      </c>
      <c r="O85" s="234"/>
      <c r="P85" s="235"/>
      <c r="Q85" s="17">
        <v>158</v>
      </c>
      <c r="R85" s="10">
        <f t="shared" si="81"/>
        <v>189</v>
      </c>
      <c r="S85" s="234"/>
      <c r="T85" s="235"/>
      <c r="U85" s="17">
        <v>130</v>
      </c>
      <c r="V85" s="10">
        <f t="shared" si="82"/>
        <v>161</v>
      </c>
      <c r="W85" s="234"/>
      <c r="X85" s="235"/>
      <c r="Y85" s="9">
        <f t="shared" si="62"/>
        <v>912</v>
      </c>
      <c r="Z85" s="8">
        <f>E85+I85+M85+Q85+U85</f>
        <v>757</v>
      </c>
      <c r="AA85" s="7">
        <f>AVERAGE(F85,J85,N85,R85,V85)</f>
        <v>182.4</v>
      </c>
      <c r="AB85" s="6">
        <f>AVERAGE(F85,J85,N85,R85,V85)-D85</f>
        <v>151.4</v>
      </c>
      <c r="AC85" s="227"/>
    </row>
    <row r="86" spans="2:29" s="5" customFormat="1" ht="48.75" customHeight="1" thickBot="1" x14ac:dyDescent="0.3">
      <c r="B86" s="240" t="s">
        <v>50</v>
      </c>
      <c r="C86" s="241"/>
      <c r="D86" s="34">
        <f>SUM(D87:D89)</f>
        <v>127</v>
      </c>
      <c r="E86" s="28">
        <f>SUM(E87:E89)</f>
        <v>394</v>
      </c>
      <c r="F86" s="24">
        <f>SUM(F87:F89)</f>
        <v>521</v>
      </c>
      <c r="G86" s="24">
        <f>F74</f>
        <v>560</v>
      </c>
      <c r="H86" s="23" t="str">
        <f>B74</f>
        <v>Käo Pesula</v>
      </c>
      <c r="I86" s="27">
        <f>SUM(I87:I89)</f>
        <v>447</v>
      </c>
      <c r="J86" s="24">
        <f>SUM(J87:J89)</f>
        <v>574</v>
      </c>
      <c r="K86" s="24">
        <f>J70</f>
        <v>524</v>
      </c>
      <c r="L86" s="23" t="str">
        <f>B70</f>
        <v>Wiru Auto</v>
      </c>
      <c r="M86" s="21">
        <f>SUM(M87:M89)</f>
        <v>450</v>
      </c>
      <c r="N86" s="31">
        <f>SUM(N87:N89)</f>
        <v>577</v>
      </c>
      <c r="O86" s="24">
        <f>N90</f>
        <v>561</v>
      </c>
      <c r="P86" s="23" t="str">
        <f>B90</f>
        <v>Kunda Nordic</v>
      </c>
      <c r="Q86" s="21">
        <f>SUM(Q87:Q89)</f>
        <v>476</v>
      </c>
      <c r="R86" s="31">
        <f>SUM(R87:R89)</f>
        <v>603</v>
      </c>
      <c r="S86" s="24">
        <f>R82</f>
        <v>507</v>
      </c>
      <c r="T86" s="23" t="str">
        <f>B82</f>
        <v>Royalsmart</v>
      </c>
      <c r="U86" s="21">
        <f>SUM(U87:U89)</f>
        <v>480</v>
      </c>
      <c r="V86" s="31">
        <f>SUM(V87:V89)</f>
        <v>607</v>
      </c>
      <c r="W86" s="24">
        <f>V78</f>
        <v>567</v>
      </c>
      <c r="X86" s="23" t="str">
        <f>B78</f>
        <v>Silfer</v>
      </c>
      <c r="Y86" s="22">
        <f t="shared" si="62"/>
        <v>2882</v>
      </c>
      <c r="Z86" s="21">
        <f>SUM(Z87:Z89)</f>
        <v>2247</v>
      </c>
      <c r="AA86" s="20">
        <f>AVERAGE(AA87,AA88,AA89)</f>
        <v>192.13333333333333</v>
      </c>
      <c r="AB86" s="19">
        <f>AVERAGE(AB87,AB88,AB89)</f>
        <v>149.79999999999998</v>
      </c>
      <c r="AC86" s="225">
        <f>G87+K87+O87+S87+W87</f>
        <v>4</v>
      </c>
    </row>
    <row r="87" spans="2:29" s="5" customFormat="1" ht="16.2" x14ac:dyDescent="0.25">
      <c r="B87" s="242" t="s">
        <v>145</v>
      </c>
      <c r="C87" s="243"/>
      <c r="D87" s="18">
        <v>40</v>
      </c>
      <c r="E87" s="17">
        <v>99</v>
      </c>
      <c r="F87" s="10">
        <f>E87+D87</f>
        <v>139</v>
      </c>
      <c r="G87" s="230">
        <v>0</v>
      </c>
      <c r="H87" s="231"/>
      <c r="I87" s="16">
        <v>133</v>
      </c>
      <c r="J87" s="10">
        <f>I87+D87</f>
        <v>173</v>
      </c>
      <c r="K87" s="230">
        <v>1</v>
      </c>
      <c r="L87" s="231"/>
      <c r="M87" s="16">
        <v>161</v>
      </c>
      <c r="N87" s="12">
        <f>M87+D87</f>
        <v>201</v>
      </c>
      <c r="O87" s="230">
        <v>1</v>
      </c>
      <c r="P87" s="231"/>
      <c r="Q87" s="16">
        <v>197</v>
      </c>
      <c r="R87" s="10">
        <f>Q87+D87</f>
        <v>237</v>
      </c>
      <c r="S87" s="230">
        <v>1</v>
      </c>
      <c r="T87" s="231"/>
      <c r="U87" s="16">
        <v>146</v>
      </c>
      <c r="V87" s="10">
        <f>U87+D87</f>
        <v>186</v>
      </c>
      <c r="W87" s="230">
        <v>1</v>
      </c>
      <c r="X87" s="231"/>
      <c r="Y87" s="12">
        <f t="shared" si="62"/>
        <v>936</v>
      </c>
      <c r="Z87" s="16">
        <f>E87+I87+M87+Q87+U87</f>
        <v>736</v>
      </c>
      <c r="AA87" s="15">
        <f>AVERAGE(F87,J87,N87,R87,V87)</f>
        <v>187.2</v>
      </c>
      <c r="AB87" s="14">
        <f>AVERAGE(F87,J87,N87,R87,V87)-D87</f>
        <v>147.19999999999999</v>
      </c>
      <c r="AC87" s="226"/>
    </row>
    <row r="88" spans="2:29" s="5" customFormat="1" ht="16.2" x14ac:dyDescent="0.25">
      <c r="B88" s="244" t="s">
        <v>188</v>
      </c>
      <c r="C88" s="245"/>
      <c r="D88" s="18">
        <v>51</v>
      </c>
      <c r="E88" s="17">
        <v>155</v>
      </c>
      <c r="F88" s="10">
        <f t="shared" ref="F88:F89" si="83">E88+D88</f>
        <v>206</v>
      </c>
      <c r="G88" s="232"/>
      <c r="H88" s="233"/>
      <c r="I88" s="16">
        <v>160</v>
      </c>
      <c r="J88" s="10">
        <f t="shared" ref="J88:J89" si="84">I88+D88</f>
        <v>211</v>
      </c>
      <c r="K88" s="232"/>
      <c r="L88" s="233"/>
      <c r="M88" s="17">
        <v>146</v>
      </c>
      <c r="N88" s="12">
        <f t="shared" ref="N88:N89" si="85">M88+D88</f>
        <v>197</v>
      </c>
      <c r="O88" s="232"/>
      <c r="P88" s="233"/>
      <c r="Q88" s="17">
        <v>121</v>
      </c>
      <c r="R88" s="10">
        <f t="shared" ref="R88:R89" si="86">Q88+D88</f>
        <v>172</v>
      </c>
      <c r="S88" s="232"/>
      <c r="T88" s="233"/>
      <c r="U88" s="17">
        <v>156</v>
      </c>
      <c r="V88" s="10">
        <f t="shared" ref="V88:V89" si="87">U88+D88</f>
        <v>207</v>
      </c>
      <c r="W88" s="232"/>
      <c r="X88" s="233"/>
      <c r="Y88" s="12">
        <f t="shared" si="62"/>
        <v>993</v>
      </c>
      <c r="Z88" s="16">
        <f>E88+I88+M88+Q88+U88</f>
        <v>738</v>
      </c>
      <c r="AA88" s="15">
        <f>AVERAGE(F88,J88,N88,R88,V88)</f>
        <v>198.6</v>
      </c>
      <c r="AB88" s="14">
        <f>AVERAGE(F88,J88,N88,R88,V88)-D88</f>
        <v>147.6</v>
      </c>
      <c r="AC88" s="226"/>
    </row>
    <row r="89" spans="2:29" s="5" customFormat="1" thickBot="1" x14ac:dyDescent="0.35">
      <c r="B89" s="246" t="s">
        <v>49</v>
      </c>
      <c r="C89" s="247"/>
      <c r="D89" s="30">
        <v>36</v>
      </c>
      <c r="E89" s="11">
        <v>140</v>
      </c>
      <c r="F89" s="10">
        <f t="shared" si="83"/>
        <v>176</v>
      </c>
      <c r="G89" s="234"/>
      <c r="H89" s="235"/>
      <c r="I89" s="16">
        <v>154</v>
      </c>
      <c r="J89" s="10">
        <f t="shared" si="84"/>
        <v>190</v>
      </c>
      <c r="K89" s="234"/>
      <c r="L89" s="235"/>
      <c r="M89" s="17">
        <v>143</v>
      </c>
      <c r="N89" s="12">
        <f t="shared" si="85"/>
        <v>179</v>
      </c>
      <c r="O89" s="234"/>
      <c r="P89" s="235"/>
      <c r="Q89" s="17">
        <v>158</v>
      </c>
      <c r="R89" s="10">
        <f t="shared" si="86"/>
        <v>194</v>
      </c>
      <c r="S89" s="234"/>
      <c r="T89" s="235"/>
      <c r="U89" s="17">
        <v>178</v>
      </c>
      <c r="V89" s="10">
        <f t="shared" si="87"/>
        <v>214</v>
      </c>
      <c r="W89" s="234"/>
      <c r="X89" s="235"/>
      <c r="Y89" s="9">
        <f t="shared" si="62"/>
        <v>953</v>
      </c>
      <c r="Z89" s="8">
        <f>E89+I89+M89+Q89+U89</f>
        <v>773</v>
      </c>
      <c r="AA89" s="7">
        <f>AVERAGE(F89,J89,N89,R89,V89)</f>
        <v>190.6</v>
      </c>
      <c r="AB89" s="6">
        <f>AVERAGE(F89,J89,N89,R89,V89)-D89</f>
        <v>154.6</v>
      </c>
      <c r="AC89" s="227"/>
    </row>
    <row r="90" spans="2:29" s="5" customFormat="1" ht="48.75" customHeight="1" x14ac:dyDescent="0.25">
      <c r="B90" s="223" t="s">
        <v>134</v>
      </c>
      <c r="C90" s="224"/>
      <c r="D90" s="29">
        <f>SUM(D91:D93)</f>
        <v>153</v>
      </c>
      <c r="E90" s="28">
        <f>SUM(E91:E93)</f>
        <v>380</v>
      </c>
      <c r="F90" s="24">
        <f>SUM(F91:F93)</f>
        <v>533</v>
      </c>
      <c r="G90" s="24">
        <f>F70</f>
        <v>556</v>
      </c>
      <c r="H90" s="23" t="str">
        <f>B70</f>
        <v>Wiru Auto</v>
      </c>
      <c r="I90" s="27">
        <f>SUM(I91:I93)</f>
        <v>443</v>
      </c>
      <c r="J90" s="24">
        <f>SUM(J91:J93)</f>
        <v>596</v>
      </c>
      <c r="K90" s="24">
        <f>J78</f>
        <v>540</v>
      </c>
      <c r="L90" s="23" t="str">
        <f>B78</f>
        <v>Silfer</v>
      </c>
      <c r="M90" s="26">
        <f>SUM(M91:M93)</f>
        <v>408</v>
      </c>
      <c r="N90" s="25">
        <f>SUM(N91:N93)</f>
        <v>561</v>
      </c>
      <c r="O90" s="24">
        <f>N86</f>
        <v>577</v>
      </c>
      <c r="P90" s="23" t="str">
        <f>B86</f>
        <v>Estonian Cell</v>
      </c>
      <c r="Q90" s="21">
        <f>SUM(Q91:Q93)</f>
        <v>378</v>
      </c>
      <c r="R90" s="25">
        <f>SUM(R91:R93)</f>
        <v>531</v>
      </c>
      <c r="S90" s="24">
        <f>R74</f>
        <v>618</v>
      </c>
      <c r="T90" s="23" t="str">
        <f>B74</f>
        <v>Käo Pesula</v>
      </c>
      <c r="U90" s="21">
        <f>SUM(U91:U93)</f>
        <v>377</v>
      </c>
      <c r="V90" s="25">
        <f>SUM(V91:V93)</f>
        <v>530</v>
      </c>
      <c r="W90" s="24">
        <f>V82</f>
        <v>494</v>
      </c>
      <c r="X90" s="23" t="str">
        <f>B82</f>
        <v>Royalsmart</v>
      </c>
      <c r="Y90" s="22">
        <f t="shared" si="62"/>
        <v>2751</v>
      </c>
      <c r="Z90" s="21">
        <f>SUM(Z91:Z93)</f>
        <v>1986</v>
      </c>
      <c r="AA90" s="20">
        <f>AVERAGE(AA91,AA92,AA93)</f>
        <v>183.4</v>
      </c>
      <c r="AB90" s="19">
        <f>AVERAGE(AB91,AB92,AB93)</f>
        <v>132.4</v>
      </c>
      <c r="AC90" s="225">
        <f>G91+K91+O91+S91+W91</f>
        <v>2</v>
      </c>
    </row>
    <row r="91" spans="2:29" s="5" customFormat="1" ht="16.2" x14ac:dyDescent="0.25">
      <c r="B91" s="228" t="s">
        <v>187</v>
      </c>
      <c r="C91" s="229"/>
      <c r="D91" s="18">
        <v>60</v>
      </c>
      <c r="E91" s="17">
        <v>115</v>
      </c>
      <c r="F91" s="10">
        <f>E91+D91</f>
        <v>175</v>
      </c>
      <c r="G91" s="230">
        <v>0</v>
      </c>
      <c r="H91" s="231"/>
      <c r="I91" s="16">
        <v>165</v>
      </c>
      <c r="J91" s="10">
        <f>I91+D91</f>
        <v>225</v>
      </c>
      <c r="K91" s="230">
        <v>1</v>
      </c>
      <c r="L91" s="231"/>
      <c r="M91" s="16">
        <v>149</v>
      </c>
      <c r="N91" s="12">
        <f>M91+D91</f>
        <v>209</v>
      </c>
      <c r="O91" s="230">
        <v>0</v>
      </c>
      <c r="P91" s="231"/>
      <c r="Q91" s="16">
        <v>120</v>
      </c>
      <c r="R91" s="10">
        <f>Q91+D91</f>
        <v>180</v>
      </c>
      <c r="S91" s="230">
        <v>0</v>
      </c>
      <c r="T91" s="231"/>
      <c r="U91" s="16">
        <v>143</v>
      </c>
      <c r="V91" s="10">
        <f>U91+D91</f>
        <v>203</v>
      </c>
      <c r="W91" s="230">
        <v>1</v>
      </c>
      <c r="X91" s="231"/>
      <c r="Y91" s="12">
        <f t="shared" si="62"/>
        <v>992</v>
      </c>
      <c r="Z91" s="16">
        <f>E91+I91+M91+Q91+U91</f>
        <v>692</v>
      </c>
      <c r="AA91" s="15">
        <f>AVERAGE(F91,J91,N91,R91,V91)</f>
        <v>198.4</v>
      </c>
      <c r="AB91" s="14">
        <f>AVERAGE(F91,J91,N91,R91,V91)-D91</f>
        <v>138.4</v>
      </c>
      <c r="AC91" s="226"/>
    </row>
    <row r="92" spans="2:29" s="5" customFormat="1" ht="16.2" x14ac:dyDescent="0.25">
      <c r="B92" s="236" t="s">
        <v>150</v>
      </c>
      <c r="C92" s="237"/>
      <c r="D92" s="18">
        <v>58</v>
      </c>
      <c r="E92" s="17">
        <v>130</v>
      </c>
      <c r="F92" s="10">
        <f t="shared" ref="F92:F93" si="88">E92+D92</f>
        <v>188</v>
      </c>
      <c r="G92" s="232"/>
      <c r="H92" s="233"/>
      <c r="I92" s="16">
        <v>140</v>
      </c>
      <c r="J92" s="10">
        <f t="shared" ref="J92:J93" si="89">I92+D92</f>
        <v>198</v>
      </c>
      <c r="K92" s="232"/>
      <c r="L92" s="233"/>
      <c r="M92" s="17">
        <v>114</v>
      </c>
      <c r="N92" s="12">
        <f t="shared" ref="N92:N93" si="90">M92+D92</f>
        <v>172</v>
      </c>
      <c r="O92" s="232"/>
      <c r="P92" s="233"/>
      <c r="Q92" s="17">
        <v>91</v>
      </c>
      <c r="R92" s="10">
        <f t="shared" ref="R92:R93" si="91">Q92+D92</f>
        <v>149</v>
      </c>
      <c r="S92" s="232"/>
      <c r="T92" s="233"/>
      <c r="U92" s="17">
        <v>119</v>
      </c>
      <c r="V92" s="10">
        <f t="shared" ref="V92:V93" si="92">U92+D92</f>
        <v>177</v>
      </c>
      <c r="W92" s="232"/>
      <c r="X92" s="233"/>
      <c r="Y92" s="12">
        <f t="shared" si="62"/>
        <v>884</v>
      </c>
      <c r="Z92" s="16">
        <f>E92+I92+M92+Q92+U92</f>
        <v>594</v>
      </c>
      <c r="AA92" s="15">
        <f>AVERAGE(F92,J92,N92,R92,V92)</f>
        <v>176.8</v>
      </c>
      <c r="AB92" s="14">
        <f>AVERAGE(F92,J92,N92,R92,V92)-D92</f>
        <v>118.80000000000001</v>
      </c>
      <c r="AC92" s="226"/>
    </row>
    <row r="93" spans="2:29" s="5" customFormat="1" thickBot="1" x14ac:dyDescent="0.35">
      <c r="B93" s="238" t="s">
        <v>148</v>
      </c>
      <c r="C93" s="239"/>
      <c r="D93" s="13">
        <v>35</v>
      </c>
      <c r="E93" s="11">
        <v>135</v>
      </c>
      <c r="F93" s="10">
        <f t="shared" si="88"/>
        <v>170</v>
      </c>
      <c r="G93" s="234"/>
      <c r="H93" s="235"/>
      <c r="I93" s="16">
        <v>138</v>
      </c>
      <c r="J93" s="10">
        <f t="shared" si="89"/>
        <v>173</v>
      </c>
      <c r="K93" s="234"/>
      <c r="L93" s="235"/>
      <c r="M93" s="11">
        <v>145</v>
      </c>
      <c r="N93" s="12">
        <f t="shared" si="90"/>
        <v>180</v>
      </c>
      <c r="O93" s="234"/>
      <c r="P93" s="235"/>
      <c r="Q93" s="11">
        <v>167</v>
      </c>
      <c r="R93" s="10">
        <f t="shared" si="91"/>
        <v>202</v>
      </c>
      <c r="S93" s="234"/>
      <c r="T93" s="235"/>
      <c r="U93" s="11">
        <v>115</v>
      </c>
      <c r="V93" s="10">
        <f t="shared" si="92"/>
        <v>150</v>
      </c>
      <c r="W93" s="234"/>
      <c r="X93" s="235"/>
      <c r="Y93" s="9">
        <f t="shared" si="62"/>
        <v>875</v>
      </c>
      <c r="Z93" s="8">
        <f>E93+I93+M93+Q93+U93</f>
        <v>700</v>
      </c>
      <c r="AA93" s="7">
        <f>AVERAGE(F93,J93,N93,R93,V93)</f>
        <v>175</v>
      </c>
      <c r="AB93" s="6">
        <f>AVERAGE(F93,J93,N93,R93,V93)-D93</f>
        <v>140</v>
      </c>
      <c r="AC93" s="227"/>
    </row>
    <row r="95" spans="2:29" ht="44.4" customHeight="1" x14ac:dyDescent="0.3"/>
    <row r="96" spans="2:29" ht="22.2" x14ac:dyDescent="0.3">
      <c r="B96" s="71"/>
      <c r="C96" s="71"/>
      <c r="D96" s="63"/>
      <c r="E96" s="62"/>
      <c r="F96" s="70" t="s">
        <v>183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63"/>
      <c r="T96" s="63"/>
      <c r="U96" s="63"/>
      <c r="V96" s="69"/>
      <c r="W96" s="68" t="s">
        <v>118</v>
      </c>
      <c r="X96" s="67"/>
      <c r="Y96" s="67"/>
      <c r="Z96" s="67"/>
      <c r="AA96" s="63"/>
      <c r="AB96" s="63"/>
      <c r="AC96" s="62"/>
    </row>
    <row r="97" spans="1:29" ht="22.2" x14ac:dyDescent="0.3">
      <c r="B97" s="71"/>
      <c r="C97" s="71"/>
      <c r="D97" s="63"/>
      <c r="E97" s="62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63"/>
      <c r="T97" s="63"/>
      <c r="U97" s="63"/>
      <c r="V97" s="69"/>
      <c r="W97" s="68"/>
      <c r="X97" s="67"/>
      <c r="Y97" s="67"/>
      <c r="Z97" s="67"/>
      <c r="AA97" s="63"/>
      <c r="AB97" s="63"/>
      <c r="AC97" s="62"/>
    </row>
    <row r="98" spans="1:29" ht="21.6" thickBot="1" x14ac:dyDescent="0.45">
      <c r="B98" s="66" t="s">
        <v>38</v>
      </c>
      <c r="C98" s="65"/>
      <c r="D98" s="65"/>
      <c r="E98" s="62"/>
      <c r="F98" s="64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2"/>
    </row>
    <row r="99" spans="1:29" x14ac:dyDescent="0.3">
      <c r="B99" s="264" t="s">
        <v>37</v>
      </c>
      <c r="C99" s="265"/>
      <c r="D99" s="61" t="s">
        <v>36</v>
      </c>
      <c r="E99" s="60"/>
      <c r="F99" s="211" t="s">
        <v>35</v>
      </c>
      <c r="G99" s="258" t="s">
        <v>30</v>
      </c>
      <c r="H99" s="259"/>
      <c r="I99" s="59"/>
      <c r="J99" s="211" t="s">
        <v>34</v>
      </c>
      <c r="K99" s="258" t="s">
        <v>30</v>
      </c>
      <c r="L99" s="259"/>
      <c r="M99" s="58"/>
      <c r="N99" s="211" t="s">
        <v>33</v>
      </c>
      <c r="O99" s="258" t="s">
        <v>30</v>
      </c>
      <c r="P99" s="259"/>
      <c r="Q99" s="58"/>
      <c r="R99" s="211" t="s">
        <v>32</v>
      </c>
      <c r="S99" s="258" t="s">
        <v>30</v>
      </c>
      <c r="T99" s="259"/>
      <c r="U99" s="57"/>
      <c r="V99" s="211" t="s">
        <v>31</v>
      </c>
      <c r="W99" s="258" t="s">
        <v>30</v>
      </c>
      <c r="X99" s="259"/>
      <c r="Y99" s="211" t="s">
        <v>27</v>
      </c>
      <c r="Z99" s="55"/>
      <c r="AA99" s="54" t="s">
        <v>29</v>
      </c>
      <c r="AB99" s="53" t="s">
        <v>28</v>
      </c>
      <c r="AC99" s="52" t="s">
        <v>27</v>
      </c>
    </row>
    <row r="100" spans="1:29" ht="17.399999999999999" thickBot="1" x14ac:dyDescent="0.35">
      <c r="A100" s="36"/>
      <c r="B100" s="260" t="s">
        <v>26</v>
      </c>
      <c r="C100" s="261"/>
      <c r="D100" s="51"/>
      <c r="E100" s="50"/>
      <c r="F100" s="47" t="s">
        <v>24</v>
      </c>
      <c r="G100" s="262" t="s">
        <v>25</v>
      </c>
      <c r="H100" s="263"/>
      <c r="I100" s="49"/>
      <c r="J100" s="47" t="s">
        <v>24</v>
      </c>
      <c r="K100" s="262" t="s">
        <v>25</v>
      </c>
      <c r="L100" s="263"/>
      <c r="M100" s="47"/>
      <c r="N100" s="47" t="s">
        <v>24</v>
      </c>
      <c r="O100" s="262" t="s">
        <v>25</v>
      </c>
      <c r="P100" s="263"/>
      <c r="Q100" s="47"/>
      <c r="R100" s="47" t="s">
        <v>24</v>
      </c>
      <c r="S100" s="262" t="s">
        <v>25</v>
      </c>
      <c r="T100" s="263"/>
      <c r="U100" s="48"/>
      <c r="V100" s="47" t="s">
        <v>24</v>
      </c>
      <c r="W100" s="262" t="s">
        <v>25</v>
      </c>
      <c r="X100" s="263"/>
      <c r="Y100" s="46" t="s">
        <v>24</v>
      </c>
      <c r="Z100" s="45" t="s">
        <v>23</v>
      </c>
      <c r="AA100" s="44" t="s">
        <v>22</v>
      </c>
      <c r="AB100" s="43" t="s">
        <v>21</v>
      </c>
      <c r="AC100" s="42" t="s">
        <v>20</v>
      </c>
    </row>
    <row r="101" spans="1:29" ht="48.75" customHeight="1" x14ac:dyDescent="0.3">
      <c r="A101" s="36"/>
      <c r="B101" s="240" t="s">
        <v>109</v>
      </c>
      <c r="C101" s="241"/>
      <c r="D101" s="32">
        <f>SUM(D102:D104)</f>
        <v>80</v>
      </c>
      <c r="E101" s="28">
        <f>SUM(E102:E104)</f>
        <v>406</v>
      </c>
      <c r="F101" s="41">
        <f>SUM(F102:F104)</f>
        <v>486</v>
      </c>
      <c r="G101" s="35">
        <f>F121</f>
        <v>525</v>
      </c>
      <c r="H101" s="38" t="str">
        <f>B121</f>
        <v>Kirevene Mulk</v>
      </c>
      <c r="I101" s="40">
        <f>SUM(I102:I104)</f>
        <v>459</v>
      </c>
      <c r="J101" s="39">
        <f>SUM(J102:J104)</f>
        <v>539</v>
      </c>
      <c r="K101" s="39">
        <f>J117</f>
        <v>536</v>
      </c>
      <c r="L101" s="23" t="str">
        <f>B117</f>
        <v>Silfer 2</v>
      </c>
      <c r="M101" s="21">
        <f>SUM(M102:M104)</f>
        <v>506</v>
      </c>
      <c r="N101" s="35">
        <f>SUM(N102:N104)</f>
        <v>586</v>
      </c>
      <c r="O101" s="35">
        <f>N113</f>
        <v>537</v>
      </c>
      <c r="P101" s="38" t="str">
        <f>B113</f>
        <v>Team 29</v>
      </c>
      <c r="Q101" s="26">
        <f>SUM(Q102:Q104)</f>
        <v>474</v>
      </c>
      <c r="R101" s="35">
        <f>SUM(R102:R104)</f>
        <v>554</v>
      </c>
      <c r="S101" s="35">
        <f>R109</f>
        <v>486</v>
      </c>
      <c r="T101" s="38" t="str">
        <f>B109</f>
        <v>Kunda Trans</v>
      </c>
      <c r="U101" s="26">
        <f>SUM(U102:U104)</f>
        <v>479</v>
      </c>
      <c r="V101" s="35">
        <f>SUM(V102:V104)</f>
        <v>559</v>
      </c>
      <c r="W101" s="35">
        <f>V105</f>
        <v>418</v>
      </c>
      <c r="X101" s="38" t="str">
        <f>B105</f>
        <v>ELKE Rakvere</v>
      </c>
      <c r="Y101" s="22">
        <f t="shared" ref="Y101:Y124" si="93">F101+J101+N101+R101+V101</f>
        <v>2724</v>
      </c>
      <c r="Z101" s="21">
        <f>SUM(Z102:Z104)</f>
        <v>2324</v>
      </c>
      <c r="AA101" s="37">
        <f>AVERAGE(AA102,AA103,AA104)</f>
        <v>181.6</v>
      </c>
      <c r="AB101" s="19">
        <f>AVERAGE(AB102,AB103,AB104)</f>
        <v>154.93333333333334</v>
      </c>
      <c r="AC101" s="225">
        <f>G102+K102+O102+S102+W102</f>
        <v>4</v>
      </c>
    </row>
    <row r="102" spans="1:29" x14ac:dyDescent="0.3">
      <c r="A102" s="5"/>
      <c r="B102" s="254" t="s">
        <v>19</v>
      </c>
      <c r="C102" s="255"/>
      <c r="D102" s="18">
        <v>21</v>
      </c>
      <c r="E102" s="17">
        <v>124</v>
      </c>
      <c r="F102" s="10">
        <f>E102+D102</f>
        <v>145</v>
      </c>
      <c r="G102" s="230">
        <v>0</v>
      </c>
      <c r="H102" s="231"/>
      <c r="I102" s="16">
        <v>199</v>
      </c>
      <c r="J102" s="10">
        <f>I102+D102</f>
        <v>220</v>
      </c>
      <c r="K102" s="230">
        <v>1</v>
      </c>
      <c r="L102" s="231"/>
      <c r="M102" s="16">
        <v>187</v>
      </c>
      <c r="N102" s="12">
        <f>M102+D102</f>
        <v>208</v>
      </c>
      <c r="O102" s="230">
        <v>1</v>
      </c>
      <c r="P102" s="231"/>
      <c r="Q102" s="16">
        <v>178</v>
      </c>
      <c r="R102" s="10">
        <f>Q102+D102</f>
        <v>199</v>
      </c>
      <c r="S102" s="230">
        <v>1</v>
      </c>
      <c r="T102" s="231"/>
      <c r="U102" s="17">
        <v>160</v>
      </c>
      <c r="V102" s="10">
        <f>U102+D102</f>
        <v>181</v>
      </c>
      <c r="W102" s="230">
        <v>1</v>
      </c>
      <c r="X102" s="231"/>
      <c r="Y102" s="12">
        <f t="shared" si="93"/>
        <v>953</v>
      </c>
      <c r="Z102" s="16">
        <f>E102+I102+M102+Q102+U102</f>
        <v>848</v>
      </c>
      <c r="AA102" s="15">
        <f>AVERAGE(F102,J102,N102,R102,V102)</f>
        <v>190.6</v>
      </c>
      <c r="AB102" s="14">
        <f>AVERAGE(F102,J102,N102,R102,V102)-D102</f>
        <v>169.6</v>
      </c>
      <c r="AC102" s="226"/>
    </row>
    <row r="103" spans="1:29" s="36" customFormat="1" ht="16.2" x14ac:dyDescent="0.25">
      <c r="A103" s="5"/>
      <c r="B103" s="254" t="s">
        <v>18</v>
      </c>
      <c r="C103" s="255"/>
      <c r="D103" s="18">
        <v>28</v>
      </c>
      <c r="E103" s="17">
        <v>114</v>
      </c>
      <c r="F103" s="10">
        <f t="shared" ref="F103:F104" si="94">E103+D103</f>
        <v>142</v>
      </c>
      <c r="G103" s="232"/>
      <c r="H103" s="233"/>
      <c r="I103" s="16">
        <v>134</v>
      </c>
      <c r="J103" s="10">
        <f t="shared" ref="J103:J104" si="95">I103+D103</f>
        <v>162</v>
      </c>
      <c r="K103" s="232"/>
      <c r="L103" s="233"/>
      <c r="M103" s="16">
        <v>138</v>
      </c>
      <c r="N103" s="12">
        <f t="shared" ref="N103:N104" si="96">M103+D103</f>
        <v>166</v>
      </c>
      <c r="O103" s="232"/>
      <c r="P103" s="233"/>
      <c r="Q103" s="17">
        <v>153</v>
      </c>
      <c r="R103" s="10">
        <f t="shared" ref="R103:R104" si="97">Q103+D103</f>
        <v>181</v>
      </c>
      <c r="S103" s="232"/>
      <c r="T103" s="233"/>
      <c r="U103" s="17">
        <v>141</v>
      </c>
      <c r="V103" s="10">
        <f t="shared" ref="V103:V104" si="98">U103+D103</f>
        <v>169</v>
      </c>
      <c r="W103" s="232"/>
      <c r="X103" s="233"/>
      <c r="Y103" s="12">
        <f t="shared" si="93"/>
        <v>820</v>
      </c>
      <c r="Z103" s="16">
        <f>E103+I103+M103+Q103+U103</f>
        <v>680</v>
      </c>
      <c r="AA103" s="15">
        <f>AVERAGE(F103,J103,N103,R103,V103)</f>
        <v>164</v>
      </c>
      <c r="AB103" s="14">
        <f>AVERAGE(F103,J103,N103,R103,V103)-D103</f>
        <v>136</v>
      </c>
      <c r="AC103" s="226"/>
    </row>
    <row r="104" spans="1:29" s="36" customFormat="1" ht="17.399999999999999" thickBot="1" x14ac:dyDescent="0.35">
      <c r="A104" s="5"/>
      <c r="B104" s="256" t="s">
        <v>17</v>
      </c>
      <c r="C104" s="257"/>
      <c r="D104" s="30">
        <v>31</v>
      </c>
      <c r="E104" s="11">
        <v>168</v>
      </c>
      <c r="F104" s="10">
        <f t="shared" si="94"/>
        <v>199</v>
      </c>
      <c r="G104" s="234"/>
      <c r="H104" s="235"/>
      <c r="I104" s="16">
        <v>126</v>
      </c>
      <c r="J104" s="10">
        <f t="shared" si="95"/>
        <v>157</v>
      </c>
      <c r="K104" s="234"/>
      <c r="L104" s="235"/>
      <c r="M104" s="16">
        <v>181</v>
      </c>
      <c r="N104" s="12">
        <f t="shared" si="96"/>
        <v>212</v>
      </c>
      <c r="O104" s="234"/>
      <c r="P104" s="235"/>
      <c r="Q104" s="17">
        <v>143</v>
      </c>
      <c r="R104" s="10">
        <f t="shared" si="97"/>
        <v>174</v>
      </c>
      <c r="S104" s="234"/>
      <c r="T104" s="235"/>
      <c r="U104" s="17">
        <v>178</v>
      </c>
      <c r="V104" s="10">
        <f t="shared" si="98"/>
        <v>209</v>
      </c>
      <c r="W104" s="234"/>
      <c r="X104" s="235"/>
      <c r="Y104" s="9">
        <f t="shared" si="93"/>
        <v>951</v>
      </c>
      <c r="Z104" s="8">
        <f>E104+I104+M104+Q104+U104</f>
        <v>796</v>
      </c>
      <c r="AA104" s="7">
        <f>AVERAGE(F104,J104,N104,R104,V104)</f>
        <v>190.2</v>
      </c>
      <c r="AB104" s="6">
        <f>AVERAGE(F104,J104,N104,R104,V104)-D104</f>
        <v>159.19999999999999</v>
      </c>
      <c r="AC104" s="227"/>
    </row>
    <row r="105" spans="1:29" s="5" customFormat="1" ht="48.75" customHeight="1" x14ac:dyDescent="0.25">
      <c r="B105" s="223" t="s">
        <v>132</v>
      </c>
      <c r="C105" s="224"/>
      <c r="D105" s="34">
        <f>SUM(D106:D108)</f>
        <v>119</v>
      </c>
      <c r="E105" s="28">
        <f>SUM(E106:E108)</f>
        <v>428</v>
      </c>
      <c r="F105" s="24">
        <f>SUM(F106:F108)</f>
        <v>547</v>
      </c>
      <c r="G105" s="24">
        <f>F117</f>
        <v>542</v>
      </c>
      <c r="H105" s="23" t="str">
        <f>B117</f>
        <v>Silfer 2</v>
      </c>
      <c r="I105" s="27">
        <f>SUM(I106:I108)</f>
        <v>457</v>
      </c>
      <c r="J105" s="24">
        <f>SUM(J106:J108)</f>
        <v>576</v>
      </c>
      <c r="K105" s="24">
        <f>J113</f>
        <v>576</v>
      </c>
      <c r="L105" s="23" t="str">
        <f>B113</f>
        <v>Team 29</v>
      </c>
      <c r="M105" s="21">
        <f>SUM(M106:M108)</f>
        <v>400</v>
      </c>
      <c r="N105" s="31">
        <f>SUM(N106:N108)</f>
        <v>519</v>
      </c>
      <c r="O105" s="24">
        <f>N109</f>
        <v>567</v>
      </c>
      <c r="P105" s="23" t="str">
        <f>B109</f>
        <v>Kunda Trans</v>
      </c>
      <c r="Q105" s="21">
        <f>SUM(Q106:Q108)</f>
        <v>455</v>
      </c>
      <c r="R105" s="35">
        <f>SUM(R106:R108)</f>
        <v>574</v>
      </c>
      <c r="S105" s="24">
        <f>R121</f>
        <v>581</v>
      </c>
      <c r="T105" s="23" t="str">
        <f>B121</f>
        <v>Kirevene Mulk</v>
      </c>
      <c r="U105" s="21">
        <f>SUM(U106:U108)</f>
        <v>299</v>
      </c>
      <c r="V105" s="25">
        <f>SUM(V106:V108)</f>
        <v>418</v>
      </c>
      <c r="W105" s="24">
        <f>V101</f>
        <v>559</v>
      </c>
      <c r="X105" s="23" t="str">
        <f>B101</f>
        <v>Toode</v>
      </c>
      <c r="Y105" s="22">
        <f t="shared" si="93"/>
        <v>2634</v>
      </c>
      <c r="Z105" s="21">
        <f>SUM(Z106:Z108)</f>
        <v>2039</v>
      </c>
      <c r="AA105" s="20">
        <f>AVERAGE(AA106,AA107,AA108)</f>
        <v>175.6</v>
      </c>
      <c r="AB105" s="19">
        <f>AVERAGE(AB106,AB107,AB108)</f>
        <v>135.93333333333331</v>
      </c>
      <c r="AC105" s="225">
        <f>G106+K106+O106+S106+W106</f>
        <v>1.5</v>
      </c>
    </row>
    <row r="106" spans="1:29" s="5" customFormat="1" ht="16.2" x14ac:dyDescent="0.25">
      <c r="B106" s="228" t="s">
        <v>140</v>
      </c>
      <c r="C106" s="229"/>
      <c r="D106" s="18">
        <v>34</v>
      </c>
      <c r="E106" s="17">
        <v>141</v>
      </c>
      <c r="F106" s="10">
        <f>E106+D106</f>
        <v>175</v>
      </c>
      <c r="G106" s="230">
        <v>1</v>
      </c>
      <c r="H106" s="231"/>
      <c r="I106" s="16">
        <v>170</v>
      </c>
      <c r="J106" s="10">
        <f>I106+D106</f>
        <v>204</v>
      </c>
      <c r="K106" s="230">
        <v>0.5</v>
      </c>
      <c r="L106" s="231"/>
      <c r="M106" s="16">
        <v>134</v>
      </c>
      <c r="N106" s="12">
        <f>M106+D106</f>
        <v>168</v>
      </c>
      <c r="O106" s="230">
        <v>0</v>
      </c>
      <c r="P106" s="231"/>
      <c r="Q106" s="16">
        <v>174</v>
      </c>
      <c r="R106" s="10">
        <f>Q106+D106</f>
        <v>208</v>
      </c>
      <c r="S106" s="230">
        <v>0</v>
      </c>
      <c r="T106" s="231"/>
      <c r="U106" s="16">
        <v>98</v>
      </c>
      <c r="V106" s="10">
        <f>U106+D106</f>
        <v>132</v>
      </c>
      <c r="W106" s="230">
        <v>0</v>
      </c>
      <c r="X106" s="231"/>
      <c r="Y106" s="12">
        <f t="shared" si="93"/>
        <v>887</v>
      </c>
      <c r="Z106" s="16">
        <f>E106+I106+M106+Q106+U106</f>
        <v>717</v>
      </c>
      <c r="AA106" s="15">
        <f>AVERAGE(F106,J106,N106,R106,V106)</f>
        <v>177.4</v>
      </c>
      <c r="AB106" s="14">
        <f>AVERAGE(F106,J106,N106,R106,V106)-D106</f>
        <v>143.4</v>
      </c>
      <c r="AC106" s="226"/>
    </row>
    <row r="107" spans="1:29" s="5" customFormat="1" ht="16.2" x14ac:dyDescent="0.25">
      <c r="B107" s="236" t="s">
        <v>168</v>
      </c>
      <c r="C107" s="237"/>
      <c r="D107" s="18">
        <v>44</v>
      </c>
      <c r="E107" s="17">
        <v>154</v>
      </c>
      <c r="F107" s="10">
        <f t="shared" ref="F107:F108" si="99">E107+D107</f>
        <v>198</v>
      </c>
      <c r="G107" s="232"/>
      <c r="H107" s="233"/>
      <c r="I107" s="16">
        <v>141</v>
      </c>
      <c r="J107" s="10">
        <f t="shared" ref="J107:J108" si="100">I107+D107</f>
        <v>185</v>
      </c>
      <c r="K107" s="232"/>
      <c r="L107" s="233"/>
      <c r="M107" s="16">
        <v>132</v>
      </c>
      <c r="N107" s="12">
        <f t="shared" ref="N107:N108" si="101">M107+D107</f>
        <v>176</v>
      </c>
      <c r="O107" s="232"/>
      <c r="P107" s="233"/>
      <c r="Q107" s="17">
        <v>147</v>
      </c>
      <c r="R107" s="10">
        <f t="shared" ref="R107:R108" si="102">Q107+D107</f>
        <v>191</v>
      </c>
      <c r="S107" s="232"/>
      <c r="T107" s="233"/>
      <c r="U107" s="17">
        <v>111</v>
      </c>
      <c r="V107" s="10">
        <f t="shared" ref="V107:V108" si="103">U107+D107</f>
        <v>155</v>
      </c>
      <c r="W107" s="232"/>
      <c r="X107" s="233"/>
      <c r="Y107" s="12">
        <f t="shared" si="93"/>
        <v>905</v>
      </c>
      <c r="Z107" s="16">
        <f>E107+I107+M107+Q107+U107</f>
        <v>685</v>
      </c>
      <c r="AA107" s="15">
        <f>AVERAGE(F107,J107,N107,R107,V107)</f>
        <v>181</v>
      </c>
      <c r="AB107" s="14">
        <f>AVERAGE(F107,J107,N107,R107,V107)-D107</f>
        <v>137</v>
      </c>
      <c r="AC107" s="226"/>
    </row>
    <row r="108" spans="1:29" s="5" customFormat="1" thickBot="1" x14ac:dyDescent="0.35">
      <c r="B108" s="238" t="s">
        <v>139</v>
      </c>
      <c r="C108" s="239"/>
      <c r="D108" s="30">
        <v>41</v>
      </c>
      <c r="E108" s="11">
        <v>133</v>
      </c>
      <c r="F108" s="10">
        <f t="shared" si="99"/>
        <v>174</v>
      </c>
      <c r="G108" s="234"/>
      <c r="H108" s="235"/>
      <c r="I108" s="16">
        <v>146</v>
      </c>
      <c r="J108" s="10">
        <f t="shared" si="100"/>
        <v>187</v>
      </c>
      <c r="K108" s="234"/>
      <c r="L108" s="235"/>
      <c r="M108" s="16">
        <v>134</v>
      </c>
      <c r="N108" s="12">
        <f t="shared" si="101"/>
        <v>175</v>
      </c>
      <c r="O108" s="234"/>
      <c r="P108" s="235"/>
      <c r="Q108" s="17">
        <v>134</v>
      </c>
      <c r="R108" s="10">
        <f t="shared" si="102"/>
        <v>175</v>
      </c>
      <c r="S108" s="234"/>
      <c r="T108" s="235"/>
      <c r="U108" s="17">
        <v>90</v>
      </c>
      <c r="V108" s="10">
        <f t="shared" si="103"/>
        <v>131</v>
      </c>
      <c r="W108" s="234"/>
      <c r="X108" s="235"/>
      <c r="Y108" s="9">
        <f t="shared" si="93"/>
        <v>842</v>
      </c>
      <c r="Z108" s="8">
        <f>E108+I108+M108+Q108+U108</f>
        <v>637</v>
      </c>
      <c r="AA108" s="7">
        <f>AVERAGE(F108,J108,N108,R108,V108)</f>
        <v>168.4</v>
      </c>
      <c r="AB108" s="6">
        <f>AVERAGE(F108,J108,N108,R108,V108)-D108</f>
        <v>127.4</v>
      </c>
      <c r="AC108" s="227"/>
    </row>
    <row r="109" spans="1:29" s="5" customFormat="1" ht="60.75" customHeight="1" x14ac:dyDescent="0.25">
      <c r="B109" s="223" t="s">
        <v>8</v>
      </c>
      <c r="C109" s="224"/>
      <c r="D109" s="34">
        <f>SUM(D110:D112)</f>
        <v>145</v>
      </c>
      <c r="E109" s="28">
        <f>SUM(E110:E112)</f>
        <v>319</v>
      </c>
      <c r="F109" s="24">
        <f>SUM(F110:F112)</f>
        <v>464</v>
      </c>
      <c r="G109" s="24">
        <f>F113</f>
        <v>544</v>
      </c>
      <c r="H109" s="23" t="str">
        <f>B113</f>
        <v>Team 29</v>
      </c>
      <c r="I109" s="27">
        <f>SUM(I110:I112)</f>
        <v>366</v>
      </c>
      <c r="J109" s="24">
        <f>SUM(J110:J112)</f>
        <v>511</v>
      </c>
      <c r="K109" s="24">
        <f>J121</f>
        <v>524</v>
      </c>
      <c r="L109" s="23" t="str">
        <f>B121</f>
        <v>Kirevene Mulk</v>
      </c>
      <c r="M109" s="21">
        <f>SUM(M110:M112)</f>
        <v>422</v>
      </c>
      <c r="N109" s="31">
        <f>SUM(N110:N112)</f>
        <v>567</v>
      </c>
      <c r="O109" s="24">
        <f>N105</f>
        <v>519</v>
      </c>
      <c r="P109" s="23" t="str">
        <f>B105</f>
        <v>ELKE Rakvere</v>
      </c>
      <c r="Q109" s="21">
        <f>SUM(Q110:Q112)</f>
        <v>341</v>
      </c>
      <c r="R109" s="25">
        <f>SUM(R110:R112)</f>
        <v>486</v>
      </c>
      <c r="S109" s="24">
        <f>R101</f>
        <v>554</v>
      </c>
      <c r="T109" s="23" t="str">
        <f>B101</f>
        <v>Toode</v>
      </c>
      <c r="U109" s="21">
        <f>SUM(U110:U112)</f>
        <v>340</v>
      </c>
      <c r="V109" s="31">
        <f>SUM(V110:V112)</f>
        <v>485</v>
      </c>
      <c r="W109" s="24">
        <f>V117</f>
        <v>506</v>
      </c>
      <c r="X109" s="23" t="str">
        <f>B117</f>
        <v>Silfer 2</v>
      </c>
      <c r="Y109" s="22">
        <f t="shared" si="93"/>
        <v>2513</v>
      </c>
      <c r="Z109" s="21">
        <f>SUM(Z110:Z112)</f>
        <v>1788</v>
      </c>
      <c r="AA109" s="20">
        <f>AVERAGE(AA110,AA111,AA112)</f>
        <v>167.53333333333333</v>
      </c>
      <c r="AB109" s="19">
        <f>AVERAGE(AB110,AB111,AB112)</f>
        <v>119.2</v>
      </c>
      <c r="AC109" s="225">
        <f>G110+K110+O110+S110+W110</f>
        <v>1</v>
      </c>
    </row>
    <row r="110" spans="1:29" s="5" customFormat="1" ht="16.2" x14ac:dyDescent="0.25">
      <c r="B110" s="250" t="s">
        <v>6</v>
      </c>
      <c r="C110" s="251"/>
      <c r="D110" s="18">
        <v>59</v>
      </c>
      <c r="E110" s="17">
        <v>96</v>
      </c>
      <c r="F110" s="10">
        <f>E110+D110</f>
        <v>155</v>
      </c>
      <c r="G110" s="230">
        <v>0</v>
      </c>
      <c r="H110" s="231"/>
      <c r="I110" s="16">
        <v>109</v>
      </c>
      <c r="J110" s="10">
        <f>I110+D110</f>
        <v>168</v>
      </c>
      <c r="K110" s="230">
        <v>0</v>
      </c>
      <c r="L110" s="231"/>
      <c r="M110" s="16">
        <v>175</v>
      </c>
      <c r="N110" s="12">
        <f>M110+D110</f>
        <v>234</v>
      </c>
      <c r="O110" s="230">
        <v>1</v>
      </c>
      <c r="P110" s="231"/>
      <c r="Q110" s="16">
        <v>124</v>
      </c>
      <c r="R110" s="10">
        <f>Q110+D110</f>
        <v>183</v>
      </c>
      <c r="S110" s="230">
        <v>0</v>
      </c>
      <c r="T110" s="231"/>
      <c r="U110" s="16">
        <v>96</v>
      </c>
      <c r="V110" s="10">
        <f>U110+D110</f>
        <v>155</v>
      </c>
      <c r="W110" s="230">
        <v>0</v>
      </c>
      <c r="X110" s="231"/>
      <c r="Y110" s="12">
        <f t="shared" si="93"/>
        <v>895</v>
      </c>
      <c r="Z110" s="16">
        <f>E110+I110+M110+Q110+U110</f>
        <v>600</v>
      </c>
      <c r="AA110" s="15">
        <f>AVERAGE(F110,J110,N110,R110,V110)</f>
        <v>179</v>
      </c>
      <c r="AB110" s="14">
        <f>AVERAGE(F110,J110,N110,R110,V110)-D110</f>
        <v>120</v>
      </c>
      <c r="AC110" s="226"/>
    </row>
    <row r="111" spans="1:29" s="5" customFormat="1" ht="16.2" x14ac:dyDescent="0.25">
      <c r="B111" s="250" t="s">
        <v>7</v>
      </c>
      <c r="C111" s="251"/>
      <c r="D111" s="18">
        <v>38</v>
      </c>
      <c r="E111" s="17">
        <v>124</v>
      </c>
      <c r="F111" s="10">
        <f t="shared" ref="F111:F112" si="104">E111+D111</f>
        <v>162</v>
      </c>
      <c r="G111" s="232"/>
      <c r="H111" s="233"/>
      <c r="I111" s="16">
        <v>114</v>
      </c>
      <c r="J111" s="10">
        <f t="shared" ref="J111:J112" si="105">I111+D111</f>
        <v>152</v>
      </c>
      <c r="K111" s="232"/>
      <c r="L111" s="233"/>
      <c r="M111" s="17">
        <v>130</v>
      </c>
      <c r="N111" s="12">
        <f t="shared" ref="N111:N112" si="106">M111+D111</f>
        <v>168</v>
      </c>
      <c r="O111" s="232"/>
      <c r="P111" s="233"/>
      <c r="Q111" s="17">
        <v>111</v>
      </c>
      <c r="R111" s="10">
        <f t="shared" ref="R111:R112" si="107">Q111+D111</f>
        <v>149</v>
      </c>
      <c r="S111" s="232"/>
      <c r="T111" s="233"/>
      <c r="U111" s="17">
        <v>157</v>
      </c>
      <c r="V111" s="10">
        <f t="shared" ref="V111:V112" si="108">U111+D111</f>
        <v>195</v>
      </c>
      <c r="W111" s="232"/>
      <c r="X111" s="233"/>
      <c r="Y111" s="12">
        <f t="shared" si="93"/>
        <v>826</v>
      </c>
      <c r="Z111" s="16">
        <f>E111+I111+M111+Q111+U111</f>
        <v>636</v>
      </c>
      <c r="AA111" s="15">
        <f>AVERAGE(F111,J111,N111,R111,V111)</f>
        <v>165.2</v>
      </c>
      <c r="AB111" s="14">
        <f>AVERAGE(F111,J111,N111,R111,V111)-D111</f>
        <v>127.19999999999999</v>
      </c>
      <c r="AC111" s="226"/>
    </row>
    <row r="112" spans="1:29" s="5" customFormat="1" thickBot="1" x14ac:dyDescent="0.35">
      <c r="B112" s="252" t="s">
        <v>106</v>
      </c>
      <c r="C112" s="253"/>
      <c r="D112" s="30">
        <v>48</v>
      </c>
      <c r="E112" s="11">
        <v>99</v>
      </c>
      <c r="F112" s="10">
        <f t="shared" si="104"/>
        <v>147</v>
      </c>
      <c r="G112" s="234"/>
      <c r="H112" s="235"/>
      <c r="I112" s="16">
        <v>143</v>
      </c>
      <c r="J112" s="10">
        <f t="shared" si="105"/>
        <v>191</v>
      </c>
      <c r="K112" s="234"/>
      <c r="L112" s="235"/>
      <c r="M112" s="17">
        <v>117</v>
      </c>
      <c r="N112" s="12">
        <f t="shared" si="106"/>
        <v>165</v>
      </c>
      <c r="O112" s="234"/>
      <c r="P112" s="235"/>
      <c r="Q112" s="17">
        <v>106</v>
      </c>
      <c r="R112" s="10">
        <f t="shared" si="107"/>
        <v>154</v>
      </c>
      <c r="S112" s="234"/>
      <c r="T112" s="235"/>
      <c r="U112" s="17">
        <v>87</v>
      </c>
      <c r="V112" s="10">
        <f t="shared" si="108"/>
        <v>135</v>
      </c>
      <c r="W112" s="234"/>
      <c r="X112" s="235"/>
      <c r="Y112" s="9">
        <f t="shared" si="93"/>
        <v>792</v>
      </c>
      <c r="Z112" s="8">
        <f>E112+I112+M112+Q112+U112</f>
        <v>552</v>
      </c>
      <c r="AA112" s="7">
        <f>AVERAGE(F112,J112,N112,R112,V112)</f>
        <v>158.4</v>
      </c>
      <c r="AB112" s="6">
        <f>AVERAGE(F112,J112,N112,R112,V112)-D112</f>
        <v>110.4</v>
      </c>
      <c r="AC112" s="227"/>
    </row>
    <row r="113" spans="2:29" s="5" customFormat="1" ht="48.75" customHeight="1" x14ac:dyDescent="0.25">
      <c r="B113" s="240" t="s">
        <v>78</v>
      </c>
      <c r="C113" s="241"/>
      <c r="D113" s="32">
        <f>SUM(D114:D116)</f>
        <v>180</v>
      </c>
      <c r="E113" s="28">
        <f>SUM(E114:E116)</f>
        <v>364</v>
      </c>
      <c r="F113" s="24">
        <f>SUM(F114:F116)</f>
        <v>544</v>
      </c>
      <c r="G113" s="24">
        <f>F109</f>
        <v>464</v>
      </c>
      <c r="H113" s="23" t="str">
        <f>B109</f>
        <v>Kunda Trans</v>
      </c>
      <c r="I113" s="16">
        <f>J113+D113</f>
        <v>756</v>
      </c>
      <c r="J113" s="24">
        <f>SUM(J114:J116)</f>
        <v>576</v>
      </c>
      <c r="K113" s="24">
        <f>J105</f>
        <v>576</v>
      </c>
      <c r="L113" s="23" t="str">
        <f>B105</f>
        <v>ELKE Rakvere</v>
      </c>
      <c r="M113" s="26">
        <f>SUM(M114:M116)</f>
        <v>357</v>
      </c>
      <c r="N113" s="25">
        <f>SUM(N114:N116)</f>
        <v>537</v>
      </c>
      <c r="O113" s="24">
        <f>N101</f>
        <v>586</v>
      </c>
      <c r="P113" s="23" t="str">
        <f>B101</f>
        <v>Toode</v>
      </c>
      <c r="Q113" s="21">
        <f>SUM(Q114:Q116)</f>
        <v>362</v>
      </c>
      <c r="R113" s="25">
        <f>SUM(R114:R116)</f>
        <v>542</v>
      </c>
      <c r="S113" s="24">
        <f>R117</f>
        <v>576</v>
      </c>
      <c r="T113" s="23" t="str">
        <f>B117</f>
        <v>Silfer 2</v>
      </c>
      <c r="U113" s="21">
        <f>SUM(U114:U116)</f>
        <v>391</v>
      </c>
      <c r="V113" s="25">
        <f>SUM(V114:V116)</f>
        <v>571</v>
      </c>
      <c r="W113" s="24">
        <f>V121</f>
        <v>623</v>
      </c>
      <c r="X113" s="23" t="str">
        <f>B121</f>
        <v>Kirevene Mulk</v>
      </c>
      <c r="Y113" s="22">
        <f t="shared" si="93"/>
        <v>2770</v>
      </c>
      <c r="Z113" s="21">
        <f>SUM(Z114:Z116)</f>
        <v>1870</v>
      </c>
      <c r="AA113" s="20">
        <f>AVERAGE(AA114,AA115,AA116)</f>
        <v>184.66666666666666</v>
      </c>
      <c r="AB113" s="19">
        <f>AVERAGE(AB114,AB115,AB116)</f>
        <v>124.66666666666667</v>
      </c>
      <c r="AC113" s="225">
        <f>G114+K114+O114+S114+W114</f>
        <v>1.5</v>
      </c>
    </row>
    <row r="114" spans="2:29" s="5" customFormat="1" ht="19.8" customHeight="1" x14ac:dyDescent="0.25">
      <c r="B114" s="228" t="s">
        <v>77</v>
      </c>
      <c r="C114" s="229"/>
      <c r="D114" s="18">
        <v>60</v>
      </c>
      <c r="E114" s="17">
        <v>133</v>
      </c>
      <c r="F114" s="10">
        <f>E114+D114</f>
        <v>193</v>
      </c>
      <c r="G114" s="230">
        <v>1</v>
      </c>
      <c r="H114" s="231"/>
      <c r="I114" s="16">
        <v>153</v>
      </c>
      <c r="J114" s="10">
        <f>I114+D114</f>
        <v>213</v>
      </c>
      <c r="K114" s="230">
        <v>0.5</v>
      </c>
      <c r="L114" s="231"/>
      <c r="M114" s="16">
        <v>127</v>
      </c>
      <c r="N114" s="12">
        <f>M114+D114</f>
        <v>187</v>
      </c>
      <c r="O114" s="230">
        <v>0</v>
      </c>
      <c r="P114" s="231"/>
      <c r="Q114" s="16">
        <v>135</v>
      </c>
      <c r="R114" s="10">
        <f>Q114+D114</f>
        <v>195</v>
      </c>
      <c r="S114" s="230">
        <v>0</v>
      </c>
      <c r="T114" s="231"/>
      <c r="U114" s="16">
        <v>122</v>
      </c>
      <c r="V114" s="10">
        <f>U114+D114</f>
        <v>182</v>
      </c>
      <c r="W114" s="230">
        <v>0</v>
      </c>
      <c r="X114" s="231"/>
      <c r="Y114" s="12">
        <f t="shared" si="93"/>
        <v>970</v>
      </c>
      <c r="Z114" s="16">
        <f>E114+I114+M114+Q114+U114</f>
        <v>670</v>
      </c>
      <c r="AA114" s="15">
        <f>AVERAGE(F114,J114,N114,R114,V114)</f>
        <v>194</v>
      </c>
      <c r="AB114" s="14">
        <f>AVERAGE(F114,J114,N114,R114,V114)-D114</f>
        <v>134</v>
      </c>
      <c r="AC114" s="226"/>
    </row>
    <row r="115" spans="2:29" s="5" customFormat="1" ht="20.399999999999999" customHeight="1" x14ac:dyDescent="0.25">
      <c r="B115" s="236" t="s">
        <v>76</v>
      </c>
      <c r="C115" s="237"/>
      <c r="D115" s="18">
        <v>60</v>
      </c>
      <c r="E115" s="17">
        <v>149</v>
      </c>
      <c r="F115" s="10">
        <f t="shared" ref="F115:F116" si="109">E115+D115</f>
        <v>209</v>
      </c>
      <c r="G115" s="232"/>
      <c r="H115" s="233"/>
      <c r="I115" s="16">
        <v>140</v>
      </c>
      <c r="J115" s="10">
        <f t="shared" ref="J115:J116" si="110">I115+D115</f>
        <v>200</v>
      </c>
      <c r="K115" s="232"/>
      <c r="L115" s="233"/>
      <c r="M115" s="17">
        <v>105</v>
      </c>
      <c r="N115" s="12">
        <f t="shared" ref="N115:N116" si="111">M115+D115</f>
        <v>165</v>
      </c>
      <c r="O115" s="232"/>
      <c r="P115" s="233"/>
      <c r="Q115" s="17">
        <v>123</v>
      </c>
      <c r="R115" s="10">
        <f t="shared" ref="R115:R116" si="112">Q115+D115</f>
        <v>183</v>
      </c>
      <c r="S115" s="232"/>
      <c r="T115" s="233"/>
      <c r="U115" s="17">
        <v>108</v>
      </c>
      <c r="V115" s="10">
        <f t="shared" ref="V115:V116" si="113">U115+D115</f>
        <v>168</v>
      </c>
      <c r="W115" s="232"/>
      <c r="X115" s="233"/>
      <c r="Y115" s="12">
        <f t="shared" si="93"/>
        <v>925</v>
      </c>
      <c r="Z115" s="16">
        <f>E115+I115+M115+Q115+U115</f>
        <v>625</v>
      </c>
      <c r="AA115" s="15">
        <f>AVERAGE(F115,J115,N115,R115,V115)</f>
        <v>185</v>
      </c>
      <c r="AB115" s="14">
        <f>AVERAGE(F115,J115,N115,R115,V115)-D115</f>
        <v>125</v>
      </c>
      <c r="AC115" s="226"/>
    </row>
    <row r="116" spans="2:29" s="5" customFormat="1" thickBot="1" x14ac:dyDescent="0.35">
      <c r="B116" s="238" t="s">
        <v>75</v>
      </c>
      <c r="C116" s="239"/>
      <c r="D116" s="30">
        <v>60</v>
      </c>
      <c r="E116" s="11">
        <v>82</v>
      </c>
      <c r="F116" s="10">
        <f t="shared" si="109"/>
        <v>142</v>
      </c>
      <c r="G116" s="234"/>
      <c r="H116" s="235"/>
      <c r="I116" s="17">
        <v>103</v>
      </c>
      <c r="J116" s="10">
        <f t="shared" si="110"/>
        <v>163</v>
      </c>
      <c r="K116" s="234"/>
      <c r="L116" s="235"/>
      <c r="M116" s="17">
        <v>125</v>
      </c>
      <c r="N116" s="12">
        <f t="shared" si="111"/>
        <v>185</v>
      </c>
      <c r="O116" s="234"/>
      <c r="P116" s="235"/>
      <c r="Q116" s="17">
        <v>104</v>
      </c>
      <c r="R116" s="10">
        <f t="shared" si="112"/>
        <v>164</v>
      </c>
      <c r="S116" s="234"/>
      <c r="T116" s="235"/>
      <c r="U116" s="17">
        <v>161</v>
      </c>
      <c r="V116" s="10">
        <f t="shared" si="113"/>
        <v>221</v>
      </c>
      <c r="W116" s="234"/>
      <c r="X116" s="235"/>
      <c r="Y116" s="9">
        <f t="shared" si="93"/>
        <v>875</v>
      </c>
      <c r="Z116" s="8">
        <f>E116+I116+M116+Q116+U116</f>
        <v>575</v>
      </c>
      <c r="AA116" s="7">
        <f>AVERAGE(F116,J116,N116,R116,V116)</f>
        <v>175</v>
      </c>
      <c r="AB116" s="6">
        <f>AVERAGE(F116,J116,N116,R116,V116)-D116</f>
        <v>115</v>
      </c>
      <c r="AC116" s="227"/>
    </row>
    <row r="117" spans="2:29" s="5" customFormat="1" ht="48.75" customHeight="1" x14ac:dyDescent="0.25">
      <c r="B117" s="240" t="s">
        <v>122</v>
      </c>
      <c r="C117" s="241"/>
      <c r="D117" s="34">
        <f>SUM(D118:D120)</f>
        <v>93</v>
      </c>
      <c r="E117" s="28">
        <f>SUM(E118:E120)</f>
        <v>449</v>
      </c>
      <c r="F117" s="24">
        <f>SUM(F118:F120)</f>
        <v>542</v>
      </c>
      <c r="G117" s="24">
        <f>F105</f>
        <v>547</v>
      </c>
      <c r="H117" s="23" t="str">
        <f>B105</f>
        <v>ELKE Rakvere</v>
      </c>
      <c r="I117" s="27">
        <f>SUM(I118:I120)</f>
        <v>443</v>
      </c>
      <c r="J117" s="24">
        <f>SUM(J118:J120)</f>
        <v>536</v>
      </c>
      <c r="K117" s="24">
        <f>J101</f>
        <v>539</v>
      </c>
      <c r="L117" s="23" t="str">
        <f>B101</f>
        <v>Toode</v>
      </c>
      <c r="M117" s="21">
        <f>SUM(M118:M120)</f>
        <v>398</v>
      </c>
      <c r="N117" s="31">
        <f>SUM(N118:N120)</f>
        <v>491</v>
      </c>
      <c r="O117" s="24">
        <f>N121</f>
        <v>532</v>
      </c>
      <c r="P117" s="23" t="str">
        <f>B121</f>
        <v>Kirevene Mulk</v>
      </c>
      <c r="Q117" s="21">
        <f>SUM(Q118:Q120)</f>
        <v>483</v>
      </c>
      <c r="R117" s="31">
        <f>SUM(R118:R120)</f>
        <v>576</v>
      </c>
      <c r="S117" s="24">
        <f>R113</f>
        <v>542</v>
      </c>
      <c r="T117" s="23" t="str">
        <f>B113</f>
        <v>Team 29</v>
      </c>
      <c r="U117" s="21">
        <f>SUM(U118:U120)</f>
        <v>413</v>
      </c>
      <c r="V117" s="31">
        <f>SUM(V118:V120)</f>
        <v>506</v>
      </c>
      <c r="W117" s="24">
        <f>V109</f>
        <v>485</v>
      </c>
      <c r="X117" s="23" t="str">
        <f>B109</f>
        <v>Kunda Trans</v>
      </c>
      <c r="Y117" s="22">
        <f t="shared" si="93"/>
        <v>2651</v>
      </c>
      <c r="Z117" s="21">
        <f>SUM(Z118:Z120)</f>
        <v>2186</v>
      </c>
      <c r="AA117" s="20">
        <f>AVERAGE(AA118,AA119,AA120)</f>
        <v>176.73333333333335</v>
      </c>
      <c r="AB117" s="19">
        <f>AVERAGE(AB118,AB119,AB120)</f>
        <v>145.73333333333335</v>
      </c>
      <c r="AC117" s="225">
        <f>G118+K118+O118+S118+W118</f>
        <v>2</v>
      </c>
    </row>
    <row r="118" spans="2:29" s="5" customFormat="1" ht="16.2" x14ac:dyDescent="0.25">
      <c r="B118" s="228" t="s">
        <v>184</v>
      </c>
      <c r="C118" s="229"/>
      <c r="D118" s="18">
        <v>26</v>
      </c>
      <c r="E118" s="17">
        <v>139</v>
      </c>
      <c r="F118" s="10">
        <f>E118+D118</f>
        <v>165</v>
      </c>
      <c r="G118" s="230">
        <v>0</v>
      </c>
      <c r="H118" s="231"/>
      <c r="I118" s="16">
        <v>155</v>
      </c>
      <c r="J118" s="10">
        <f>I118+D118</f>
        <v>181</v>
      </c>
      <c r="K118" s="230">
        <v>0</v>
      </c>
      <c r="L118" s="231"/>
      <c r="M118" s="16">
        <v>133</v>
      </c>
      <c r="N118" s="12">
        <f>M118+D118</f>
        <v>159</v>
      </c>
      <c r="O118" s="230">
        <v>0</v>
      </c>
      <c r="P118" s="231"/>
      <c r="Q118" s="16">
        <v>200</v>
      </c>
      <c r="R118" s="10">
        <f>Q118+D118</f>
        <v>226</v>
      </c>
      <c r="S118" s="230">
        <v>1</v>
      </c>
      <c r="T118" s="231"/>
      <c r="U118" s="16">
        <v>164</v>
      </c>
      <c r="V118" s="10">
        <f>U118+D118</f>
        <v>190</v>
      </c>
      <c r="W118" s="230">
        <v>1</v>
      </c>
      <c r="X118" s="231"/>
      <c r="Y118" s="12">
        <f t="shared" si="93"/>
        <v>921</v>
      </c>
      <c r="Z118" s="16">
        <f>E118+I118+M118+Q118+U118</f>
        <v>791</v>
      </c>
      <c r="AA118" s="15">
        <f>AVERAGE(F118,J118,N118,R118,V118)</f>
        <v>184.2</v>
      </c>
      <c r="AB118" s="14">
        <f>AVERAGE(F118,J118,N118,R118,V118)-D118</f>
        <v>158.19999999999999</v>
      </c>
      <c r="AC118" s="226"/>
    </row>
    <row r="119" spans="2:29" s="5" customFormat="1" ht="16.2" x14ac:dyDescent="0.25">
      <c r="B119" s="236" t="s">
        <v>124</v>
      </c>
      <c r="C119" s="237"/>
      <c r="D119" s="18">
        <v>38</v>
      </c>
      <c r="E119" s="17">
        <v>178</v>
      </c>
      <c r="F119" s="10">
        <f t="shared" ref="F119:F120" si="114">E119+D119</f>
        <v>216</v>
      </c>
      <c r="G119" s="232"/>
      <c r="H119" s="233"/>
      <c r="I119" s="16">
        <v>145</v>
      </c>
      <c r="J119" s="10">
        <f t="shared" ref="J119:J120" si="115">I119+D119</f>
        <v>183</v>
      </c>
      <c r="K119" s="232"/>
      <c r="L119" s="233"/>
      <c r="M119" s="17">
        <v>152</v>
      </c>
      <c r="N119" s="12">
        <f t="shared" ref="N119:N120" si="116">M119+D119</f>
        <v>190</v>
      </c>
      <c r="O119" s="232"/>
      <c r="P119" s="233"/>
      <c r="Q119" s="17">
        <v>153</v>
      </c>
      <c r="R119" s="10">
        <f t="shared" ref="R119:R120" si="117">Q119+D119</f>
        <v>191</v>
      </c>
      <c r="S119" s="232"/>
      <c r="T119" s="233"/>
      <c r="U119" s="17">
        <v>119</v>
      </c>
      <c r="V119" s="10">
        <f t="shared" ref="V119:V120" si="118">U119+D119</f>
        <v>157</v>
      </c>
      <c r="W119" s="232"/>
      <c r="X119" s="233"/>
      <c r="Y119" s="12">
        <f t="shared" si="93"/>
        <v>937</v>
      </c>
      <c r="Z119" s="16">
        <f>E119+I119+M119+Q119+U119</f>
        <v>747</v>
      </c>
      <c r="AA119" s="15">
        <f>AVERAGE(F119,J119,N119,R119,V119)</f>
        <v>187.4</v>
      </c>
      <c r="AB119" s="14">
        <f>AVERAGE(F119,J119,N119,R119,V119)-D119</f>
        <v>149.4</v>
      </c>
      <c r="AC119" s="226"/>
    </row>
    <row r="120" spans="2:29" s="5" customFormat="1" thickBot="1" x14ac:dyDescent="0.35">
      <c r="B120" s="238" t="s">
        <v>81</v>
      </c>
      <c r="C120" s="239"/>
      <c r="D120" s="30">
        <v>29</v>
      </c>
      <c r="E120" s="11">
        <v>132</v>
      </c>
      <c r="F120" s="10">
        <f t="shared" si="114"/>
        <v>161</v>
      </c>
      <c r="G120" s="234"/>
      <c r="H120" s="235"/>
      <c r="I120" s="16">
        <v>143</v>
      </c>
      <c r="J120" s="10">
        <f t="shared" si="115"/>
        <v>172</v>
      </c>
      <c r="K120" s="234"/>
      <c r="L120" s="235"/>
      <c r="M120" s="17">
        <v>113</v>
      </c>
      <c r="N120" s="12">
        <f t="shared" si="116"/>
        <v>142</v>
      </c>
      <c r="O120" s="234"/>
      <c r="P120" s="235"/>
      <c r="Q120" s="17">
        <v>130</v>
      </c>
      <c r="R120" s="10">
        <f t="shared" si="117"/>
        <v>159</v>
      </c>
      <c r="S120" s="234"/>
      <c r="T120" s="235"/>
      <c r="U120" s="17">
        <v>130</v>
      </c>
      <c r="V120" s="10">
        <f t="shared" si="118"/>
        <v>159</v>
      </c>
      <c r="W120" s="234"/>
      <c r="X120" s="235"/>
      <c r="Y120" s="9">
        <f t="shared" si="93"/>
        <v>793</v>
      </c>
      <c r="Z120" s="8">
        <f>E120+I120+M120+Q120+U120</f>
        <v>648</v>
      </c>
      <c r="AA120" s="7">
        <f>AVERAGE(F120,J120,N120,R120,V120)</f>
        <v>158.6</v>
      </c>
      <c r="AB120" s="6">
        <f>AVERAGE(F120,J120,N120,R120,V120)-D120</f>
        <v>129.6</v>
      </c>
      <c r="AC120" s="227"/>
    </row>
    <row r="121" spans="2:29" s="5" customFormat="1" ht="48.75" customHeight="1" thickBot="1" x14ac:dyDescent="0.3">
      <c r="B121" s="240" t="s">
        <v>68</v>
      </c>
      <c r="C121" s="241"/>
      <c r="D121" s="29">
        <f>SUM(D122:D124)</f>
        <v>101</v>
      </c>
      <c r="E121" s="28">
        <f>SUM(E122:E124)</f>
        <v>424</v>
      </c>
      <c r="F121" s="24">
        <f>SUM(F122:F124)</f>
        <v>525</v>
      </c>
      <c r="G121" s="24">
        <f>F101</f>
        <v>486</v>
      </c>
      <c r="H121" s="23" t="str">
        <f>B101</f>
        <v>Toode</v>
      </c>
      <c r="I121" s="27">
        <f>SUM(I122:I124)</f>
        <v>423</v>
      </c>
      <c r="J121" s="24">
        <f>SUM(J122:J124)</f>
        <v>524</v>
      </c>
      <c r="K121" s="24">
        <f>J109</f>
        <v>511</v>
      </c>
      <c r="L121" s="23" t="str">
        <f>B109</f>
        <v>Kunda Trans</v>
      </c>
      <c r="M121" s="26">
        <f>SUM(M122:M124)</f>
        <v>431</v>
      </c>
      <c r="N121" s="25">
        <f>SUM(N122:N124)</f>
        <v>532</v>
      </c>
      <c r="O121" s="24">
        <f>N117</f>
        <v>491</v>
      </c>
      <c r="P121" s="23" t="str">
        <f>B117</f>
        <v>Silfer 2</v>
      </c>
      <c r="Q121" s="21">
        <f>SUM(Q122:Q124)</f>
        <v>480</v>
      </c>
      <c r="R121" s="25">
        <f>SUM(R122:R124)</f>
        <v>581</v>
      </c>
      <c r="S121" s="24">
        <f>R105</f>
        <v>574</v>
      </c>
      <c r="T121" s="23" t="str">
        <f>B105</f>
        <v>ELKE Rakvere</v>
      </c>
      <c r="U121" s="21">
        <f>SUM(U122:U124)</f>
        <v>522</v>
      </c>
      <c r="V121" s="25">
        <f>SUM(V122:V124)</f>
        <v>623</v>
      </c>
      <c r="W121" s="24">
        <f>V113</f>
        <v>571</v>
      </c>
      <c r="X121" s="23" t="str">
        <f>B113</f>
        <v>Team 29</v>
      </c>
      <c r="Y121" s="22">
        <f t="shared" si="93"/>
        <v>2785</v>
      </c>
      <c r="Z121" s="21">
        <f>SUM(Z122:Z124)</f>
        <v>2280</v>
      </c>
      <c r="AA121" s="20">
        <f>AVERAGE(AA122,AA123,AA124)</f>
        <v>185.66666666666666</v>
      </c>
      <c r="AB121" s="19">
        <f>AVERAGE(AB122,AB123,AB124)</f>
        <v>152</v>
      </c>
      <c r="AC121" s="225">
        <f>G122+K122+O122+S122+W122</f>
        <v>5</v>
      </c>
    </row>
    <row r="122" spans="2:29" s="5" customFormat="1" ht="16.2" x14ac:dyDescent="0.25">
      <c r="B122" s="266" t="s">
        <v>67</v>
      </c>
      <c r="C122" s="267"/>
      <c r="D122" s="18">
        <v>36</v>
      </c>
      <c r="E122" s="17">
        <v>120</v>
      </c>
      <c r="F122" s="10">
        <f>E122+D122</f>
        <v>156</v>
      </c>
      <c r="G122" s="230">
        <v>1</v>
      </c>
      <c r="H122" s="231"/>
      <c r="I122" s="16">
        <v>132</v>
      </c>
      <c r="J122" s="10">
        <f>I122+D122</f>
        <v>168</v>
      </c>
      <c r="K122" s="230">
        <v>1</v>
      </c>
      <c r="L122" s="231"/>
      <c r="M122" s="16">
        <v>117</v>
      </c>
      <c r="N122" s="12">
        <f>M122+D122</f>
        <v>153</v>
      </c>
      <c r="O122" s="230">
        <v>1</v>
      </c>
      <c r="P122" s="231"/>
      <c r="Q122" s="16">
        <v>147</v>
      </c>
      <c r="R122" s="10">
        <f>Q122+D122</f>
        <v>183</v>
      </c>
      <c r="S122" s="230">
        <v>1</v>
      </c>
      <c r="T122" s="231"/>
      <c r="U122" s="16">
        <v>191</v>
      </c>
      <c r="V122" s="10">
        <f>U122+D122</f>
        <v>227</v>
      </c>
      <c r="W122" s="230">
        <v>1</v>
      </c>
      <c r="X122" s="231"/>
      <c r="Y122" s="12">
        <f t="shared" si="93"/>
        <v>887</v>
      </c>
      <c r="Z122" s="16">
        <f>E122+I122+M122+Q122+U122</f>
        <v>707</v>
      </c>
      <c r="AA122" s="15">
        <f>AVERAGE(F122,J122,N122,R122,V122)</f>
        <v>177.4</v>
      </c>
      <c r="AB122" s="14">
        <f>AVERAGE(F122,J122,N122,R122,V122)-D122</f>
        <v>141.4</v>
      </c>
      <c r="AC122" s="226"/>
    </row>
    <row r="123" spans="2:29" s="5" customFormat="1" ht="16.2" x14ac:dyDescent="0.25">
      <c r="B123" s="268" t="s">
        <v>65</v>
      </c>
      <c r="C123" s="269"/>
      <c r="D123" s="18">
        <v>31</v>
      </c>
      <c r="E123" s="17">
        <v>178</v>
      </c>
      <c r="F123" s="10">
        <f t="shared" ref="F123:F124" si="119">E123+D123</f>
        <v>209</v>
      </c>
      <c r="G123" s="232"/>
      <c r="H123" s="233"/>
      <c r="I123" s="16">
        <v>149</v>
      </c>
      <c r="J123" s="10">
        <f t="shared" ref="J123:J124" si="120">I123+D123</f>
        <v>180</v>
      </c>
      <c r="K123" s="232"/>
      <c r="L123" s="233"/>
      <c r="M123" s="17">
        <v>151</v>
      </c>
      <c r="N123" s="12">
        <f t="shared" ref="N123:N124" si="121">M123+D123</f>
        <v>182</v>
      </c>
      <c r="O123" s="232"/>
      <c r="P123" s="233"/>
      <c r="Q123" s="17">
        <v>186</v>
      </c>
      <c r="R123" s="10">
        <f t="shared" ref="R123:R124" si="122">Q123+D123</f>
        <v>217</v>
      </c>
      <c r="S123" s="232"/>
      <c r="T123" s="233"/>
      <c r="U123" s="17">
        <v>161</v>
      </c>
      <c r="V123" s="10">
        <f t="shared" ref="V123:V124" si="123">U123+D123</f>
        <v>192</v>
      </c>
      <c r="W123" s="232"/>
      <c r="X123" s="233"/>
      <c r="Y123" s="12">
        <f t="shared" si="93"/>
        <v>980</v>
      </c>
      <c r="Z123" s="16">
        <f>E123+I123+M123+Q123+U123</f>
        <v>825</v>
      </c>
      <c r="AA123" s="15">
        <f>AVERAGE(F123,J123,N123,R123,V123)</f>
        <v>196</v>
      </c>
      <c r="AB123" s="14">
        <f>AVERAGE(F123,J123,N123,R123,V123)-D123</f>
        <v>165</v>
      </c>
      <c r="AC123" s="226"/>
    </row>
    <row r="124" spans="2:29" s="5" customFormat="1" thickBot="1" x14ac:dyDescent="0.35">
      <c r="B124" s="246" t="s">
        <v>66</v>
      </c>
      <c r="C124" s="247"/>
      <c r="D124" s="13">
        <v>34</v>
      </c>
      <c r="E124" s="11">
        <v>126</v>
      </c>
      <c r="F124" s="10">
        <f t="shared" si="119"/>
        <v>160</v>
      </c>
      <c r="G124" s="234"/>
      <c r="H124" s="235"/>
      <c r="I124" s="16">
        <v>142</v>
      </c>
      <c r="J124" s="10">
        <f t="shared" si="120"/>
        <v>176</v>
      </c>
      <c r="K124" s="234"/>
      <c r="L124" s="235"/>
      <c r="M124" s="11">
        <v>163</v>
      </c>
      <c r="N124" s="12">
        <f t="shared" si="121"/>
        <v>197</v>
      </c>
      <c r="O124" s="234"/>
      <c r="P124" s="235"/>
      <c r="Q124" s="11">
        <v>147</v>
      </c>
      <c r="R124" s="10">
        <f t="shared" si="122"/>
        <v>181</v>
      </c>
      <c r="S124" s="234"/>
      <c r="T124" s="235"/>
      <c r="U124" s="11">
        <v>170</v>
      </c>
      <c r="V124" s="10">
        <f t="shared" si="123"/>
        <v>204</v>
      </c>
      <c r="W124" s="234"/>
      <c r="X124" s="235"/>
      <c r="Y124" s="9">
        <f t="shared" si="93"/>
        <v>918</v>
      </c>
      <c r="Z124" s="8">
        <f>E124+I124+M124+Q124+U124</f>
        <v>748</v>
      </c>
      <c r="AA124" s="7">
        <f>AVERAGE(F124,J124,N124,R124,V124)</f>
        <v>183.6</v>
      </c>
      <c r="AB124" s="6">
        <f>AVERAGE(F124,J124,N124,R124,V124)-D124</f>
        <v>149.6</v>
      </c>
      <c r="AC124" s="227"/>
    </row>
  </sheetData>
  <mergeCells count="288">
    <mergeCell ref="B27:C27"/>
    <mergeCell ref="AC27:AC30"/>
    <mergeCell ref="B28:C28"/>
    <mergeCell ref="G28:H30"/>
    <mergeCell ref="K28:L30"/>
    <mergeCell ref="O28:P30"/>
    <mergeCell ref="S28:T30"/>
    <mergeCell ref="W28:X30"/>
    <mergeCell ref="B29:C29"/>
    <mergeCell ref="B30:C30"/>
    <mergeCell ref="B23:C23"/>
    <mergeCell ref="AC23:AC26"/>
    <mergeCell ref="B24:C24"/>
    <mergeCell ref="G24:H26"/>
    <mergeCell ref="K24:L26"/>
    <mergeCell ref="O24:P26"/>
    <mergeCell ref="S24:T26"/>
    <mergeCell ref="W24:X26"/>
    <mergeCell ref="B25:C25"/>
    <mergeCell ref="B26:C26"/>
    <mergeCell ref="B19:C19"/>
    <mergeCell ref="AC19:AC22"/>
    <mergeCell ref="B20:C20"/>
    <mergeCell ref="G20:H22"/>
    <mergeCell ref="K20:L22"/>
    <mergeCell ref="O20:P22"/>
    <mergeCell ref="S20:T22"/>
    <mergeCell ref="W20:X22"/>
    <mergeCell ref="B21:C21"/>
    <mergeCell ref="B22:C22"/>
    <mergeCell ref="B15:C15"/>
    <mergeCell ref="AC15:AC18"/>
    <mergeCell ref="B16:C16"/>
    <mergeCell ref="G16:H18"/>
    <mergeCell ref="K16:L18"/>
    <mergeCell ref="O16:P18"/>
    <mergeCell ref="S16:T18"/>
    <mergeCell ref="W16:X18"/>
    <mergeCell ref="B17:C17"/>
    <mergeCell ref="B18:C18"/>
    <mergeCell ref="B11:C11"/>
    <mergeCell ref="AC11:AC14"/>
    <mergeCell ref="B12:C12"/>
    <mergeCell ref="G12:H14"/>
    <mergeCell ref="K12:L14"/>
    <mergeCell ref="O12:P14"/>
    <mergeCell ref="S12:T14"/>
    <mergeCell ref="W12:X14"/>
    <mergeCell ref="B13:C13"/>
    <mergeCell ref="B14:C14"/>
    <mergeCell ref="B7:C7"/>
    <mergeCell ref="AC7:AC10"/>
    <mergeCell ref="B8:C8"/>
    <mergeCell ref="G8:H10"/>
    <mergeCell ref="K8:L10"/>
    <mergeCell ref="O8:P10"/>
    <mergeCell ref="S8:T10"/>
    <mergeCell ref="W8:X10"/>
    <mergeCell ref="B9:C9"/>
    <mergeCell ref="B10:C10"/>
    <mergeCell ref="B5:C5"/>
    <mergeCell ref="G5:H5"/>
    <mergeCell ref="K5:L5"/>
    <mergeCell ref="O5:P5"/>
    <mergeCell ref="S5:T5"/>
    <mergeCell ref="W5:X5"/>
    <mergeCell ref="B6:C6"/>
    <mergeCell ref="G6:H6"/>
    <mergeCell ref="K6:L6"/>
    <mergeCell ref="O6:P6"/>
    <mergeCell ref="S6:T6"/>
    <mergeCell ref="W6:X6"/>
    <mergeCell ref="B59:C59"/>
    <mergeCell ref="AC59:AC62"/>
    <mergeCell ref="B60:C60"/>
    <mergeCell ref="G60:H62"/>
    <mergeCell ref="K60:L62"/>
    <mergeCell ref="O60:P62"/>
    <mergeCell ref="S60:T62"/>
    <mergeCell ref="W60:X62"/>
    <mergeCell ref="B61:C61"/>
    <mergeCell ref="B62:C62"/>
    <mergeCell ref="B55:C55"/>
    <mergeCell ref="AC55:AC58"/>
    <mergeCell ref="B56:C56"/>
    <mergeCell ref="G56:H58"/>
    <mergeCell ref="K56:L58"/>
    <mergeCell ref="O56:P58"/>
    <mergeCell ref="S56:T58"/>
    <mergeCell ref="W56:X58"/>
    <mergeCell ref="B57:C57"/>
    <mergeCell ref="B58:C58"/>
    <mergeCell ref="B51:C51"/>
    <mergeCell ref="AC51:AC54"/>
    <mergeCell ref="B52:C52"/>
    <mergeCell ref="G52:H54"/>
    <mergeCell ref="K52:L54"/>
    <mergeCell ref="O52:P54"/>
    <mergeCell ref="S52:T54"/>
    <mergeCell ref="W52:X54"/>
    <mergeCell ref="B53:C53"/>
    <mergeCell ref="B54:C54"/>
    <mergeCell ref="B47:C47"/>
    <mergeCell ref="AC47:AC50"/>
    <mergeCell ref="B48:C48"/>
    <mergeCell ref="G48:H50"/>
    <mergeCell ref="K48:L50"/>
    <mergeCell ref="O48:P50"/>
    <mergeCell ref="S48:T50"/>
    <mergeCell ref="W48:X50"/>
    <mergeCell ref="B49:C49"/>
    <mergeCell ref="B50:C50"/>
    <mergeCell ref="B43:C43"/>
    <mergeCell ref="AC43:AC46"/>
    <mergeCell ref="B44:C44"/>
    <mergeCell ref="G44:H46"/>
    <mergeCell ref="K44:L46"/>
    <mergeCell ref="O44:P46"/>
    <mergeCell ref="S44:T46"/>
    <mergeCell ref="W44:X46"/>
    <mergeCell ref="B45:C45"/>
    <mergeCell ref="B46:C46"/>
    <mergeCell ref="B39:C39"/>
    <mergeCell ref="AC39:AC42"/>
    <mergeCell ref="B40:C40"/>
    <mergeCell ref="G40:H42"/>
    <mergeCell ref="K40:L42"/>
    <mergeCell ref="O40:P42"/>
    <mergeCell ref="S40:T42"/>
    <mergeCell ref="W40:X42"/>
    <mergeCell ref="B41:C41"/>
    <mergeCell ref="B42:C42"/>
    <mergeCell ref="B37:C37"/>
    <mergeCell ref="G37:H37"/>
    <mergeCell ref="K37:L37"/>
    <mergeCell ref="O37:P37"/>
    <mergeCell ref="S37:T37"/>
    <mergeCell ref="W37:X37"/>
    <mergeCell ref="B38:C38"/>
    <mergeCell ref="G38:H38"/>
    <mergeCell ref="K38:L38"/>
    <mergeCell ref="O38:P38"/>
    <mergeCell ref="S38:T38"/>
    <mergeCell ref="W38:X38"/>
    <mergeCell ref="B121:C121"/>
    <mergeCell ref="AC121:AC124"/>
    <mergeCell ref="B122:C122"/>
    <mergeCell ref="G122:H124"/>
    <mergeCell ref="K122:L124"/>
    <mergeCell ref="O122:P124"/>
    <mergeCell ref="S122:T124"/>
    <mergeCell ref="W122:X124"/>
    <mergeCell ref="B123:C123"/>
    <mergeCell ref="B124:C124"/>
    <mergeCell ref="B117:C117"/>
    <mergeCell ref="AC117:AC120"/>
    <mergeCell ref="B118:C118"/>
    <mergeCell ref="G118:H120"/>
    <mergeCell ref="K118:L120"/>
    <mergeCell ref="O118:P120"/>
    <mergeCell ref="S118:T120"/>
    <mergeCell ref="W118:X120"/>
    <mergeCell ref="B119:C119"/>
    <mergeCell ref="B120:C120"/>
    <mergeCell ref="B113:C113"/>
    <mergeCell ref="AC113:AC116"/>
    <mergeCell ref="B114:C114"/>
    <mergeCell ref="G114:H116"/>
    <mergeCell ref="K114:L116"/>
    <mergeCell ref="O114:P116"/>
    <mergeCell ref="S114:T116"/>
    <mergeCell ref="W114:X116"/>
    <mergeCell ref="B115:C115"/>
    <mergeCell ref="B116:C116"/>
    <mergeCell ref="B109:C109"/>
    <mergeCell ref="AC109:AC112"/>
    <mergeCell ref="B110:C110"/>
    <mergeCell ref="G110:H112"/>
    <mergeCell ref="K110:L112"/>
    <mergeCell ref="O110:P112"/>
    <mergeCell ref="S110:T112"/>
    <mergeCell ref="W110:X112"/>
    <mergeCell ref="B111:C111"/>
    <mergeCell ref="B112:C112"/>
    <mergeCell ref="B105:C105"/>
    <mergeCell ref="AC105:AC108"/>
    <mergeCell ref="B106:C106"/>
    <mergeCell ref="G106:H108"/>
    <mergeCell ref="K106:L108"/>
    <mergeCell ref="O106:P108"/>
    <mergeCell ref="S106:T108"/>
    <mergeCell ref="W106:X108"/>
    <mergeCell ref="B107:C107"/>
    <mergeCell ref="B108:C108"/>
    <mergeCell ref="B101:C101"/>
    <mergeCell ref="AC101:AC104"/>
    <mergeCell ref="B102:C102"/>
    <mergeCell ref="G102:H104"/>
    <mergeCell ref="K102:L104"/>
    <mergeCell ref="O102:P104"/>
    <mergeCell ref="S102:T104"/>
    <mergeCell ref="W102:X104"/>
    <mergeCell ref="B103:C103"/>
    <mergeCell ref="B104:C104"/>
    <mergeCell ref="W100:X100"/>
    <mergeCell ref="B99:C99"/>
    <mergeCell ref="G99:H99"/>
    <mergeCell ref="K99:L99"/>
    <mergeCell ref="O99:P99"/>
    <mergeCell ref="S99:T99"/>
    <mergeCell ref="W99:X99"/>
    <mergeCell ref="B100:C100"/>
    <mergeCell ref="G100:H100"/>
    <mergeCell ref="K100:L100"/>
    <mergeCell ref="O100:P100"/>
    <mergeCell ref="S100:T100"/>
    <mergeCell ref="W68:X68"/>
    <mergeCell ref="B69:C69"/>
    <mergeCell ref="G69:H69"/>
    <mergeCell ref="K69:L69"/>
    <mergeCell ref="O69:P69"/>
    <mergeCell ref="S69:T69"/>
    <mergeCell ref="W69:X69"/>
    <mergeCell ref="B68:C68"/>
    <mergeCell ref="G68:H68"/>
    <mergeCell ref="K68:L68"/>
    <mergeCell ref="O68:P68"/>
    <mergeCell ref="S68:T68"/>
    <mergeCell ref="B70:C70"/>
    <mergeCell ref="AC70:AC73"/>
    <mergeCell ref="B71:C71"/>
    <mergeCell ref="G71:H73"/>
    <mergeCell ref="K71:L73"/>
    <mergeCell ref="O71:P73"/>
    <mergeCell ref="S71:T73"/>
    <mergeCell ref="W71:X73"/>
    <mergeCell ref="B72:C72"/>
    <mergeCell ref="B73:C73"/>
    <mergeCell ref="B74:C74"/>
    <mergeCell ref="AC74:AC77"/>
    <mergeCell ref="B75:C75"/>
    <mergeCell ref="G75:H77"/>
    <mergeCell ref="K75:L77"/>
    <mergeCell ref="O75:P77"/>
    <mergeCell ref="S75:T77"/>
    <mergeCell ref="W75:X77"/>
    <mergeCell ref="B76:C76"/>
    <mergeCell ref="B77:C77"/>
    <mergeCell ref="B78:C78"/>
    <mergeCell ref="AC78:AC81"/>
    <mergeCell ref="B79:C79"/>
    <mergeCell ref="G79:H81"/>
    <mergeCell ref="K79:L81"/>
    <mergeCell ref="O79:P81"/>
    <mergeCell ref="S79:T81"/>
    <mergeCell ref="W79:X81"/>
    <mergeCell ref="B80:C80"/>
    <mergeCell ref="B81:C81"/>
    <mergeCell ref="B82:C82"/>
    <mergeCell ref="AC82:AC85"/>
    <mergeCell ref="B83:C83"/>
    <mergeCell ref="G83:H85"/>
    <mergeCell ref="K83:L85"/>
    <mergeCell ref="O83:P85"/>
    <mergeCell ref="S83:T85"/>
    <mergeCell ref="W83:X85"/>
    <mergeCell ref="B84:C84"/>
    <mergeCell ref="B85:C85"/>
    <mergeCell ref="B86:C86"/>
    <mergeCell ref="AC86:AC89"/>
    <mergeCell ref="B87:C87"/>
    <mergeCell ref="G87:H89"/>
    <mergeCell ref="K87:L89"/>
    <mergeCell ref="O87:P89"/>
    <mergeCell ref="S87:T89"/>
    <mergeCell ref="W87:X89"/>
    <mergeCell ref="B88:C88"/>
    <mergeCell ref="B89:C89"/>
    <mergeCell ref="B90:C90"/>
    <mergeCell ref="AC90:AC93"/>
    <mergeCell ref="B91:C91"/>
    <mergeCell ref="G91:H93"/>
    <mergeCell ref="K91:L93"/>
    <mergeCell ref="O91:P93"/>
    <mergeCell ref="S91:T93"/>
    <mergeCell ref="W91:X93"/>
    <mergeCell ref="B92:C92"/>
    <mergeCell ref="B93:C93"/>
  </mergeCells>
  <conditionalFormatting sqref="D101:D103 D105:D107 D109:D111 D121:D123">
    <cfRule type="cellIs" dxfId="456" priority="285" stopIfTrue="1" operator="between">
      <formula>200</formula>
      <formula>300</formula>
    </cfRule>
  </conditionalFormatting>
  <conditionalFormatting sqref="AB98:AB100">
    <cfRule type="cellIs" dxfId="455" priority="286" stopIfTrue="1" operator="between">
      <formula>200</formula>
      <formula>300</formula>
    </cfRule>
  </conditionalFormatting>
  <conditionalFormatting sqref="X101 K121:K122 T101 W121:W122 P101 S121:S122 O121:O122 H101 G121:G122 X105 W105:W106 T105 S105:S106 P105 O105:O106 L105 K105:K106 H105 G105:G106 X109 W109:W110 T109 S109:S110 P109 O109:O110 L109 K109:K110 H109 G109:G110 X113 W113:W114 T113 S113:S114 P113 O113:O114 L113 K113:K114 H113 G113:G114 X117 W117:W118 T117 S117:S118 P117 O117:O118 L117 K117:K118 H117 G117:G118 X121 T121 P121 L121 H121 E102:E104 F101:G102 M101:M124 N101:O102 U101:U124 V101:W102 J101:L101 Q101:Q124 R101:S102 F109 F113 F117 F121 J109 J113 J117 J121 Y101:AB124 N109 N113 N117 N121 R109 R113 R117 R121 V109 V113 V117 V121 E106:E108 E110:E112 E114:E116 E118:E120 E122:E124 J105 F103:F105 I101:I124 K102 N103:N105 R103:R105 V103:V105">
    <cfRule type="cellIs" dxfId="454" priority="287" stopIfTrue="1" operator="between">
      <formula>200</formula>
      <formula>300</formula>
    </cfRule>
  </conditionalFormatting>
  <conditionalFormatting sqref="E105">
    <cfRule type="cellIs" dxfId="453" priority="283" stopIfTrue="1" operator="between">
      <formula>200</formula>
      <formula>300</formula>
    </cfRule>
  </conditionalFormatting>
  <conditionalFormatting sqref="E101">
    <cfRule type="cellIs" dxfId="452" priority="284" stopIfTrue="1" operator="between">
      <formula>200</formula>
      <formula>300</formula>
    </cfRule>
  </conditionalFormatting>
  <conditionalFormatting sqref="E109">
    <cfRule type="cellIs" dxfId="451" priority="282" stopIfTrue="1" operator="between">
      <formula>200</formula>
      <formula>300</formula>
    </cfRule>
  </conditionalFormatting>
  <conditionalFormatting sqref="E113">
    <cfRule type="cellIs" dxfId="450" priority="281" stopIfTrue="1" operator="between">
      <formula>200</formula>
      <formula>300</formula>
    </cfRule>
  </conditionalFormatting>
  <conditionalFormatting sqref="E121">
    <cfRule type="cellIs" dxfId="449" priority="280" stopIfTrue="1" operator="between">
      <formula>200</formula>
      <formula>300</formula>
    </cfRule>
  </conditionalFormatting>
  <conditionalFormatting sqref="E117">
    <cfRule type="cellIs" dxfId="448" priority="279" stopIfTrue="1" operator="between">
      <formula>200</formula>
      <formula>300</formula>
    </cfRule>
  </conditionalFormatting>
  <conditionalFormatting sqref="D117:D119">
    <cfRule type="cellIs" dxfId="447" priority="278" stopIfTrue="1" operator="between">
      <formula>200</formula>
      <formula>300</formula>
    </cfRule>
  </conditionalFormatting>
  <conditionalFormatting sqref="D113:D115">
    <cfRule type="cellIs" dxfId="446" priority="277" stopIfTrue="1" operator="between">
      <formula>200</formula>
      <formula>300</formula>
    </cfRule>
  </conditionalFormatting>
  <conditionalFormatting sqref="F122:F124">
    <cfRule type="cellIs" dxfId="445" priority="163" stopIfTrue="1" operator="between">
      <formula>200</formula>
      <formula>300</formula>
    </cfRule>
  </conditionalFormatting>
  <conditionalFormatting sqref="F106:F108">
    <cfRule type="cellIs" dxfId="444" priority="162" stopIfTrue="1" operator="between">
      <formula>200</formula>
      <formula>300</formula>
    </cfRule>
  </conditionalFormatting>
  <conditionalFormatting sqref="F110:F112">
    <cfRule type="cellIs" dxfId="443" priority="161" stopIfTrue="1" operator="between">
      <formula>200</formula>
      <formula>300</formula>
    </cfRule>
  </conditionalFormatting>
  <conditionalFormatting sqref="F114:F116">
    <cfRule type="cellIs" dxfId="442" priority="160" stopIfTrue="1" operator="between">
      <formula>200</formula>
      <formula>300</formula>
    </cfRule>
  </conditionalFormatting>
  <conditionalFormatting sqref="F118:F120">
    <cfRule type="cellIs" dxfId="441" priority="159" stopIfTrue="1" operator="between">
      <formula>200</formula>
      <formula>300</formula>
    </cfRule>
  </conditionalFormatting>
  <conditionalFormatting sqref="J102:J104">
    <cfRule type="cellIs" dxfId="440" priority="151" stopIfTrue="1" operator="between">
      <formula>200</formula>
      <formula>300</formula>
    </cfRule>
  </conditionalFormatting>
  <conditionalFormatting sqref="J106:J108">
    <cfRule type="cellIs" dxfId="439" priority="150" stopIfTrue="1" operator="between">
      <formula>200</formula>
      <formula>300</formula>
    </cfRule>
  </conditionalFormatting>
  <conditionalFormatting sqref="J110:J112">
    <cfRule type="cellIs" dxfId="438" priority="149" stopIfTrue="1" operator="between">
      <formula>200</formula>
      <formula>300</formula>
    </cfRule>
  </conditionalFormatting>
  <conditionalFormatting sqref="J114:J116">
    <cfRule type="cellIs" dxfId="437" priority="148" stopIfTrue="1" operator="between">
      <formula>200</formula>
      <formula>300</formula>
    </cfRule>
  </conditionalFormatting>
  <conditionalFormatting sqref="J118:J120">
    <cfRule type="cellIs" dxfId="436" priority="147" stopIfTrue="1" operator="between">
      <formula>200</formula>
      <formula>300</formula>
    </cfRule>
  </conditionalFormatting>
  <conditionalFormatting sqref="J122:J124">
    <cfRule type="cellIs" dxfId="435" priority="146" stopIfTrue="1" operator="between">
      <formula>200</formula>
      <formula>300</formula>
    </cfRule>
  </conditionalFormatting>
  <conditionalFormatting sqref="N122:N124 N118:N120 N114:N116 N110:N112 N106:N108">
    <cfRule type="cellIs" dxfId="434" priority="145" stopIfTrue="1" operator="between">
      <formula>200</formula>
      <formula>300</formula>
    </cfRule>
  </conditionalFormatting>
  <conditionalFormatting sqref="R122:R124 R118:R120 R114:R116 R110:R112 R106:R108">
    <cfRule type="cellIs" dxfId="433" priority="144" stopIfTrue="1" operator="between">
      <formula>200</formula>
      <formula>300</formula>
    </cfRule>
  </conditionalFormatting>
  <conditionalFormatting sqref="V122:V124 V118:V120 V114:V116 V110:V112 V106:V108">
    <cfRule type="cellIs" dxfId="432" priority="143" stopIfTrue="1" operator="between">
      <formula>200</formula>
      <formula>300</formula>
    </cfRule>
  </conditionalFormatting>
  <conditionalFormatting sqref="D70:D72 D74:D76 D78:D80 D90:D92">
    <cfRule type="cellIs" dxfId="431" priority="140" stopIfTrue="1" operator="between">
      <formula>200</formula>
      <formula>300</formula>
    </cfRule>
  </conditionalFormatting>
  <conditionalFormatting sqref="AB67:AB69">
    <cfRule type="cellIs" dxfId="430" priority="141" stopIfTrue="1" operator="between">
      <formula>200</formula>
      <formula>300</formula>
    </cfRule>
  </conditionalFormatting>
  <conditionalFormatting sqref="X70 K90:K91 T70 W90:W91 P70 S90:S91 O90:O91 H70 G90:G91 X74 W74:W75 T74 S74:S75 P74 O74:O75 L74 K74:K75 H74 G74:G75 X78 W78:W79 T78 S78:S79 P78 O78:O79 L78 K78:K79 H78 G78:G79 X82 W82:W83 T82 S82:S83 P82 O82:O83 L82 K82:K83 H82 G82:G83 X86 W86:W87 T86 S86:S87 P86 O86:O87 L86 K86:K87 H86 G86:G87 X90 T90 P90 L90 H90 E71:E73 F70:G71 M70:M93 N70:O71 U70:U93 V70:W71 J70:L70 Q70:Q93 R70:S71 F78 F82 F86 F90 J78 J82 J86 J90 Y70:AB93 N78 N82 N86 N90 R78 R82 R86 R90 V78 V82 V86 V90 E75:E77 E79:E81 E83:E85 E87:E89 E91:E93 J74 I70:I93 K71 F72:F74 N72:N74 R72:R74 V72:V74">
    <cfRule type="cellIs" dxfId="429" priority="142" stopIfTrue="1" operator="between">
      <formula>200</formula>
      <formula>300</formula>
    </cfRule>
  </conditionalFormatting>
  <conditionalFormatting sqref="E74">
    <cfRule type="cellIs" dxfId="428" priority="138" stopIfTrue="1" operator="between">
      <formula>200</formula>
      <formula>300</formula>
    </cfRule>
  </conditionalFormatting>
  <conditionalFormatting sqref="E70">
    <cfRule type="cellIs" dxfId="427" priority="139" stopIfTrue="1" operator="between">
      <formula>200</formula>
      <formula>300</formula>
    </cfRule>
  </conditionalFormatting>
  <conditionalFormatting sqref="E78">
    <cfRule type="cellIs" dxfId="426" priority="137" stopIfTrue="1" operator="between">
      <formula>200</formula>
      <formula>300</formula>
    </cfRule>
  </conditionalFormatting>
  <conditionalFormatting sqref="E82">
    <cfRule type="cellIs" dxfId="425" priority="136" stopIfTrue="1" operator="between">
      <formula>200</formula>
      <formula>300</formula>
    </cfRule>
  </conditionalFormatting>
  <conditionalFormatting sqref="E90">
    <cfRule type="cellIs" dxfId="424" priority="135" stopIfTrue="1" operator="between">
      <formula>200</formula>
      <formula>300</formula>
    </cfRule>
  </conditionalFormatting>
  <conditionalFormatting sqref="E86">
    <cfRule type="cellIs" dxfId="423" priority="134" stopIfTrue="1" operator="between">
      <formula>200</formula>
      <formula>300</formula>
    </cfRule>
  </conditionalFormatting>
  <conditionalFormatting sqref="D86:D88">
    <cfRule type="cellIs" dxfId="422" priority="133" stopIfTrue="1" operator="between">
      <formula>200</formula>
      <formula>300</formula>
    </cfRule>
  </conditionalFormatting>
  <conditionalFormatting sqref="D82:D84">
    <cfRule type="cellIs" dxfId="421" priority="132" stopIfTrue="1" operator="between">
      <formula>200</formula>
      <formula>300</formula>
    </cfRule>
  </conditionalFormatting>
  <conditionalFormatting sqref="F87:F89">
    <cfRule type="cellIs" dxfId="420" priority="114" stopIfTrue="1" operator="between">
      <formula>200</formula>
      <formula>300</formula>
    </cfRule>
  </conditionalFormatting>
  <conditionalFormatting sqref="J71:J73">
    <cfRule type="cellIs" dxfId="419" priority="126" stopIfTrue="1" operator="between">
      <formula>200</formula>
      <formula>300</formula>
    </cfRule>
  </conditionalFormatting>
  <conditionalFormatting sqref="F75:F77">
    <cfRule type="cellIs" dxfId="418" priority="117" stopIfTrue="1" operator="between">
      <formula>200</formula>
      <formula>300</formula>
    </cfRule>
  </conditionalFormatting>
  <conditionalFormatting sqref="F79:F81">
    <cfRule type="cellIs" dxfId="417" priority="116" stopIfTrue="1" operator="between">
      <formula>200</formula>
      <formula>300</formula>
    </cfRule>
  </conditionalFormatting>
  <conditionalFormatting sqref="F83:F85">
    <cfRule type="cellIs" dxfId="416" priority="115" stopIfTrue="1" operator="between">
      <formula>200</formula>
      <formula>300</formula>
    </cfRule>
  </conditionalFormatting>
  <conditionalFormatting sqref="F91:F93">
    <cfRule type="cellIs" dxfId="415" priority="113" stopIfTrue="1" operator="between">
      <formula>200</formula>
      <formula>300</formula>
    </cfRule>
  </conditionalFormatting>
  <conditionalFormatting sqref="J75:J77">
    <cfRule type="cellIs" dxfId="414" priority="112" stopIfTrue="1" operator="between">
      <formula>200</formula>
      <formula>300</formula>
    </cfRule>
  </conditionalFormatting>
  <conditionalFormatting sqref="J79:J81">
    <cfRule type="cellIs" dxfId="413" priority="111" stopIfTrue="1" operator="between">
      <formula>200</formula>
      <formula>300</formula>
    </cfRule>
  </conditionalFormatting>
  <conditionalFormatting sqref="J83:J85">
    <cfRule type="cellIs" dxfId="412" priority="110" stopIfTrue="1" operator="between">
      <formula>200</formula>
      <formula>300</formula>
    </cfRule>
  </conditionalFormatting>
  <conditionalFormatting sqref="J87:J89">
    <cfRule type="cellIs" dxfId="411" priority="109" stopIfTrue="1" operator="between">
      <formula>200</formula>
      <formula>300</formula>
    </cfRule>
  </conditionalFormatting>
  <conditionalFormatting sqref="J91:J93">
    <cfRule type="cellIs" dxfId="410" priority="108" stopIfTrue="1" operator="between">
      <formula>200</formula>
      <formula>300</formula>
    </cfRule>
  </conditionalFormatting>
  <conditionalFormatting sqref="N75:N77">
    <cfRule type="cellIs" dxfId="409" priority="107" stopIfTrue="1" operator="between">
      <formula>200</formula>
      <formula>300</formula>
    </cfRule>
  </conditionalFormatting>
  <conditionalFormatting sqref="N79:N81">
    <cfRule type="cellIs" dxfId="408" priority="106" stopIfTrue="1" operator="between">
      <formula>200</formula>
      <formula>300</formula>
    </cfRule>
  </conditionalFormatting>
  <conditionalFormatting sqref="N83:N85">
    <cfRule type="cellIs" dxfId="407" priority="105" stopIfTrue="1" operator="between">
      <formula>200</formula>
      <formula>300</formula>
    </cfRule>
  </conditionalFormatting>
  <conditionalFormatting sqref="N87:N89">
    <cfRule type="cellIs" dxfId="406" priority="104" stopIfTrue="1" operator="between">
      <formula>200</formula>
      <formula>300</formula>
    </cfRule>
  </conditionalFormatting>
  <conditionalFormatting sqref="N91:N93">
    <cfRule type="cellIs" dxfId="405" priority="103" stopIfTrue="1" operator="between">
      <formula>200</formula>
      <formula>300</formula>
    </cfRule>
  </conditionalFormatting>
  <conditionalFormatting sqref="R91:R93 R87:R89 R83:R85 R79:R81 R75:R77">
    <cfRule type="cellIs" dxfId="404" priority="102" stopIfTrue="1" operator="between">
      <formula>200</formula>
      <formula>300</formula>
    </cfRule>
  </conditionalFormatting>
  <conditionalFormatting sqref="V91:V93 V87:V89 V83:V85 V79:V81 V75:V77">
    <cfRule type="cellIs" dxfId="403" priority="101" stopIfTrue="1" operator="between">
      <formula>200</formula>
      <formula>300</formula>
    </cfRule>
  </conditionalFormatting>
  <conditionalFormatting sqref="D39:D41 D43:D45 D47:D49 D59:D61">
    <cfRule type="cellIs" dxfId="402" priority="98" stopIfTrue="1" operator="between">
      <formula>200</formula>
      <formula>300</formula>
    </cfRule>
  </conditionalFormatting>
  <conditionalFormatting sqref="AB36:AB38">
    <cfRule type="cellIs" dxfId="401" priority="99" stopIfTrue="1" operator="between">
      <formula>200</formula>
      <formula>300</formula>
    </cfRule>
  </conditionalFormatting>
  <conditionalFormatting sqref="X39 K59:K60 T39 W59:W60 P39 S59:S60 O59:O60 H39 G59:G60 X43 W43:W44 T43 S43:S44 P43 O43:O44 L43 K43:K44 H43 G43:G44 X47 W47:W48 T47 S47:S48 P47 O47:O48 L47 K47:K48 H47 G47:G48 X51 W51:W52 T51 S51:S52 P51 O51:O52 L51 K51:K52 H51 G51:G52 X55 W55:W56 T55 S55:S56 P55 O55:O56 L55 K55:K56 H55 G55:G56 X59 T59 P59 L59 H59 E40:E42 F39:G40 M39:M62 N39:O40 U39:U62 V39:W40 J39:L39 Q39:Q62 R39:S40 F47 F51 F55 F59 J47 J51 J55 J59 Y39:AB62 N47 N51 N55 N59 R47 R51 R55 R59 V47 V51 V55 V59 E44:E46 E48:E50 E52:E54 E56:E58 E60:E62 J43 I39:I62 K40 F41:F43 N41:N43 R41:R43 V41:V43">
    <cfRule type="cellIs" dxfId="400" priority="100" stopIfTrue="1" operator="between">
      <formula>200</formula>
      <formula>300</formula>
    </cfRule>
  </conditionalFormatting>
  <conditionalFormatting sqref="E43">
    <cfRule type="cellIs" dxfId="399" priority="96" stopIfTrue="1" operator="between">
      <formula>200</formula>
      <formula>300</formula>
    </cfRule>
  </conditionalFormatting>
  <conditionalFormatting sqref="E39">
    <cfRule type="cellIs" dxfId="398" priority="97" stopIfTrue="1" operator="between">
      <formula>200</formula>
      <formula>300</formula>
    </cfRule>
  </conditionalFormatting>
  <conditionalFormatting sqref="E47">
    <cfRule type="cellIs" dxfId="397" priority="95" stopIfTrue="1" operator="between">
      <formula>200</formula>
      <formula>300</formula>
    </cfRule>
  </conditionalFormatting>
  <conditionalFormatting sqref="E51">
    <cfRule type="cellIs" dxfId="396" priority="94" stopIfTrue="1" operator="between">
      <formula>200</formula>
      <formula>300</formula>
    </cfRule>
  </conditionalFormatting>
  <conditionalFormatting sqref="E59">
    <cfRule type="cellIs" dxfId="395" priority="93" stopIfTrue="1" operator="between">
      <formula>200</formula>
      <formula>300</formula>
    </cfRule>
  </conditionalFormatting>
  <conditionalFormatting sqref="E55">
    <cfRule type="cellIs" dxfId="394" priority="92" stopIfTrue="1" operator="between">
      <formula>200</formula>
      <formula>300</formula>
    </cfRule>
  </conditionalFormatting>
  <conditionalFormatting sqref="D55:D57">
    <cfRule type="cellIs" dxfId="393" priority="91" stopIfTrue="1" operator="between">
      <formula>200</formula>
      <formula>300</formula>
    </cfRule>
  </conditionalFormatting>
  <conditionalFormatting sqref="D51:D53">
    <cfRule type="cellIs" dxfId="392" priority="90" stopIfTrue="1" operator="between">
      <formula>200</formula>
      <formula>300</formula>
    </cfRule>
  </conditionalFormatting>
  <conditionalFormatting sqref="J40:J42">
    <cfRule type="cellIs" dxfId="391" priority="89" stopIfTrue="1" operator="between">
      <formula>200</formula>
      <formula>300</formula>
    </cfRule>
  </conditionalFormatting>
  <conditionalFormatting sqref="F44:F46">
    <cfRule type="cellIs" dxfId="390" priority="71" stopIfTrue="1" operator="between">
      <formula>200</formula>
      <formula>300</formula>
    </cfRule>
  </conditionalFormatting>
  <conditionalFormatting sqref="F48:F50">
    <cfRule type="cellIs" dxfId="389" priority="70" stopIfTrue="1" operator="between">
      <formula>200</formula>
      <formula>300</formula>
    </cfRule>
  </conditionalFormatting>
  <conditionalFormatting sqref="F52:F54">
    <cfRule type="cellIs" dxfId="388" priority="69" stopIfTrue="1" operator="between">
      <formula>200</formula>
      <formula>300</formula>
    </cfRule>
  </conditionalFormatting>
  <conditionalFormatting sqref="F56:F58">
    <cfRule type="cellIs" dxfId="387" priority="68" stopIfTrue="1" operator="between">
      <formula>200</formula>
      <formula>300</formula>
    </cfRule>
  </conditionalFormatting>
  <conditionalFormatting sqref="F60:F62">
    <cfRule type="cellIs" dxfId="386" priority="67" stopIfTrue="1" operator="between">
      <formula>200</formula>
      <formula>300</formula>
    </cfRule>
  </conditionalFormatting>
  <conditionalFormatting sqref="J44:J46">
    <cfRule type="cellIs" dxfId="385" priority="66" stopIfTrue="1" operator="between">
      <formula>200</formula>
      <formula>300</formula>
    </cfRule>
  </conditionalFormatting>
  <conditionalFormatting sqref="J48:J50">
    <cfRule type="cellIs" dxfId="384" priority="65" stopIfTrue="1" operator="between">
      <formula>200</formula>
      <formula>300</formula>
    </cfRule>
  </conditionalFormatting>
  <conditionalFormatting sqref="J52:J54">
    <cfRule type="cellIs" dxfId="383" priority="64" stopIfTrue="1" operator="between">
      <formula>200</formula>
      <formula>300</formula>
    </cfRule>
  </conditionalFormatting>
  <conditionalFormatting sqref="J56:J58">
    <cfRule type="cellIs" dxfId="382" priority="63" stopIfTrue="1" operator="between">
      <formula>200</formula>
      <formula>300</formula>
    </cfRule>
  </conditionalFormatting>
  <conditionalFormatting sqref="J60:J62">
    <cfRule type="cellIs" dxfId="381" priority="62" stopIfTrue="1" operator="between">
      <formula>200</formula>
      <formula>300</formula>
    </cfRule>
  </conditionalFormatting>
  <conditionalFormatting sqref="N44:N46">
    <cfRule type="cellIs" dxfId="380" priority="61" stopIfTrue="1" operator="between">
      <formula>200</formula>
      <formula>300</formula>
    </cfRule>
  </conditionalFormatting>
  <conditionalFormatting sqref="N48:N50">
    <cfRule type="cellIs" dxfId="379" priority="60" stopIfTrue="1" operator="between">
      <formula>200</formula>
      <formula>300</formula>
    </cfRule>
  </conditionalFormatting>
  <conditionalFormatting sqref="N52:N54">
    <cfRule type="cellIs" dxfId="378" priority="59" stopIfTrue="1" operator="between">
      <formula>200</formula>
      <formula>300</formula>
    </cfRule>
  </conditionalFormatting>
  <conditionalFormatting sqref="N56:N58">
    <cfRule type="cellIs" dxfId="377" priority="58" stopIfTrue="1" operator="between">
      <formula>200</formula>
      <formula>300</formula>
    </cfRule>
  </conditionalFormatting>
  <conditionalFormatting sqref="N60:N62">
    <cfRule type="cellIs" dxfId="376" priority="57" stopIfTrue="1" operator="between">
      <formula>200</formula>
      <formula>300</formula>
    </cfRule>
  </conditionalFormatting>
  <conditionalFormatting sqref="R60:R62 R56:R58 R52:R54 R48:R50 R44:R46">
    <cfRule type="cellIs" dxfId="375" priority="56" stopIfTrue="1" operator="between">
      <formula>200</formula>
      <formula>300</formula>
    </cfRule>
  </conditionalFormatting>
  <conditionalFormatting sqref="V60:V62 V56:V58 V52:V54 V48:V50 V44:V46">
    <cfRule type="cellIs" dxfId="374" priority="55" stopIfTrue="1" operator="between">
      <formula>200</formula>
      <formula>300</formula>
    </cfRule>
  </conditionalFormatting>
  <conditionalFormatting sqref="D7:D9 D11:D13 D15:D17 D27:D29">
    <cfRule type="cellIs" dxfId="373" priority="52" stopIfTrue="1" operator="between">
      <formula>200</formula>
      <formula>300</formula>
    </cfRule>
  </conditionalFormatting>
  <conditionalFormatting sqref="AB4:AB6">
    <cfRule type="cellIs" dxfId="372" priority="53" stopIfTrue="1" operator="between">
      <formula>200</formula>
      <formula>300</formula>
    </cfRule>
  </conditionalFormatting>
  <conditionalFormatting sqref="X7 K27:K28 T7 W27:W28 P7 S27:S28 O27:O28 H7 G27:G28 X11 W11:W12 T11 S11:S12 P11 O11:O12 L11 K11:K12 H11 G11:G12 X15 W15:W16 T15 S15:S16 P15 O15:O16 L15 K15:K16 H15 G15:G16 X19 W19:W20 T19 S19:S20 P19 O19:O20 L19 K19:K20 H19 G19:G20 X23 W23:W24 T23 S23:S24 P23 O23:O24 L23 K23:K24 H23 G23:G24 X27 T27 P27 L27 H27 E8:E10 F7:G8 M7:M30 N7:O8 U7:U30 V7:W8 J7:L7 Q7:Q30 R7:S8 F15 F19 F23 F27 J15 J19 J23 J27 Y7:AB30 N15 N19 N23 N27 R15 R19 R23 R27 V15 V19 V23 V27 E12:E14 E16:E18 E20:E22 E24:E26 E28:E30 J11 I7:I30 K8 F9:F11 N9:N11 R9:R11 V9:V11">
    <cfRule type="cellIs" dxfId="371" priority="54" stopIfTrue="1" operator="between">
      <formula>200</formula>
      <formula>300</formula>
    </cfRule>
  </conditionalFormatting>
  <conditionalFormatting sqref="E11">
    <cfRule type="cellIs" dxfId="370" priority="50" stopIfTrue="1" operator="between">
      <formula>200</formula>
      <formula>300</formula>
    </cfRule>
  </conditionalFormatting>
  <conditionalFormatting sqref="E7">
    <cfRule type="cellIs" dxfId="369" priority="51" stopIfTrue="1" operator="between">
      <formula>200</formula>
      <formula>300</formula>
    </cfRule>
  </conditionalFormatting>
  <conditionalFormatting sqref="E15">
    <cfRule type="cellIs" dxfId="368" priority="49" stopIfTrue="1" operator="between">
      <formula>200</formula>
      <formula>300</formula>
    </cfRule>
  </conditionalFormatting>
  <conditionalFormatting sqref="E19">
    <cfRule type="cellIs" dxfId="367" priority="48" stopIfTrue="1" operator="between">
      <formula>200</formula>
      <formula>300</formula>
    </cfRule>
  </conditionalFormatting>
  <conditionalFormatting sqref="E27">
    <cfRule type="cellIs" dxfId="366" priority="47" stopIfTrue="1" operator="between">
      <formula>200</formula>
      <formula>300</formula>
    </cfRule>
  </conditionalFormatting>
  <conditionalFormatting sqref="E23">
    <cfRule type="cellIs" dxfId="365" priority="46" stopIfTrue="1" operator="between">
      <formula>200</formula>
      <formula>300</formula>
    </cfRule>
  </conditionalFormatting>
  <conditionalFormatting sqref="D23:D25">
    <cfRule type="cellIs" dxfId="364" priority="45" stopIfTrue="1" operator="between">
      <formula>200</formula>
      <formula>300</formula>
    </cfRule>
  </conditionalFormatting>
  <conditionalFormatting sqref="D19:D21">
    <cfRule type="cellIs" dxfId="363" priority="44" stopIfTrue="1" operator="between">
      <formula>200</formula>
      <formula>300</formula>
    </cfRule>
  </conditionalFormatting>
  <conditionalFormatting sqref="J8:J10">
    <cfRule type="cellIs" dxfId="362" priority="43" stopIfTrue="1" operator="between">
      <formula>200</formula>
      <formula>300</formula>
    </cfRule>
  </conditionalFormatting>
  <conditionalFormatting sqref="J24:J26">
    <cfRule type="cellIs" dxfId="361" priority="17" stopIfTrue="1" operator="between">
      <formula>200</formula>
      <formula>300</formula>
    </cfRule>
  </conditionalFormatting>
  <conditionalFormatting sqref="F28:F30">
    <cfRule type="cellIs" dxfId="346" priority="21" stopIfTrue="1" operator="between">
      <formula>200</formula>
      <formula>300</formula>
    </cfRule>
  </conditionalFormatting>
  <conditionalFormatting sqref="F12:F14">
    <cfRule type="cellIs" dxfId="345" priority="25" stopIfTrue="1" operator="between">
      <formula>200</formula>
      <formula>300</formula>
    </cfRule>
  </conditionalFormatting>
  <conditionalFormatting sqref="F16:F18">
    <cfRule type="cellIs" dxfId="343" priority="24" stopIfTrue="1" operator="between">
      <formula>200</formula>
      <formula>300</formula>
    </cfRule>
  </conditionalFormatting>
  <conditionalFormatting sqref="F20:F22">
    <cfRule type="cellIs" dxfId="342" priority="23" stopIfTrue="1" operator="between">
      <formula>200</formula>
      <formula>300</formula>
    </cfRule>
  </conditionalFormatting>
  <conditionalFormatting sqref="F24:F26">
    <cfRule type="cellIs" dxfId="341" priority="22" stopIfTrue="1" operator="between">
      <formula>200</formula>
      <formula>300</formula>
    </cfRule>
  </conditionalFormatting>
  <conditionalFormatting sqref="J12:J14">
    <cfRule type="cellIs" dxfId="339" priority="20" stopIfTrue="1" operator="between">
      <formula>200</formula>
      <formula>300</formula>
    </cfRule>
  </conditionalFormatting>
  <conditionalFormatting sqref="J16:J18">
    <cfRule type="cellIs" dxfId="338" priority="19" stopIfTrue="1" operator="between">
      <formula>200</formula>
      <formula>300</formula>
    </cfRule>
  </conditionalFormatting>
  <conditionalFormatting sqref="J20:J22">
    <cfRule type="cellIs" dxfId="337" priority="18" stopIfTrue="1" operator="between">
      <formula>200</formula>
      <formula>300</formula>
    </cfRule>
  </conditionalFormatting>
  <conditionalFormatting sqref="J28:J30">
    <cfRule type="cellIs" dxfId="335" priority="16" stopIfTrue="1" operator="between">
      <formula>200</formula>
      <formula>300</formula>
    </cfRule>
  </conditionalFormatting>
  <conditionalFormatting sqref="N12:N14">
    <cfRule type="cellIs" dxfId="334" priority="15" stopIfTrue="1" operator="between">
      <formula>200</formula>
      <formula>300</formula>
    </cfRule>
  </conditionalFormatting>
  <conditionalFormatting sqref="N16:N18">
    <cfRule type="cellIs" dxfId="333" priority="14" stopIfTrue="1" operator="between">
      <formula>200</formula>
      <formula>300</formula>
    </cfRule>
  </conditionalFormatting>
  <conditionalFormatting sqref="N20:N22">
    <cfRule type="cellIs" dxfId="332" priority="13" stopIfTrue="1" operator="between">
      <formula>200</formula>
      <formula>300</formula>
    </cfRule>
  </conditionalFormatting>
  <conditionalFormatting sqref="N24:N26">
    <cfRule type="cellIs" dxfId="331" priority="12" stopIfTrue="1" operator="between">
      <formula>200</formula>
      <formula>300</formula>
    </cfRule>
  </conditionalFormatting>
  <conditionalFormatting sqref="N28:N30">
    <cfRule type="cellIs" dxfId="330" priority="11" stopIfTrue="1" operator="between">
      <formula>200</formula>
      <formula>300</formula>
    </cfRule>
  </conditionalFormatting>
  <conditionalFormatting sqref="R12:R14">
    <cfRule type="cellIs" dxfId="329" priority="10" stopIfTrue="1" operator="between">
      <formula>200</formula>
      <formula>300</formula>
    </cfRule>
  </conditionalFormatting>
  <conditionalFormatting sqref="R16:R18">
    <cfRule type="cellIs" dxfId="328" priority="9" stopIfTrue="1" operator="between">
      <formula>200</formula>
      <formula>300</formula>
    </cfRule>
  </conditionalFormatting>
  <conditionalFormatting sqref="R20:R22">
    <cfRule type="cellIs" dxfId="327" priority="8" stopIfTrue="1" operator="between">
      <formula>200</formula>
      <formula>300</formula>
    </cfRule>
  </conditionalFormatting>
  <conditionalFormatting sqref="R24:R26">
    <cfRule type="cellIs" dxfId="326" priority="7" stopIfTrue="1" operator="between">
      <formula>200</formula>
      <formula>300</formula>
    </cfRule>
  </conditionalFormatting>
  <conditionalFormatting sqref="R28:R30">
    <cfRule type="cellIs" dxfId="325" priority="6" stopIfTrue="1" operator="between">
      <formula>200</formula>
      <formula>300</formula>
    </cfRule>
  </conditionalFormatting>
  <conditionalFormatting sqref="V12:V14">
    <cfRule type="cellIs" dxfId="324" priority="5" stopIfTrue="1" operator="between">
      <formula>200</formula>
      <formula>300</formula>
    </cfRule>
  </conditionalFormatting>
  <conditionalFormatting sqref="V16:V18">
    <cfRule type="cellIs" dxfId="323" priority="4" stopIfTrue="1" operator="between">
      <formula>200</formula>
      <formula>300</formula>
    </cfRule>
  </conditionalFormatting>
  <conditionalFormatting sqref="V20:V22">
    <cfRule type="cellIs" dxfId="322" priority="3" stopIfTrue="1" operator="between">
      <formula>200</formula>
      <formula>300</formula>
    </cfRule>
  </conditionalFormatting>
  <conditionalFormatting sqref="V24:V26">
    <cfRule type="cellIs" dxfId="321" priority="2" stopIfTrue="1" operator="between">
      <formula>200</formula>
      <formula>300</formula>
    </cfRule>
  </conditionalFormatting>
  <conditionalFormatting sqref="V28:V30">
    <cfRule type="cellIs" dxfId="320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2"/>
  <sheetViews>
    <sheetView topLeftCell="A7" zoomScale="70" zoomScaleNormal="70" workbookViewId="0">
      <selection activeCell="B15" sqref="B15:C18"/>
    </sheetView>
  </sheetViews>
  <sheetFormatPr defaultColWidth="9.109375" defaultRowHeight="16.8" x14ac:dyDescent="0.3"/>
  <cols>
    <col min="1" max="1" width="1.77734375" style="1" customWidth="1"/>
    <col min="2" max="2" width="18.44140625" style="4" customWidth="1"/>
    <col min="3" max="3" width="11.33203125" style="4" customWidth="1"/>
    <col min="4" max="4" width="7.88671875" style="1" customWidth="1"/>
    <col min="5" max="5" width="5.77734375" style="2" bestFit="1" customWidth="1"/>
    <col min="6" max="6" width="8.6640625" style="3" customWidth="1"/>
    <col min="7" max="7" width="7.88671875" style="1" customWidth="1"/>
    <col min="8" max="8" width="10.44140625" style="1" customWidth="1"/>
    <col min="9" max="9" width="5.77734375" style="1" bestFit="1" customWidth="1"/>
    <col min="10" max="10" width="7" style="1" customWidth="1"/>
    <col min="11" max="11" width="6.44140625" style="1" bestFit="1" customWidth="1"/>
    <col min="12" max="12" width="12" style="1" customWidth="1"/>
    <col min="13" max="13" width="5.88671875" style="1" customWidth="1"/>
    <col min="14" max="14" width="7.44140625" style="1" customWidth="1"/>
    <col min="15" max="15" width="7.88671875" style="1" customWidth="1"/>
    <col min="16" max="16" width="12.109375" style="1" customWidth="1"/>
    <col min="17" max="17" width="5.5546875" style="1" bestFit="1" customWidth="1"/>
    <col min="18" max="18" width="7.5546875" style="1" customWidth="1"/>
    <col min="19" max="19" width="7.88671875" style="1" customWidth="1"/>
    <col min="20" max="20" width="11.109375" style="1" customWidth="1"/>
    <col min="21" max="21" width="5.77734375" style="1" bestFit="1" customWidth="1"/>
    <col min="22" max="22" width="8.6640625" style="1" customWidth="1"/>
    <col min="23" max="23" width="7.88671875" style="1" customWidth="1"/>
    <col min="24" max="24" width="10.6640625" style="1" customWidth="1"/>
    <col min="25" max="25" width="9.6640625" style="1" customWidth="1"/>
    <col min="26" max="26" width="7.33203125" style="1" customWidth="1"/>
    <col min="27" max="27" width="12.33203125" style="1" customWidth="1"/>
    <col min="28" max="28" width="10.44140625" style="1" customWidth="1"/>
    <col min="29" max="29" width="14.44140625" style="2" customWidth="1"/>
    <col min="30" max="16384" width="9.109375" style="1"/>
  </cols>
  <sheetData>
    <row r="2" spans="1:29" ht="22.2" x14ac:dyDescent="0.3">
      <c r="B2" s="71"/>
      <c r="C2" s="71"/>
      <c r="D2" s="63"/>
      <c r="E2" s="62"/>
      <c r="F2" s="70" t="s">
        <v>178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63"/>
      <c r="T2" s="63"/>
      <c r="U2" s="63"/>
      <c r="V2" s="69"/>
      <c r="W2" s="68" t="s">
        <v>118</v>
      </c>
      <c r="X2" s="67"/>
      <c r="Y2" s="67"/>
      <c r="Z2" s="67"/>
      <c r="AA2" s="63"/>
      <c r="AB2" s="63"/>
      <c r="AC2" s="62"/>
    </row>
    <row r="3" spans="1:29" ht="22.2" x14ac:dyDescent="0.3">
      <c r="B3" s="71"/>
      <c r="C3" s="71"/>
      <c r="D3" s="63"/>
      <c r="E3" s="62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3"/>
      <c r="T3" s="63"/>
      <c r="U3" s="63"/>
      <c r="V3" s="69"/>
      <c r="W3" s="68"/>
      <c r="X3" s="67"/>
      <c r="Y3" s="67"/>
      <c r="Z3" s="67"/>
      <c r="AA3" s="63"/>
      <c r="AB3" s="63"/>
      <c r="AC3" s="62"/>
    </row>
    <row r="4" spans="1:29" ht="21.6" thickBot="1" x14ac:dyDescent="0.45">
      <c r="B4" s="66" t="s">
        <v>38</v>
      </c>
      <c r="C4" s="65"/>
      <c r="D4" s="65"/>
      <c r="E4" s="62"/>
      <c r="F4" s="64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2"/>
    </row>
    <row r="5" spans="1:29" x14ac:dyDescent="0.3">
      <c r="B5" s="264" t="s">
        <v>37</v>
      </c>
      <c r="C5" s="265"/>
      <c r="D5" s="61" t="s">
        <v>36</v>
      </c>
      <c r="E5" s="60"/>
      <c r="F5" s="203" t="s">
        <v>35</v>
      </c>
      <c r="G5" s="258" t="s">
        <v>30</v>
      </c>
      <c r="H5" s="259"/>
      <c r="I5" s="59"/>
      <c r="J5" s="203" t="s">
        <v>34</v>
      </c>
      <c r="K5" s="258" t="s">
        <v>30</v>
      </c>
      <c r="L5" s="259"/>
      <c r="M5" s="58"/>
      <c r="N5" s="203" t="s">
        <v>33</v>
      </c>
      <c r="O5" s="258" t="s">
        <v>30</v>
      </c>
      <c r="P5" s="259"/>
      <c r="Q5" s="58"/>
      <c r="R5" s="203" t="s">
        <v>32</v>
      </c>
      <c r="S5" s="258" t="s">
        <v>30</v>
      </c>
      <c r="T5" s="259"/>
      <c r="U5" s="57"/>
      <c r="V5" s="203" t="s">
        <v>31</v>
      </c>
      <c r="W5" s="258" t="s">
        <v>30</v>
      </c>
      <c r="X5" s="259"/>
      <c r="Y5" s="203" t="s">
        <v>27</v>
      </c>
      <c r="Z5" s="55"/>
      <c r="AA5" s="54" t="s">
        <v>29</v>
      </c>
      <c r="AB5" s="53" t="s">
        <v>28</v>
      </c>
      <c r="AC5" s="52" t="s">
        <v>27</v>
      </c>
    </row>
    <row r="6" spans="1:29" ht="17.399999999999999" thickBot="1" x14ac:dyDescent="0.35">
      <c r="A6" s="36"/>
      <c r="B6" s="260" t="s">
        <v>26</v>
      </c>
      <c r="C6" s="261"/>
      <c r="D6" s="51"/>
      <c r="E6" s="50"/>
      <c r="F6" s="47" t="s">
        <v>24</v>
      </c>
      <c r="G6" s="262" t="s">
        <v>25</v>
      </c>
      <c r="H6" s="263"/>
      <c r="I6" s="49"/>
      <c r="J6" s="47" t="s">
        <v>24</v>
      </c>
      <c r="K6" s="262" t="s">
        <v>25</v>
      </c>
      <c r="L6" s="263"/>
      <c r="M6" s="47"/>
      <c r="N6" s="47" t="s">
        <v>24</v>
      </c>
      <c r="O6" s="262" t="s">
        <v>25</v>
      </c>
      <c r="P6" s="263"/>
      <c r="Q6" s="47"/>
      <c r="R6" s="47" t="s">
        <v>24</v>
      </c>
      <c r="S6" s="262" t="s">
        <v>25</v>
      </c>
      <c r="T6" s="263"/>
      <c r="U6" s="48"/>
      <c r="V6" s="47" t="s">
        <v>24</v>
      </c>
      <c r="W6" s="262" t="s">
        <v>25</v>
      </c>
      <c r="X6" s="263"/>
      <c r="Y6" s="46" t="s">
        <v>24</v>
      </c>
      <c r="Z6" s="45" t="s">
        <v>23</v>
      </c>
      <c r="AA6" s="44" t="s">
        <v>22</v>
      </c>
      <c r="AB6" s="43" t="s">
        <v>21</v>
      </c>
      <c r="AC6" s="42" t="s">
        <v>20</v>
      </c>
    </row>
    <row r="7" spans="1:29" ht="48.75" customHeight="1" thickBot="1" x14ac:dyDescent="0.35">
      <c r="A7" s="36"/>
      <c r="B7" s="240" t="s">
        <v>1</v>
      </c>
      <c r="C7" s="241"/>
      <c r="D7" s="32">
        <f>SUM(D8:D10)</f>
        <v>60</v>
      </c>
      <c r="E7" s="28">
        <f>SUM(E8:E10)</f>
        <v>418</v>
      </c>
      <c r="F7" s="41">
        <f>SUM(F8:F10)</f>
        <v>478</v>
      </c>
      <c r="G7" s="35">
        <f>F27</f>
        <v>570</v>
      </c>
      <c r="H7" s="38" t="str">
        <f>B27</f>
        <v>Essu Mõisa Bowling</v>
      </c>
      <c r="I7" s="40">
        <f>SUM(I8:I10)</f>
        <v>421</v>
      </c>
      <c r="J7" s="39">
        <f>SUM(J8:J10)</f>
        <v>481</v>
      </c>
      <c r="K7" s="39">
        <f>J23</f>
        <v>520</v>
      </c>
      <c r="L7" s="23" t="str">
        <f>B23</f>
        <v>Verx</v>
      </c>
      <c r="M7" s="21">
        <f>SUM(M8:M10)</f>
        <v>467</v>
      </c>
      <c r="N7" s="35">
        <f>SUM(N8:N10)</f>
        <v>527</v>
      </c>
      <c r="O7" s="35">
        <f>N19</f>
        <v>483</v>
      </c>
      <c r="P7" s="38" t="str">
        <f>B19</f>
        <v>Rakvere Soojus</v>
      </c>
      <c r="Q7" s="26">
        <f>SUM(Q8:Q10)</f>
        <v>430</v>
      </c>
      <c r="R7" s="35">
        <f>SUM(R8:R10)</f>
        <v>490</v>
      </c>
      <c r="S7" s="35">
        <f>R15</f>
        <v>531</v>
      </c>
      <c r="T7" s="38" t="str">
        <f>B15</f>
        <v>Egesten Metallehitused</v>
      </c>
      <c r="U7" s="26">
        <f>SUM(U8:U10)</f>
        <v>466</v>
      </c>
      <c r="V7" s="35">
        <f>SUM(V8:V10)</f>
        <v>526</v>
      </c>
      <c r="W7" s="35">
        <f>V11</f>
        <v>571</v>
      </c>
      <c r="X7" s="38" t="str">
        <f>B11</f>
        <v>Metsasõbrad</v>
      </c>
      <c r="Y7" s="22">
        <f t="shared" ref="Y7:Y30" si="0">F7+J7+N7+R7+V7</f>
        <v>2502</v>
      </c>
      <c r="Z7" s="21">
        <f>SUM(Z8:Z10)</f>
        <v>2202</v>
      </c>
      <c r="AA7" s="37">
        <f>AVERAGE(AA8,AA9,AA10)</f>
        <v>166.79999999999998</v>
      </c>
      <c r="AB7" s="19">
        <f>AVERAGE(AB8,AB9,AB10)</f>
        <v>146.79999999999998</v>
      </c>
      <c r="AC7" s="225">
        <f>G8+K8+O8+S8+W8</f>
        <v>1</v>
      </c>
    </row>
    <row r="8" spans="1:29" x14ac:dyDescent="0.3">
      <c r="A8" s="5"/>
      <c r="B8" s="266" t="s">
        <v>181</v>
      </c>
      <c r="C8" s="267"/>
      <c r="D8" s="18">
        <v>38</v>
      </c>
      <c r="E8" s="17">
        <v>136</v>
      </c>
      <c r="F8" s="10">
        <f>E8+D8</f>
        <v>174</v>
      </c>
      <c r="G8" s="230">
        <v>0</v>
      </c>
      <c r="H8" s="231"/>
      <c r="I8" s="16">
        <v>139</v>
      </c>
      <c r="J8" s="12">
        <f>I8+D8</f>
        <v>177</v>
      </c>
      <c r="K8" s="230">
        <v>0</v>
      </c>
      <c r="L8" s="231"/>
      <c r="M8" s="16">
        <v>115</v>
      </c>
      <c r="N8" s="12">
        <f>M8+D8</f>
        <v>153</v>
      </c>
      <c r="O8" s="230">
        <v>1</v>
      </c>
      <c r="P8" s="231"/>
      <c r="Q8" s="16">
        <v>111</v>
      </c>
      <c r="R8" s="10">
        <f>Q8+D8</f>
        <v>149</v>
      </c>
      <c r="S8" s="230">
        <v>0</v>
      </c>
      <c r="T8" s="231"/>
      <c r="U8" s="17">
        <v>129</v>
      </c>
      <c r="V8" s="10">
        <f>U8+D8</f>
        <v>167</v>
      </c>
      <c r="W8" s="230">
        <v>0</v>
      </c>
      <c r="X8" s="231"/>
      <c r="Y8" s="12">
        <f t="shared" si="0"/>
        <v>820</v>
      </c>
      <c r="Z8" s="16">
        <f>E8+I8+M8+Q8+U8</f>
        <v>630</v>
      </c>
      <c r="AA8" s="15">
        <f>AVERAGE(F8,J8,N8,R8,V8)</f>
        <v>164</v>
      </c>
      <c r="AB8" s="14">
        <f>AVERAGE(F8,J8,N8,R8,V8)-D8</f>
        <v>126</v>
      </c>
      <c r="AC8" s="226"/>
    </row>
    <row r="9" spans="1:29" s="36" customFormat="1" ht="16.2" x14ac:dyDescent="0.25">
      <c r="A9" s="5"/>
      <c r="B9" s="268" t="s">
        <v>180</v>
      </c>
      <c r="C9" s="269"/>
      <c r="D9" s="18">
        <v>0</v>
      </c>
      <c r="E9" s="17">
        <v>137</v>
      </c>
      <c r="F9" s="10">
        <f t="shared" ref="F9:F10" si="1">E9+D9</f>
        <v>137</v>
      </c>
      <c r="G9" s="232"/>
      <c r="H9" s="233"/>
      <c r="I9" s="16">
        <v>134</v>
      </c>
      <c r="J9" s="12">
        <f t="shared" ref="J9:J10" si="2">I9+D9</f>
        <v>134</v>
      </c>
      <c r="K9" s="232"/>
      <c r="L9" s="233"/>
      <c r="M9" s="16">
        <v>183</v>
      </c>
      <c r="N9" s="12">
        <f t="shared" ref="N9:N10" si="3">M9+D9</f>
        <v>183</v>
      </c>
      <c r="O9" s="232"/>
      <c r="P9" s="233"/>
      <c r="Q9" s="17">
        <v>181</v>
      </c>
      <c r="R9" s="10">
        <f t="shared" ref="R9:R10" si="4">Q9+D9</f>
        <v>181</v>
      </c>
      <c r="S9" s="232"/>
      <c r="T9" s="233"/>
      <c r="U9" s="17">
        <v>169</v>
      </c>
      <c r="V9" s="10">
        <f t="shared" ref="V9:V10" si="5">U9+D9</f>
        <v>169</v>
      </c>
      <c r="W9" s="232"/>
      <c r="X9" s="233"/>
      <c r="Y9" s="12">
        <f t="shared" si="0"/>
        <v>804</v>
      </c>
      <c r="Z9" s="16">
        <f>E9+I9+M9+Q9+U9</f>
        <v>804</v>
      </c>
      <c r="AA9" s="15">
        <f>AVERAGE(F9,J9,N9,R9,V9)</f>
        <v>160.80000000000001</v>
      </c>
      <c r="AB9" s="14">
        <f>AVERAGE(F9,J9,N9,R9,V9)-D9</f>
        <v>160.80000000000001</v>
      </c>
      <c r="AC9" s="226"/>
    </row>
    <row r="10" spans="1:29" s="36" customFormat="1" ht="17.399999999999999" thickBot="1" x14ac:dyDescent="0.35">
      <c r="A10" s="5"/>
      <c r="B10" s="246" t="s">
        <v>80</v>
      </c>
      <c r="C10" s="247"/>
      <c r="D10" s="30">
        <v>22</v>
      </c>
      <c r="E10" s="11">
        <v>145</v>
      </c>
      <c r="F10" s="10">
        <f t="shared" si="1"/>
        <v>167</v>
      </c>
      <c r="G10" s="234"/>
      <c r="H10" s="235"/>
      <c r="I10" s="8">
        <v>148</v>
      </c>
      <c r="J10" s="12">
        <f t="shared" si="2"/>
        <v>170</v>
      </c>
      <c r="K10" s="234"/>
      <c r="L10" s="235"/>
      <c r="M10" s="16">
        <v>169</v>
      </c>
      <c r="N10" s="12">
        <f t="shared" si="3"/>
        <v>191</v>
      </c>
      <c r="O10" s="234"/>
      <c r="P10" s="235"/>
      <c r="Q10" s="17">
        <v>138</v>
      </c>
      <c r="R10" s="10">
        <f t="shared" si="4"/>
        <v>160</v>
      </c>
      <c r="S10" s="234"/>
      <c r="T10" s="235"/>
      <c r="U10" s="17">
        <v>168</v>
      </c>
      <c r="V10" s="10">
        <f t="shared" si="5"/>
        <v>190</v>
      </c>
      <c r="W10" s="234"/>
      <c r="X10" s="235"/>
      <c r="Y10" s="9">
        <f t="shared" si="0"/>
        <v>878</v>
      </c>
      <c r="Z10" s="8">
        <f>E10+I10+M10+Q10+U10</f>
        <v>768</v>
      </c>
      <c r="AA10" s="7">
        <f>AVERAGE(F10,J10,N10,R10,V10)</f>
        <v>175.6</v>
      </c>
      <c r="AB10" s="6">
        <f>AVERAGE(F10,J10,N10,R10,V10)-D10</f>
        <v>153.6</v>
      </c>
      <c r="AC10" s="227"/>
    </row>
    <row r="11" spans="1:29" s="5" customFormat="1" ht="48.75" customHeight="1" thickBot="1" x14ac:dyDescent="0.3">
      <c r="B11" s="223" t="s">
        <v>55</v>
      </c>
      <c r="C11" s="224"/>
      <c r="D11" s="34">
        <f>SUM(D12:D14)</f>
        <v>109</v>
      </c>
      <c r="E11" s="28">
        <f>SUM(E12:E14)</f>
        <v>463</v>
      </c>
      <c r="F11" s="24">
        <f>SUM(F12:F14)</f>
        <v>572</v>
      </c>
      <c r="G11" s="24">
        <f>F23</f>
        <v>557</v>
      </c>
      <c r="H11" s="23" t="str">
        <f>B23</f>
        <v>Verx</v>
      </c>
      <c r="I11" s="27">
        <f>SUM(I12:I14)</f>
        <v>449</v>
      </c>
      <c r="J11" s="24">
        <f>SUM(J12:J14)</f>
        <v>558</v>
      </c>
      <c r="K11" s="24">
        <f>J19</f>
        <v>531</v>
      </c>
      <c r="L11" s="23" t="str">
        <f>B19</f>
        <v>Rakvere Soojus</v>
      </c>
      <c r="M11" s="21">
        <f>SUM(M12:M14)</f>
        <v>435</v>
      </c>
      <c r="N11" s="31">
        <f>SUM(N12:N14)</f>
        <v>544</v>
      </c>
      <c r="O11" s="24">
        <f>N15</f>
        <v>543</v>
      </c>
      <c r="P11" s="23" t="str">
        <f>B15</f>
        <v>Egesten Metallehitused</v>
      </c>
      <c r="Q11" s="21">
        <f>SUM(Q12:Q14)</f>
        <v>481</v>
      </c>
      <c r="R11" s="35">
        <f>SUM(R12:R14)</f>
        <v>590</v>
      </c>
      <c r="S11" s="24">
        <f>R27</f>
        <v>546</v>
      </c>
      <c r="T11" s="23" t="str">
        <f>B27</f>
        <v>Essu Mõisa Bowling</v>
      </c>
      <c r="U11" s="21">
        <f>SUM(U12:U14)</f>
        <v>462</v>
      </c>
      <c r="V11" s="25">
        <f>SUM(V12:V14)</f>
        <v>571</v>
      </c>
      <c r="W11" s="24">
        <f>V7</f>
        <v>526</v>
      </c>
      <c r="X11" s="23" t="str">
        <f>B7</f>
        <v>Würth</v>
      </c>
      <c r="Y11" s="22">
        <f t="shared" si="0"/>
        <v>2835</v>
      </c>
      <c r="Z11" s="21">
        <f>SUM(Z12:Z14)</f>
        <v>2290</v>
      </c>
      <c r="AA11" s="20">
        <f>AVERAGE(AA12,AA13,AA14)</f>
        <v>189</v>
      </c>
      <c r="AB11" s="19">
        <f>AVERAGE(AB12,AB13,AB14)</f>
        <v>152.66666666666666</v>
      </c>
      <c r="AC11" s="225">
        <f>G12+K12+O12+S12+W12</f>
        <v>5</v>
      </c>
    </row>
    <row r="12" spans="1:29" s="5" customFormat="1" ht="16.2" x14ac:dyDescent="0.25">
      <c r="B12" s="242" t="s">
        <v>54</v>
      </c>
      <c r="C12" s="243"/>
      <c r="D12" s="18">
        <v>28</v>
      </c>
      <c r="E12" s="17">
        <v>145</v>
      </c>
      <c r="F12" s="10">
        <f>E12+D12</f>
        <v>173</v>
      </c>
      <c r="G12" s="230">
        <v>1</v>
      </c>
      <c r="H12" s="231"/>
      <c r="I12" s="16">
        <v>166</v>
      </c>
      <c r="J12" s="12">
        <f>I12+D12</f>
        <v>194</v>
      </c>
      <c r="K12" s="230">
        <v>1</v>
      </c>
      <c r="L12" s="231"/>
      <c r="M12" s="16">
        <v>185</v>
      </c>
      <c r="N12" s="12">
        <f>M12+D12</f>
        <v>213</v>
      </c>
      <c r="O12" s="230">
        <v>1</v>
      </c>
      <c r="P12" s="231"/>
      <c r="Q12" s="16">
        <v>202</v>
      </c>
      <c r="R12" s="10">
        <f>Q12+D12</f>
        <v>230</v>
      </c>
      <c r="S12" s="230">
        <v>1</v>
      </c>
      <c r="T12" s="231"/>
      <c r="U12" s="16">
        <v>164</v>
      </c>
      <c r="V12" s="10">
        <f>U12+D12</f>
        <v>192</v>
      </c>
      <c r="W12" s="230">
        <v>1</v>
      </c>
      <c r="X12" s="231"/>
      <c r="Y12" s="12">
        <f t="shared" si="0"/>
        <v>1002</v>
      </c>
      <c r="Z12" s="16">
        <f>E12+I12+M12+Q12+U12</f>
        <v>862</v>
      </c>
      <c r="AA12" s="15">
        <f>AVERAGE(F12,J12,N12,R12,V12)</f>
        <v>200.4</v>
      </c>
      <c r="AB12" s="14">
        <f>AVERAGE(F12,J12,N12,R12,V12)-D12</f>
        <v>172.4</v>
      </c>
      <c r="AC12" s="226"/>
    </row>
    <row r="13" spans="1:29" s="5" customFormat="1" ht="16.2" x14ac:dyDescent="0.25">
      <c r="B13" s="244" t="s">
        <v>53</v>
      </c>
      <c r="C13" s="245"/>
      <c r="D13" s="18">
        <v>53</v>
      </c>
      <c r="E13" s="17">
        <v>151</v>
      </c>
      <c r="F13" s="10">
        <f t="shared" ref="F13:F14" si="6">E13+D13</f>
        <v>204</v>
      </c>
      <c r="G13" s="232"/>
      <c r="H13" s="233"/>
      <c r="I13" s="16">
        <v>148</v>
      </c>
      <c r="J13" s="12">
        <f t="shared" ref="J13:J14" si="7">I13+D13</f>
        <v>201</v>
      </c>
      <c r="K13" s="232"/>
      <c r="L13" s="233"/>
      <c r="M13" s="16">
        <v>122</v>
      </c>
      <c r="N13" s="12">
        <f t="shared" ref="N13:N14" si="8">M13+D13</f>
        <v>175</v>
      </c>
      <c r="O13" s="232"/>
      <c r="P13" s="233"/>
      <c r="Q13" s="17">
        <v>145</v>
      </c>
      <c r="R13" s="10">
        <f t="shared" ref="R13:R14" si="9">Q13+D13</f>
        <v>198</v>
      </c>
      <c r="S13" s="232"/>
      <c r="T13" s="233"/>
      <c r="U13" s="17">
        <v>147</v>
      </c>
      <c r="V13" s="10">
        <f t="shared" ref="V13:V14" si="10">U13+D13</f>
        <v>200</v>
      </c>
      <c r="W13" s="232"/>
      <c r="X13" s="233"/>
      <c r="Y13" s="12">
        <f t="shared" si="0"/>
        <v>978</v>
      </c>
      <c r="Z13" s="16">
        <f>E13+I13+M13+Q13+U13</f>
        <v>713</v>
      </c>
      <c r="AA13" s="15">
        <f>AVERAGE(F13,J13,N13,R13,V13)</f>
        <v>195.6</v>
      </c>
      <c r="AB13" s="14">
        <f>AVERAGE(F13,J13,N13,R13,V13)-D13</f>
        <v>142.6</v>
      </c>
      <c r="AC13" s="226"/>
    </row>
    <row r="14" spans="1:29" s="5" customFormat="1" thickBot="1" x14ac:dyDescent="0.35">
      <c r="B14" s="246" t="s">
        <v>52</v>
      </c>
      <c r="C14" s="247"/>
      <c r="D14" s="30">
        <v>28</v>
      </c>
      <c r="E14" s="11">
        <v>167</v>
      </c>
      <c r="F14" s="10">
        <f t="shared" si="6"/>
        <v>195</v>
      </c>
      <c r="G14" s="234"/>
      <c r="H14" s="235"/>
      <c r="I14" s="8">
        <v>135</v>
      </c>
      <c r="J14" s="12">
        <f t="shared" si="7"/>
        <v>163</v>
      </c>
      <c r="K14" s="234"/>
      <c r="L14" s="235"/>
      <c r="M14" s="16">
        <v>128</v>
      </c>
      <c r="N14" s="12">
        <f t="shared" si="8"/>
        <v>156</v>
      </c>
      <c r="O14" s="234"/>
      <c r="P14" s="235"/>
      <c r="Q14" s="17">
        <v>134</v>
      </c>
      <c r="R14" s="10">
        <f t="shared" si="9"/>
        <v>162</v>
      </c>
      <c r="S14" s="234"/>
      <c r="T14" s="235"/>
      <c r="U14" s="17">
        <v>151</v>
      </c>
      <c r="V14" s="10">
        <f t="shared" si="10"/>
        <v>179</v>
      </c>
      <c r="W14" s="234"/>
      <c r="X14" s="235"/>
      <c r="Y14" s="9">
        <f t="shared" si="0"/>
        <v>855</v>
      </c>
      <c r="Z14" s="8">
        <f>E14+I14+M14+Q14+U14</f>
        <v>715</v>
      </c>
      <c r="AA14" s="7">
        <f>AVERAGE(F14,J14,N14,R14,V14)</f>
        <v>171</v>
      </c>
      <c r="AB14" s="6">
        <f>AVERAGE(F14,J14,N14,R14,V14)-D14</f>
        <v>143</v>
      </c>
      <c r="AC14" s="227"/>
    </row>
    <row r="15" spans="1:29" s="5" customFormat="1" ht="60.75" customHeight="1" x14ac:dyDescent="0.25">
      <c r="B15" s="240" t="s">
        <v>5</v>
      </c>
      <c r="C15" s="241"/>
      <c r="D15" s="34">
        <f>SUM(D16:D18)</f>
        <v>151</v>
      </c>
      <c r="E15" s="28">
        <f>SUM(E16:E18)</f>
        <v>339</v>
      </c>
      <c r="F15" s="24">
        <f>SUM(F16:F18)</f>
        <v>490</v>
      </c>
      <c r="G15" s="24">
        <f>F19</f>
        <v>559</v>
      </c>
      <c r="H15" s="23" t="str">
        <f>B19</f>
        <v>Rakvere Soojus</v>
      </c>
      <c r="I15" s="27">
        <f>SUM(I16:I18)</f>
        <v>412</v>
      </c>
      <c r="J15" s="24">
        <f>SUM(J16:J18)</f>
        <v>563</v>
      </c>
      <c r="K15" s="24">
        <f>J27</f>
        <v>581</v>
      </c>
      <c r="L15" s="23" t="str">
        <f>B27</f>
        <v>Essu Mõisa Bowling</v>
      </c>
      <c r="M15" s="21">
        <f>SUM(M16:M18)</f>
        <v>392</v>
      </c>
      <c r="N15" s="31">
        <f>SUM(N16:N18)</f>
        <v>543</v>
      </c>
      <c r="O15" s="24">
        <f>N11</f>
        <v>544</v>
      </c>
      <c r="P15" s="23" t="str">
        <f>B11</f>
        <v>Metsasõbrad</v>
      </c>
      <c r="Q15" s="21">
        <f>SUM(Q16:Q18)</f>
        <v>380</v>
      </c>
      <c r="R15" s="25">
        <f>SUM(R16:R18)</f>
        <v>531</v>
      </c>
      <c r="S15" s="24">
        <f>R7</f>
        <v>490</v>
      </c>
      <c r="T15" s="23" t="str">
        <f>B7</f>
        <v>Würth</v>
      </c>
      <c r="U15" s="21">
        <f>SUM(U16:U18)</f>
        <v>377</v>
      </c>
      <c r="V15" s="31">
        <f>SUM(V16:V18)</f>
        <v>528</v>
      </c>
      <c r="W15" s="24">
        <f>V23</f>
        <v>622</v>
      </c>
      <c r="X15" s="23" t="str">
        <f>B23</f>
        <v>Verx</v>
      </c>
      <c r="Y15" s="22">
        <f t="shared" si="0"/>
        <v>2655</v>
      </c>
      <c r="Z15" s="21">
        <f>SUM(Z16:Z18)</f>
        <v>1900</v>
      </c>
      <c r="AA15" s="20">
        <f>AVERAGE(AA16,AA17,AA18)</f>
        <v>177</v>
      </c>
      <c r="AB15" s="19">
        <f>AVERAGE(AB16,AB17,AB18)</f>
        <v>126.66666666666667</v>
      </c>
      <c r="AC15" s="225">
        <f>G16+K16+O16+S16+W16</f>
        <v>1</v>
      </c>
    </row>
    <row r="16" spans="1:29" s="5" customFormat="1" ht="16.2" x14ac:dyDescent="0.25">
      <c r="B16" s="254" t="s">
        <v>4</v>
      </c>
      <c r="C16" s="255"/>
      <c r="D16" s="18">
        <v>49</v>
      </c>
      <c r="E16" s="17">
        <v>96</v>
      </c>
      <c r="F16" s="10">
        <f>E16+D16</f>
        <v>145</v>
      </c>
      <c r="G16" s="230">
        <v>0</v>
      </c>
      <c r="H16" s="231"/>
      <c r="I16" s="16">
        <v>107</v>
      </c>
      <c r="J16" s="12">
        <f>I16+D16</f>
        <v>156</v>
      </c>
      <c r="K16" s="230">
        <v>0</v>
      </c>
      <c r="L16" s="231"/>
      <c r="M16" s="16">
        <v>160</v>
      </c>
      <c r="N16" s="12">
        <f>M16+D16</f>
        <v>209</v>
      </c>
      <c r="O16" s="230">
        <v>0</v>
      </c>
      <c r="P16" s="231"/>
      <c r="Q16" s="16">
        <v>132</v>
      </c>
      <c r="R16" s="10">
        <f>Q16+D16</f>
        <v>181</v>
      </c>
      <c r="S16" s="230">
        <v>1</v>
      </c>
      <c r="T16" s="231"/>
      <c r="U16" s="16">
        <v>103</v>
      </c>
      <c r="V16" s="10">
        <f>U16+D16</f>
        <v>152</v>
      </c>
      <c r="W16" s="230">
        <v>0</v>
      </c>
      <c r="X16" s="231"/>
      <c r="Y16" s="12">
        <f t="shared" si="0"/>
        <v>843</v>
      </c>
      <c r="Z16" s="16">
        <f>E16+I16+M16+Q16+U16</f>
        <v>598</v>
      </c>
      <c r="AA16" s="15">
        <f>AVERAGE(F16,J16,N16,R16,V16)</f>
        <v>168.6</v>
      </c>
      <c r="AB16" s="14">
        <f>AVERAGE(F16,J16,N16,R16,V16)-D16</f>
        <v>119.6</v>
      </c>
      <c r="AC16" s="226"/>
    </row>
    <row r="17" spans="2:29" s="5" customFormat="1" ht="16.2" x14ac:dyDescent="0.25">
      <c r="B17" s="254" t="s">
        <v>182</v>
      </c>
      <c r="C17" s="255"/>
      <c r="D17" s="18">
        <v>60</v>
      </c>
      <c r="E17" s="17">
        <v>84</v>
      </c>
      <c r="F17" s="10">
        <f t="shared" ref="F17:F18" si="11">E17+D17</f>
        <v>144</v>
      </c>
      <c r="G17" s="232"/>
      <c r="H17" s="233"/>
      <c r="I17" s="17">
        <v>106</v>
      </c>
      <c r="J17" s="12">
        <f t="shared" ref="J17:J18" si="12">I17+D17</f>
        <v>166</v>
      </c>
      <c r="K17" s="232"/>
      <c r="L17" s="233"/>
      <c r="M17" s="17">
        <v>83</v>
      </c>
      <c r="N17" s="12">
        <f t="shared" ref="N17:N18" si="13">M17+D17</f>
        <v>143</v>
      </c>
      <c r="O17" s="232"/>
      <c r="P17" s="233"/>
      <c r="Q17" s="17">
        <v>115</v>
      </c>
      <c r="R17" s="10">
        <f t="shared" ref="R17:R18" si="14">Q17+D17</f>
        <v>175</v>
      </c>
      <c r="S17" s="232"/>
      <c r="T17" s="233"/>
      <c r="U17" s="17">
        <v>103</v>
      </c>
      <c r="V17" s="10">
        <f t="shared" ref="V17:V18" si="15">U17+D17</f>
        <v>163</v>
      </c>
      <c r="W17" s="232"/>
      <c r="X17" s="233"/>
      <c r="Y17" s="12">
        <f t="shared" si="0"/>
        <v>791</v>
      </c>
      <c r="Z17" s="16">
        <f>E17+I17+M17+Q17+U17</f>
        <v>491</v>
      </c>
      <c r="AA17" s="15">
        <f>AVERAGE(F17,J17,N17,R17,V17)</f>
        <v>158.19999999999999</v>
      </c>
      <c r="AB17" s="14">
        <f>AVERAGE(F17,J17,N17,R17,V17)-D17</f>
        <v>98.199999999999989</v>
      </c>
      <c r="AC17" s="226"/>
    </row>
    <row r="18" spans="2:29" s="5" customFormat="1" thickBot="1" x14ac:dyDescent="0.35">
      <c r="B18" s="256" t="s">
        <v>2</v>
      </c>
      <c r="C18" s="257"/>
      <c r="D18" s="30">
        <v>42</v>
      </c>
      <c r="E18" s="11">
        <v>159</v>
      </c>
      <c r="F18" s="10">
        <f t="shared" si="11"/>
        <v>201</v>
      </c>
      <c r="G18" s="234"/>
      <c r="H18" s="235"/>
      <c r="I18" s="17">
        <v>199</v>
      </c>
      <c r="J18" s="12">
        <f t="shared" si="12"/>
        <v>241</v>
      </c>
      <c r="K18" s="234"/>
      <c r="L18" s="235"/>
      <c r="M18" s="17">
        <v>149</v>
      </c>
      <c r="N18" s="12">
        <f t="shared" si="13"/>
        <v>191</v>
      </c>
      <c r="O18" s="234"/>
      <c r="P18" s="235"/>
      <c r="Q18" s="17">
        <v>133</v>
      </c>
      <c r="R18" s="10">
        <f t="shared" si="14"/>
        <v>175</v>
      </c>
      <c r="S18" s="234"/>
      <c r="T18" s="235"/>
      <c r="U18" s="17">
        <v>171</v>
      </c>
      <c r="V18" s="10">
        <f t="shared" si="15"/>
        <v>213</v>
      </c>
      <c r="W18" s="234"/>
      <c r="X18" s="235"/>
      <c r="Y18" s="9">
        <f t="shared" si="0"/>
        <v>1021</v>
      </c>
      <c r="Z18" s="8">
        <f>E18+I18+M18+Q18+U18</f>
        <v>811</v>
      </c>
      <c r="AA18" s="7">
        <f>AVERAGE(F18,J18,N18,R18,V18)</f>
        <v>204.2</v>
      </c>
      <c r="AB18" s="6">
        <f>AVERAGE(F18,J18,N18,R18,V18)-D18</f>
        <v>162.19999999999999</v>
      </c>
      <c r="AC18" s="227"/>
    </row>
    <row r="19" spans="2:29" s="5" customFormat="1" ht="48.75" customHeight="1" thickBot="1" x14ac:dyDescent="0.3">
      <c r="B19" s="240" t="s">
        <v>86</v>
      </c>
      <c r="C19" s="241"/>
      <c r="D19" s="32">
        <f>SUM(D20:D22)</f>
        <v>125</v>
      </c>
      <c r="E19" s="28">
        <f>SUM(E20:E22)</f>
        <v>434</v>
      </c>
      <c r="F19" s="24">
        <f>SUM(F20:F22)</f>
        <v>559</v>
      </c>
      <c r="G19" s="24">
        <f>F15</f>
        <v>490</v>
      </c>
      <c r="H19" s="23" t="str">
        <f>B15</f>
        <v>Egesten Metallehitused</v>
      </c>
      <c r="I19" s="33">
        <f>SUM(I20:I22)</f>
        <v>406</v>
      </c>
      <c r="J19" s="24">
        <f>SUM(J20:J22)</f>
        <v>531</v>
      </c>
      <c r="K19" s="24">
        <f>J11</f>
        <v>558</v>
      </c>
      <c r="L19" s="23" t="str">
        <f>B11</f>
        <v>Metsasõbrad</v>
      </c>
      <c r="M19" s="26">
        <f>SUM(M20:M22)</f>
        <v>358</v>
      </c>
      <c r="N19" s="25">
        <f>SUM(N20:N22)</f>
        <v>483</v>
      </c>
      <c r="O19" s="24">
        <f>N7</f>
        <v>527</v>
      </c>
      <c r="P19" s="23" t="str">
        <f>B7</f>
        <v>Würth</v>
      </c>
      <c r="Q19" s="21">
        <f>SUM(Q20:Q22)</f>
        <v>396</v>
      </c>
      <c r="R19" s="25">
        <f>SUM(R20:R22)</f>
        <v>521</v>
      </c>
      <c r="S19" s="24">
        <f>R23</f>
        <v>534</v>
      </c>
      <c r="T19" s="23" t="str">
        <f>B23</f>
        <v>Verx</v>
      </c>
      <c r="U19" s="21">
        <f>SUM(U20:U22)</f>
        <v>430</v>
      </c>
      <c r="V19" s="25">
        <f>SUM(V20:V22)</f>
        <v>555</v>
      </c>
      <c r="W19" s="24">
        <f>V27</f>
        <v>530</v>
      </c>
      <c r="X19" s="23" t="str">
        <f>B27</f>
        <v>Essu Mõisa Bowling</v>
      </c>
      <c r="Y19" s="22">
        <f t="shared" si="0"/>
        <v>2649</v>
      </c>
      <c r="Z19" s="21">
        <f>SUM(Z20:Z22)</f>
        <v>2024</v>
      </c>
      <c r="AA19" s="20">
        <f>AVERAGE(AA20,AA21,AA22)</f>
        <v>176.6</v>
      </c>
      <c r="AB19" s="19">
        <f>AVERAGE(AB20,AB21,AB22)</f>
        <v>134.93333333333334</v>
      </c>
      <c r="AC19" s="225">
        <f>G20+K20+O20+S20+W20</f>
        <v>2</v>
      </c>
    </row>
    <row r="20" spans="2:29" s="5" customFormat="1" ht="16.2" x14ac:dyDescent="0.25">
      <c r="B20" s="266" t="s">
        <v>85</v>
      </c>
      <c r="C20" s="267"/>
      <c r="D20" s="18">
        <v>44</v>
      </c>
      <c r="E20" s="17">
        <v>122</v>
      </c>
      <c r="F20" s="10">
        <f>E20+D20</f>
        <v>166</v>
      </c>
      <c r="G20" s="230">
        <v>1</v>
      </c>
      <c r="H20" s="231"/>
      <c r="I20" s="16">
        <v>134</v>
      </c>
      <c r="J20" s="12">
        <f>I20+D20</f>
        <v>178</v>
      </c>
      <c r="K20" s="230">
        <v>0</v>
      </c>
      <c r="L20" s="231"/>
      <c r="M20" s="16">
        <v>137</v>
      </c>
      <c r="N20" s="12">
        <f>M20+D20</f>
        <v>181</v>
      </c>
      <c r="O20" s="230">
        <v>0</v>
      </c>
      <c r="P20" s="231"/>
      <c r="Q20" s="16">
        <v>113</v>
      </c>
      <c r="R20" s="10">
        <f>Q20+D20</f>
        <v>157</v>
      </c>
      <c r="S20" s="230">
        <v>0</v>
      </c>
      <c r="T20" s="231"/>
      <c r="U20" s="16">
        <v>122</v>
      </c>
      <c r="V20" s="10">
        <f>U20+D20</f>
        <v>166</v>
      </c>
      <c r="W20" s="230">
        <v>1</v>
      </c>
      <c r="X20" s="231"/>
      <c r="Y20" s="12">
        <f t="shared" si="0"/>
        <v>848</v>
      </c>
      <c r="Z20" s="16">
        <f>E20+I20+M20+Q20+U20</f>
        <v>628</v>
      </c>
      <c r="AA20" s="15">
        <f>AVERAGE(F20,J20,N20,R20,V20)</f>
        <v>169.6</v>
      </c>
      <c r="AB20" s="14">
        <f>AVERAGE(F20,J20,N20,R20,V20)-D20</f>
        <v>125.6</v>
      </c>
      <c r="AC20" s="226"/>
    </row>
    <row r="21" spans="2:29" s="5" customFormat="1" ht="20.399999999999999" customHeight="1" x14ac:dyDescent="0.25">
      <c r="B21" s="268" t="s">
        <v>84</v>
      </c>
      <c r="C21" s="269"/>
      <c r="D21" s="18">
        <v>45</v>
      </c>
      <c r="E21" s="17">
        <v>117</v>
      </c>
      <c r="F21" s="10">
        <f t="shared" ref="F21:F22" si="16">E21+D21</f>
        <v>162</v>
      </c>
      <c r="G21" s="232"/>
      <c r="H21" s="233"/>
      <c r="I21" s="17">
        <v>146</v>
      </c>
      <c r="J21" s="12">
        <f t="shared" ref="J21:J22" si="17">I21+D21</f>
        <v>191</v>
      </c>
      <c r="K21" s="232"/>
      <c r="L21" s="233"/>
      <c r="M21" s="17">
        <v>109</v>
      </c>
      <c r="N21" s="12">
        <f t="shared" ref="N21:N22" si="18">M21+D21</f>
        <v>154</v>
      </c>
      <c r="O21" s="232"/>
      <c r="P21" s="233"/>
      <c r="Q21" s="17">
        <v>148</v>
      </c>
      <c r="R21" s="10">
        <f t="shared" ref="R21:R22" si="19">Q21+D21</f>
        <v>193</v>
      </c>
      <c r="S21" s="232"/>
      <c r="T21" s="233"/>
      <c r="U21" s="17">
        <v>152</v>
      </c>
      <c r="V21" s="10">
        <f t="shared" ref="V21:V22" si="20">U21+D21</f>
        <v>197</v>
      </c>
      <c r="W21" s="232"/>
      <c r="X21" s="233"/>
      <c r="Y21" s="12">
        <f t="shared" si="0"/>
        <v>897</v>
      </c>
      <c r="Z21" s="16">
        <f>E21+I21+M21+Q21+U21</f>
        <v>672</v>
      </c>
      <c r="AA21" s="15">
        <f>AVERAGE(F21,J21,N21,R21,V21)</f>
        <v>179.4</v>
      </c>
      <c r="AB21" s="14">
        <f>AVERAGE(F21,J21,N21,R21,V21)-D21</f>
        <v>134.4</v>
      </c>
      <c r="AC21" s="226"/>
    </row>
    <row r="22" spans="2:29" s="5" customFormat="1" thickBot="1" x14ac:dyDescent="0.35">
      <c r="B22" s="246" t="s">
        <v>83</v>
      </c>
      <c r="C22" s="247"/>
      <c r="D22" s="30">
        <v>36</v>
      </c>
      <c r="E22" s="11">
        <v>195</v>
      </c>
      <c r="F22" s="10">
        <f t="shared" si="16"/>
        <v>231</v>
      </c>
      <c r="G22" s="234"/>
      <c r="H22" s="235"/>
      <c r="I22" s="17">
        <v>126</v>
      </c>
      <c r="J22" s="12">
        <f t="shared" si="17"/>
        <v>162</v>
      </c>
      <c r="K22" s="234"/>
      <c r="L22" s="235"/>
      <c r="M22" s="17">
        <v>112</v>
      </c>
      <c r="N22" s="12">
        <f t="shared" si="18"/>
        <v>148</v>
      </c>
      <c r="O22" s="234"/>
      <c r="P22" s="235"/>
      <c r="Q22" s="17">
        <v>135</v>
      </c>
      <c r="R22" s="10">
        <f t="shared" si="19"/>
        <v>171</v>
      </c>
      <c r="S22" s="234"/>
      <c r="T22" s="235"/>
      <c r="U22" s="17">
        <v>156</v>
      </c>
      <c r="V22" s="10">
        <f t="shared" si="20"/>
        <v>192</v>
      </c>
      <c r="W22" s="234"/>
      <c r="X22" s="235"/>
      <c r="Y22" s="9">
        <f t="shared" si="0"/>
        <v>904</v>
      </c>
      <c r="Z22" s="8">
        <f>E22+I22+M22+Q22+U22</f>
        <v>724</v>
      </c>
      <c r="AA22" s="7">
        <f>AVERAGE(F22,J22,N22,R22,V22)</f>
        <v>180.8</v>
      </c>
      <c r="AB22" s="6">
        <f>AVERAGE(F22,J22,N22,R22,V22)-D22</f>
        <v>144.80000000000001</v>
      </c>
      <c r="AC22" s="227"/>
    </row>
    <row r="23" spans="2:29" s="5" customFormat="1" ht="48.75" customHeight="1" x14ac:dyDescent="0.25">
      <c r="B23" s="240" t="s">
        <v>64</v>
      </c>
      <c r="C23" s="241"/>
      <c r="D23" s="34">
        <f>SUM(D24:D26)</f>
        <v>86</v>
      </c>
      <c r="E23" s="28">
        <f>SUM(E24:E26)</f>
        <v>471</v>
      </c>
      <c r="F23" s="24">
        <f>SUM(F24:F26)</f>
        <v>557</v>
      </c>
      <c r="G23" s="24">
        <f>F11</f>
        <v>572</v>
      </c>
      <c r="H23" s="23" t="str">
        <f>B11</f>
        <v>Metsasõbrad</v>
      </c>
      <c r="I23" s="27">
        <f>SUM(I24:I26)</f>
        <v>434</v>
      </c>
      <c r="J23" s="24">
        <f>SUM(J24:J26)</f>
        <v>520</v>
      </c>
      <c r="K23" s="24">
        <f>J7</f>
        <v>481</v>
      </c>
      <c r="L23" s="23" t="str">
        <f>B7</f>
        <v>Würth</v>
      </c>
      <c r="M23" s="21">
        <f>SUM(M24:M26)</f>
        <v>470</v>
      </c>
      <c r="N23" s="31">
        <f>SUM(N24:N26)</f>
        <v>556</v>
      </c>
      <c r="O23" s="24">
        <f>N27</f>
        <v>548</v>
      </c>
      <c r="P23" s="23" t="str">
        <f>B27</f>
        <v>Essu Mõisa Bowling</v>
      </c>
      <c r="Q23" s="21">
        <f>SUM(Q24:Q26)</f>
        <v>448</v>
      </c>
      <c r="R23" s="31">
        <f>SUM(R24:R26)</f>
        <v>534</v>
      </c>
      <c r="S23" s="24">
        <f>R19</f>
        <v>521</v>
      </c>
      <c r="T23" s="23" t="str">
        <f>B19</f>
        <v>Rakvere Soojus</v>
      </c>
      <c r="U23" s="21">
        <f>SUM(U24:U26)</f>
        <v>536</v>
      </c>
      <c r="V23" s="31">
        <f>SUM(V24:V26)</f>
        <v>622</v>
      </c>
      <c r="W23" s="24">
        <f>V15</f>
        <v>528</v>
      </c>
      <c r="X23" s="23" t="str">
        <f>B15</f>
        <v>Egesten Metallehitused</v>
      </c>
      <c r="Y23" s="22">
        <f t="shared" si="0"/>
        <v>2789</v>
      </c>
      <c r="Z23" s="21">
        <f>SUM(Z24:Z26)</f>
        <v>2359</v>
      </c>
      <c r="AA23" s="20">
        <f>AVERAGE(AA24,AA25,AA26)</f>
        <v>185.93333333333331</v>
      </c>
      <c r="AB23" s="19">
        <f>AVERAGE(AB24,AB25,AB26)</f>
        <v>157.26666666666665</v>
      </c>
      <c r="AC23" s="225">
        <f>G24+K24+O24+S24+W24</f>
        <v>4</v>
      </c>
    </row>
    <row r="24" spans="2:29" s="5" customFormat="1" ht="16.2" x14ac:dyDescent="0.25">
      <c r="B24" s="254" t="s">
        <v>63</v>
      </c>
      <c r="C24" s="255"/>
      <c r="D24" s="18">
        <v>10</v>
      </c>
      <c r="E24" s="17">
        <v>172</v>
      </c>
      <c r="F24" s="10">
        <f>E24+D24</f>
        <v>182</v>
      </c>
      <c r="G24" s="230">
        <v>0</v>
      </c>
      <c r="H24" s="231"/>
      <c r="I24" s="16">
        <v>157</v>
      </c>
      <c r="J24" s="12">
        <f>I24+D24</f>
        <v>167</v>
      </c>
      <c r="K24" s="230">
        <v>1</v>
      </c>
      <c r="L24" s="231"/>
      <c r="M24" s="16">
        <v>155</v>
      </c>
      <c r="N24" s="12">
        <f>M24+D24</f>
        <v>165</v>
      </c>
      <c r="O24" s="230">
        <v>1</v>
      </c>
      <c r="P24" s="231"/>
      <c r="Q24" s="16">
        <v>152</v>
      </c>
      <c r="R24" s="10">
        <f>Q24+D24</f>
        <v>162</v>
      </c>
      <c r="S24" s="230">
        <v>1</v>
      </c>
      <c r="T24" s="231"/>
      <c r="U24" s="16">
        <v>220</v>
      </c>
      <c r="V24" s="10">
        <f>U24+D24</f>
        <v>230</v>
      </c>
      <c r="W24" s="230">
        <v>1</v>
      </c>
      <c r="X24" s="231"/>
      <c r="Y24" s="12">
        <f t="shared" si="0"/>
        <v>906</v>
      </c>
      <c r="Z24" s="16">
        <f>E24+I24+M24+Q24+U24</f>
        <v>856</v>
      </c>
      <c r="AA24" s="15">
        <f>AVERAGE(F24,J24,N24,R24,V24)</f>
        <v>181.2</v>
      </c>
      <c r="AB24" s="14">
        <f>AVERAGE(F24,J24,N24,R24,V24)-D24</f>
        <v>171.2</v>
      </c>
      <c r="AC24" s="226"/>
    </row>
    <row r="25" spans="2:29" s="5" customFormat="1" ht="16.2" x14ac:dyDescent="0.25">
      <c r="B25" s="254" t="s">
        <v>179</v>
      </c>
      <c r="C25" s="255"/>
      <c r="D25" s="18">
        <v>49</v>
      </c>
      <c r="E25" s="17">
        <v>161</v>
      </c>
      <c r="F25" s="10">
        <f t="shared" ref="F25:F26" si="21">E25+D25</f>
        <v>210</v>
      </c>
      <c r="G25" s="232"/>
      <c r="H25" s="233"/>
      <c r="I25" s="17">
        <v>126</v>
      </c>
      <c r="J25" s="12">
        <f t="shared" ref="J25:J26" si="22">I25+D25</f>
        <v>175</v>
      </c>
      <c r="K25" s="232"/>
      <c r="L25" s="233"/>
      <c r="M25" s="17">
        <v>154</v>
      </c>
      <c r="N25" s="12">
        <f t="shared" ref="N25:N26" si="23">M25+D25</f>
        <v>203</v>
      </c>
      <c r="O25" s="232"/>
      <c r="P25" s="233"/>
      <c r="Q25" s="17">
        <v>148</v>
      </c>
      <c r="R25" s="10">
        <f t="shared" ref="R25:R26" si="24">Q25+D25</f>
        <v>197</v>
      </c>
      <c r="S25" s="232"/>
      <c r="T25" s="233"/>
      <c r="U25" s="17">
        <v>146</v>
      </c>
      <c r="V25" s="10">
        <f t="shared" ref="V25:V26" si="25">U25+D25</f>
        <v>195</v>
      </c>
      <c r="W25" s="232"/>
      <c r="X25" s="233"/>
      <c r="Y25" s="12">
        <f t="shared" si="0"/>
        <v>980</v>
      </c>
      <c r="Z25" s="16">
        <f>E25+I25+M25+Q25+U25</f>
        <v>735</v>
      </c>
      <c r="AA25" s="15">
        <f>AVERAGE(F25,J25,N25,R25,V25)</f>
        <v>196</v>
      </c>
      <c r="AB25" s="14">
        <f>AVERAGE(F25,J25,N25,R25,V25)-D25</f>
        <v>147</v>
      </c>
      <c r="AC25" s="226"/>
    </row>
    <row r="26" spans="2:29" s="5" customFormat="1" thickBot="1" x14ac:dyDescent="0.35">
      <c r="B26" s="256" t="s">
        <v>61</v>
      </c>
      <c r="C26" s="257"/>
      <c r="D26" s="30">
        <v>27</v>
      </c>
      <c r="E26" s="11">
        <v>138</v>
      </c>
      <c r="F26" s="10">
        <f t="shared" si="21"/>
        <v>165</v>
      </c>
      <c r="G26" s="234"/>
      <c r="H26" s="235"/>
      <c r="I26" s="17">
        <v>151</v>
      </c>
      <c r="J26" s="12">
        <f t="shared" si="22"/>
        <v>178</v>
      </c>
      <c r="K26" s="234"/>
      <c r="L26" s="235"/>
      <c r="M26" s="17">
        <v>161</v>
      </c>
      <c r="N26" s="12">
        <f t="shared" si="23"/>
        <v>188</v>
      </c>
      <c r="O26" s="234"/>
      <c r="P26" s="235"/>
      <c r="Q26" s="17">
        <v>148</v>
      </c>
      <c r="R26" s="10">
        <f t="shared" si="24"/>
        <v>175</v>
      </c>
      <c r="S26" s="234"/>
      <c r="T26" s="235"/>
      <c r="U26" s="17">
        <v>170</v>
      </c>
      <c r="V26" s="10">
        <f t="shared" si="25"/>
        <v>197</v>
      </c>
      <c r="W26" s="234"/>
      <c r="X26" s="235"/>
      <c r="Y26" s="9">
        <f t="shared" si="0"/>
        <v>903</v>
      </c>
      <c r="Z26" s="8">
        <f>E26+I26+M26+Q26+U26</f>
        <v>768</v>
      </c>
      <c r="AA26" s="7">
        <f>AVERAGE(F26,J26,N26,R26,V26)</f>
        <v>180.6</v>
      </c>
      <c r="AB26" s="6">
        <f>AVERAGE(F26,J26,N26,R26,V26)-D26</f>
        <v>153.6</v>
      </c>
      <c r="AC26" s="227"/>
    </row>
    <row r="27" spans="2:29" s="5" customFormat="1" ht="48.75" customHeight="1" x14ac:dyDescent="0.25">
      <c r="B27" s="240" t="s">
        <v>48</v>
      </c>
      <c r="C27" s="241"/>
      <c r="D27" s="29">
        <f>SUM(D28:D30)</f>
        <v>69</v>
      </c>
      <c r="E27" s="28">
        <f>SUM(E28:E30)</f>
        <v>501</v>
      </c>
      <c r="F27" s="24">
        <f>SUM(F28:F30)</f>
        <v>570</v>
      </c>
      <c r="G27" s="24">
        <f>F7</f>
        <v>478</v>
      </c>
      <c r="H27" s="23" t="str">
        <f>B7</f>
        <v>Würth</v>
      </c>
      <c r="I27" s="27">
        <f>SUM(I28:I30)</f>
        <v>512</v>
      </c>
      <c r="J27" s="24">
        <f>SUM(J28:J30)</f>
        <v>581</v>
      </c>
      <c r="K27" s="24">
        <f>J15</f>
        <v>563</v>
      </c>
      <c r="L27" s="23" t="str">
        <f>B15</f>
        <v>Egesten Metallehitused</v>
      </c>
      <c r="M27" s="26">
        <f>SUM(M28:M30)</f>
        <v>479</v>
      </c>
      <c r="N27" s="25">
        <f>SUM(N28:N30)</f>
        <v>548</v>
      </c>
      <c r="O27" s="24">
        <f>N23</f>
        <v>556</v>
      </c>
      <c r="P27" s="23" t="str">
        <f>B23</f>
        <v>Verx</v>
      </c>
      <c r="Q27" s="21">
        <f>SUM(Q28:Q30)</f>
        <v>477</v>
      </c>
      <c r="R27" s="25">
        <f>SUM(R28:R30)</f>
        <v>546</v>
      </c>
      <c r="S27" s="24">
        <f>R11</f>
        <v>590</v>
      </c>
      <c r="T27" s="23" t="str">
        <f>B11</f>
        <v>Metsasõbrad</v>
      </c>
      <c r="U27" s="21">
        <f>SUM(U28:U30)</f>
        <v>461</v>
      </c>
      <c r="V27" s="25">
        <f>SUM(V28:V30)</f>
        <v>530</v>
      </c>
      <c r="W27" s="24">
        <f>V19</f>
        <v>555</v>
      </c>
      <c r="X27" s="23" t="str">
        <f>B19</f>
        <v>Rakvere Soojus</v>
      </c>
      <c r="Y27" s="22">
        <f t="shared" si="0"/>
        <v>2775</v>
      </c>
      <c r="Z27" s="21">
        <f>SUM(Z28:Z30)</f>
        <v>2430</v>
      </c>
      <c r="AA27" s="20">
        <f>AVERAGE(AA28,AA29,AA30)</f>
        <v>185</v>
      </c>
      <c r="AB27" s="19">
        <f>AVERAGE(AB28,AB29,AB30)</f>
        <v>162</v>
      </c>
      <c r="AC27" s="225">
        <f>G28+K28+O28+S28+W28</f>
        <v>2</v>
      </c>
    </row>
    <row r="28" spans="2:29" s="5" customFormat="1" ht="16.2" x14ac:dyDescent="0.25">
      <c r="B28" s="228" t="s">
        <v>47</v>
      </c>
      <c r="C28" s="229"/>
      <c r="D28" s="18">
        <v>10</v>
      </c>
      <c r="E28" s="17">
        <v>166</v>
      </c>
      <c r="F28" s="10">
        <f>E28+D28</f>
        <v>176</v>
      </c>
      <c r="G28" s="230">
        <v>1</v>
      </c>
      <c r="H28" s="231"/>
      <c r="I28" s="16">
        <v>190</v>
      </c>
      <c r="J28" s="12">
        <f>I28+D28</f>
        <v>200</v>
      </c>
      <c r="K28" s="230">
        <v>1</v>
      </c>
      <c r="L28" s="231"/>
      <c r="M28" s="16">
        <v>196</v>
      </c>
      <c r="N28" s="12">
        <f>M28+D28</f>
        <v>206</v>
      </c>
      <c r="O28" s="230">
        <v>0</v>
      </c>
      <c r="P28" s="231"/>
      <c r="Q28" s="16">
        <v>163</v>
      </c>
      <c r="R28" s="10">
        <f>Q28+D28</f>
        <v>173</v>
      </c>
      <c r="S28" s="230">
        <v>0</v>
      </c>
      <c r="T28" s="231"/>
      <c r="U28" s="16">
        <v>157</v>
      </c>
      <c r="V28" s="10">
        <f>U28+D28</f>
        <v>167</v>
      </c>
      <c r="W28" s="230">
        <v>0</v>
      </c>
      <c r="X28" s="231"/>
      <c r="Y28" s="12">
        <f t="shared" si="0"/>
        <v>922</v>
      </c>
      <c r="Z28" s="16">
        <f>E28+I28+M28+Q28+U28</f>
        <v>872</v>
      </c>
      <c r="AA28" s="15">
        <f>AVERAGE(F28,J28,N28,R28,V28)</f>
        <v>184.4</v>
      </c>
      <c r="AB28" s="14">
        <f>AVERAGE(F28,J28,N28,R28,V28)-D28</f>
        <v>174.4</v>
      </c>
      <c r="AC28" s="226"/>
    </row>
    <row r="29" spans="2:29" s="5" customFormat="1" ht="16.2" x14ac:dyDescent="0.25">
      <c r="B29" s="236" t="s">
        <v>46</v>
      </c>
      <c r="C29" s="237"/>
      <c r="D29" s="18">
        <v>32</v>
      </c>
      <c r="E29" s="17">
        <v>162</v>
      </c>
      <c r="F29" s="10">
        <f t="shared" ref="F29:F30" si="26">E29+D29</f>
        <v>194</v>
      </c>
      <c r="G29" s="232"/>
      <c r="H29" s="233"/>
      <c r="I29" s="17">
        <v>141</v>
      </c>
      <c r="J29" s="12">
        <f t="shared" ref="J29:J30" si="27">I29+D29</f>
        <v>173</v>
      </c>
      <c r="K29" s="232"/>
      <c r="L29" s="233"/>
      <c r="M29" s="17">
        <v>125</v>
      </c>
      <c r="N29" s="12">
        <f t="shared" ref="N29:N30" si="28">M29+D29</f>
        <v>157</v>
      </c>
      <c r="O29" s="232"/>
      <c r="P29" s="233"/>
      <c r="Q29" s="17">
        <v>143</v>
      </c>
      <c r="R29" s="10">
        <f t="shared" ref="R29:R30" si="29">Q29+D29</f>
        <v>175</v>
      </c>
      <c r="S29" s="232"/>
      <c r="T29" s="233"/>
      <c r="U29" s="17">
        <v>137</v>
      </c>
      <c r="V29" s="10">
        <f t="shared" ref="V29:V30" si="30">U29+D29</f>
        <v>169</v>
      </c>
      <c r="W29" s="232"/>
      <c r="X29" s="233"/>
      <c r="Y29" s="12">
        <f t="shared" si="0"/>
        <v>868</v>
      </c>
      <c r="Z29" s="16">
        <f>E29+I29+M29+Q29+U29</f>
        <v>708</v>
      </c>
      <c r="AA29" s="15">
        <f>AVERAGE(F29,J29,N29,R29,V29)</f>
        <v>173.6</v>
      </c>
      <c r="AB29" s="14">
        <f>AVERAGE(F29,J29,N29,R29,V29)-D29</f>
        <v>141.6</v>
      </c>
      <c r="AC29" s="226"/>
    </row>
    <row r="30" spans="2:29" s="5" customFormat="1" thickBot="1" x14ac:dyDescent="0.35">
      <c r="B30" s="238" t="s">
        <v>45</v>
      </c>
      <c r="C30" s="239"/>
      <c r="D30" s="13">
        <v>27</v>
      </c>
      <c r="E30" s="11">
        <v>173</v>
      </c>
      <c r="F30" s="10">
        <f t="shared" si="26"/>
        <v>200</v>
      </c>
      <c r="G30" s="234"/>
      <c r="H30" s="235"/>
      <c r="I30" s="11">
        <v>181</v>
      </c>
      <c r="J30" s="12">
        <f t="shared" si="27"/>
        <v>208</v>
      </c>
      <c r="K30" s="234"/>
      <c r="L30" s="235"/>
      <c r="M30" s="11">
        <v>158</v>
      </c>
      <c r="N30" s="12">
        <f t="shared" si="28"/>
        <v>185</v>
      </c>
      <c r="O30" s="234"/>
      <c r="P30" s="235"/>
      <c r="Q30" s="11">
        <v>171</v>
      </c>
      <c r="R30" s="10">
        <f t="shared" si="29"/>
        <v>198</v>
      </c>
      <c r="S30" s="234"/>
      <c r="T30" s="235"/>
      <c r="U30" s="11">
        <v>167</v>
      </c>
      <c r="V30" s="10">
        <f t="shared" si="30"/>
        <v>194</v>
      </c>
      <c r="W30" s="234"/>
      <c r="X30" s="235"/>
      <c r="Y30" s="9">
        <f t="shared" si="0"/>
        <v>985</v>
      </c>
      <c r="Z30" s="8">
        <f>E30+I30+M30+Q30+U30</f>
        <v>850</v>
      </c>
      <c r="AA30" s="7">
        <f>AVERAGE(F30,J30,N30,R30,V30)</f>
        <v>197</v>
      </c>
      <c r="AB30" s="6">
        <f>AVERAGE(F30,J30,N30,R30,V30)-D30</f>
        <v>170</v>
      </c>
      <c r="AC30" s="227"/>
    </row>
    <row r="31" spans="2:29" ht="44.4" customHeight="1" x14ac:dyDescent="0.3"/>
    <row r="33" spans="1:29" ht="22.2" x14ac:dyDescent="0.3">
      <c r="B33" s="71"/>
      <c r="C33" s="71"/>
      <c r="D33" s="63"/>
      <c r="E33" s="62"/>
      <c r="F33" s="70" t="s">
        <v>175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63"/>
      <c r="T33" s="63"/>
      <c r="U33" s="63"/>
      <c r="V33" s="69"/>
      <c r="W33" s="68" t="s">
        <v>118</v>
      </c>
      <c r="X33" s="67"/>
      <c r="Y33" s="67"/>
      <c r="Z33" s="67"/>
      <c r="AA33" s="63"/>
      <c r="AB33" s="63"/>
      <c r="AC33" s="62"/>
    </row>
    <row r="34" spans="1:29" ht="22.2" x14ac:dyDescent="0.3">
      <c r="B34" s="71"/>
      <c r="C34" s="71"/>
      <c r="D34" s="63"/>
      <c r="E34" s="62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63"/>
      <c r="T34" s="63"/>
      <c r="U34" s="63"/>
      <c r="V34" s="69"/>
      <c r="W34" s="68"/>
      <c r="X34" s="67"/>
      <c r="Y34" s="67"/>
      <c r="Z34" s="67"/>
      <c r="AA34" s="63"/>
      <c r="AB34" s="63"/>
      <c r="AC34" s="62"/>
    </row>
    <row r="35" spans="1:29" ht="21.6" thickBot="1" x14ac:dyDescent="0.45">
      <c r="B35" s="66" t="s">
        <v>38</v>
      </c>
      <c r="C35" s="65"/>
      <c r="D35" s="65"/>
      <c r="E35" s="62"/>
      <c r="F35" s="64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2"/>
    </row>
    <row r="36" spans="1:29" x14ac:dyDescent="0.3">
      <c r="B36" s="264" t="s">
        <v>37</v>
      </c>
      <c r="C36" s="265"/>
      <c r="D36" s="61" t="s">
        <v>36</v>
      </c>
      <c r="E36" s="60"/>
      <c r="F36" s="197" t="s">
        <v>35</v>
      </c>
      <c r="G36" s="258" t="s">
        <v>30</v>
      </c>
      <c r="H36" s="259"/>
      <c r="I36" s="59"/>
      <c r="J36" s="197" t="s">
        <v>34</v>
      </c>
      <c r="K36" s="258" t="s">
        <v>30</v>
      </c>
      <c r="L36" s="259"/>
      <c r="M36" s="58"/>
      <c r="N36" s="197" t="s">
        <v>33</v>
      </c>
      <c r="O36" s="258" t="s">
        <v>30</v>
      </c>
      <c r="P36" s="259"/>
      <c r="Q36" s="58"/>
      <c r="R36" s="197" t="s">
        <v>32</v>
      </c>
      <c r="S36" s="258" t="s">
        <v>30</v>
      </c>
      <c r="T36" s="259"/>
      <c r="U36" s="57"/>
      <c r="V36" s="197" t="s">
        <v>31</v>
      </c>
      <c r="W36" s="258" t="s">
        <v>30</v>
      </c>
      <c r="X36" s="259"/>
      <c r="Y36" s="197" t="s">
        <v>27</v>
      </c>
      <c r="Z36" s="55"/>
      <c r="AA36" s="54" t="s">
        <v>29</v>
      </c>
      <c r="AB36" s="53" t="s">
        <v>28</v>
      </c>
      <c r="AC36" s="52" t="s">
        <v>27</v>
      </c>
    </row>
    <row r="37" spans="1:29" ht="17.399999999999999" thickBot="1" x14ac:dyDescent="0.35">
      <c r="A37" s="36"/>
      <c r="B37" s="260" t="s">
        <v>26</v>
      </c>
      <c r="C37" s="261"/>
      <c r="D37" s="51"/>
      <c r="E37" s="50"/>
      <c r="F37" s="47" t="s">
        <v>24</v>
      </c>
      <c r="G37" s="262" t="s">
        <v>25</v>
      </c>
      <c r="H37" s="263"/>
      <c r="I37" s="49"/>
      <c r="J37" s="47" t="s">
        <v>24</v>
      </c>
      <c r="K37" s="262" t="s">
        <v>25</v>
      </c>
      <c r="L37" s="263"/>
      <c r="M37" s="47"/>
      <c r="N37" s="47" t="s">
        <v>24</v>
      </c>
      <c r="O37" s="262" t="s">
        <v>25</v>
      </c>
      <c r="P37" s="263"/>
      <c r="Q37" s="47"/>
      <c r="R37" s="47" t="s">
        <v>24</v>
      </c>
      <c r="S37" s="262" t="s">
        <v>25</v>
      </c>
      <c r="T37" s="263"/>
      <c r="U37" s="48"/>
      <c r="V37" s="47" t="s">
        <v>24</v>
      </c>
      <c r="W37" s="262" t="s">
        <v>25</v>
      </c>
      <c r="X37" s="263"/>
      <c r="Y37" s="46" t="s">
        <v>24</v>
      </c>
      <c r="Z37" s="45" t="s">
        <v>23</v>
      </c>
      <c r="AA37" s="44" t="s">
        <v>22</v>
      </c>
      <c r="AB37" s="43" t="s">
        <v>21</v>
      </c>
      <c r="AC37" s="42" t="s">
        <v>20</v>
      </c>
    </row>
    <row r="38" spans="1:29" ht="48.75" customHeight="1" x14ac:dyDescent="0.3">
      <c r="A38" s="36"/>
      <c r="B38" s="240" t="s">
        <v>44</v>
      </c>
      <c r="C38" s="241"/>
      <c r="D38" s="32">
        <f>SUM(D39:D41)</f>
        <v>81</v>
      </c>
      <c r="E38" s="28">
        <f>SUM(E39:E41)</f>
        <v>527</v>
      </c>
      <c r="F38" s="41">
        <f>SUM(F39:F41)</f>
        <v>608</v>
      </c>
      <c r="G38" s="35">
        <f>F58</f>
        <v>543</v>
      </c>
      <c r="H38" s="38" t="str">
        <f>B58</f>
        <v>Royalsmart</v>
      </c>
      <c r="I38" s="40">
        <f>SUM(I39:I41)</f>
        <v>506</v>
      </c>
      <c r="J38" s="39">
        <f>SUM(J39:J41)</f>
        <v>587</v>
      </c>
      <c r="K38" s="39">
        <f>J54</f>
        <v>547</v>
      </c>
      <c r="L38" s="23" t="str">
        <f>B54</f>
        <v>Käo Pesula</v>
      </c>
      <c r="M38" s="21">
        <f>SUM(M39:M41)</f>
        <v>443</v>
      </c>
      <c r="N38" s="35">
        <f>SUM(N39:N41)</f>
        <v>524</v>
      </c>
      <c r="O38" s="35">
        <f>N50</f>
        <v>576</v>
      </c>
      <c r="P38" s="38" t="str">
        <f>B50</f>
        <v>Wiru Auto</v>
      </c>
      <c r="Q38" s="26">
        <f>SUM(Q39:Q41)</f>
        <v>472</v>
      </c>
      <c r="R38" s="35">
        <f>SUM(R39:R41)</f>
        <v>553</v>
      </c>
      <c r="S38" s="35">
        <f>R46</f>
        <v>464</v>
      </c>
      <c r="T38" s="38" t="str">
        <f>B46</f>
        <v>Dan Arpo</v>
      </c>
      <c r="U38" s="26">
        <f>SUM(U39:U41)</f>
        <v>418</v>
      </c>
      <c r="V38" s="35">
        <f>SUM(V39:V41)</f>
        <v>499</v>
      </c>
      <c r="W38" s="35">
        <f>V42</f>
        <v>503</v>
      </c>
      <c r="X38" s="38" t="str">
        <f>B42</f>
        <v>Latestoil</v>
      </c>
      <c r="Y38" s="22">
        <f t="shared" ref="Y38:Y61" si="31">F38+J38+N38+R38+V38</f>
        <v>2771</v>
      </c>
      <c r="Z38" s="21">
        <f>SUM(Z39:Z41)</f>
        <v>2366</v>
      </c>
      <c r="AA38" s="37">
        <f>AVERAGE(AA39,AA40,AA41)</f>
        <v>184.73333333333335</v>
      </c>
      <c r="AB38" s="19">
        <f>AVERAGE(AB39,AB40,AB41)</f>
        <v>157.73333333333332</v>
      </c>
      <c r="AC38" s="225">
        <f>G39+K39+O39+S39+W39</f>
        <v>3</v>
      </c>
    </row>
    <row r="39" spans="1:29" x14ac:dyDescent="0.3">
      <c r="A39" s="5"/>
      <c r="B39" s="228" t="s">
        <v>176</v>
      </c>
      <c r="C39" s="229"/>
      <c r="D39" s="18">
        <v>39</v>
      </c>
      <c r="E39" s="17">
        <v>142</v>
      </c>
      <c r="F39" s="10">
        <f>E39+D39</f>
        <v>181</v>
      </c>
      <c r="G39" s="230">
        <v>1</v>
      </c>
      <c r="H39" s="231"/>
      <c r="I39" s="16">
        <v>130</v>
      </c>
      <c r="J39" s="12">
        <f>I39+D39</f>
        <v>169</v>
      </c>
      <c r="K39" s="230">
        <v>1</v>
      </c>
      <c r="L39" s="231"/>
      <c r="M39" s="16">
        <v>132</v>
      </c>
      <c r="N39" s="12">
        <f>M39+D39</f>
        <v>171</v>
      </c>
      <c r="O39" s="230">
        <v>0</v>
      </c>
      <c r="P39" s="231"/>
      <c r="Q39" s="16">
        <v>160</v>
      </c>
      <c r="R39" s="10">
        <f>Q39+D39</f>
        <v>199</v>
      </c>
      <c r="S39" s="230">
        <v>1</v>
      </c>
      <c r="T39" s="231"/>
      <c r="U39" s="17">
        <v>144</v>
      </c>
      <c r="V39" s="10">
        <f>U39+D39</f>
        <v>183</v>
      </c>
      <c r="W39" s="230">
        <v>0</v>
      </c>
      <c r="X39" s="231"/>
      <c r="Y39" s="12">
        <f t="shared" si="31"/>
        <v>903</v>
      </c>
      <c r="Z39" s="16">
        <f>E39+I39+M39+Q39+U39</f>
        <v>708</v>
      </c>
      <c r="AA39" s="15">
        <f>AVERAGE(F39,J39,N39,R39,V39)</f>
        <v>180.6</v>
      </c>
      <c r="AB39" s="14">
        <f>AVERAGE(F39,J39,N39,R39,V39)-D39</f>
        <v>141.6</v>
      </c>
      <c r="AC39" s="226"/>
    </row>
    <row r="40" spans="1:29" s="36" customFormat="1" ht="16.2" x14ac:dyDescent="0.25">
      <c r="A40" s="5"/>
      <c r="B40" s="236" t="s">
        <v>43</v>
      </c>
      <c r="C40" s="237"/>
      <c r="D40" s="18">
        <v>26</v>
      </c>
      <c r="E40" s="17">
        <v>194</v>
      </c>
      <c r="F40" s="10">
        <f t="shared" ref="F40:F41" si="32">E40+D40</f>
        <v>220</v>
      </c>
      <c r="G40" s="232"/>
      <c r="H40" s="233"/>
      <c r="I40" s="16">
        <v>189</v>
      </c>
      <c r="J40" s="12">
        <f t="shared" ref="J40:J41" si="33">I40+D40</f>
        <v>215</v>
      </c>
      <c r="K40" s="232"/>
      <c r="L40" s="233"/>
      <c r="M40" s="16">
        <v>118</v>
      </c>
      <c r="N40" s="12">
        <f t="shared" ref="N40:N41" si="34">M40+D40</f>
        <v>144</v>
      </c>
      <c r="O40" s="232"/>
      <c r="P40" s="233"/>
      <c r="Q40" s="17">
        <v>154</v>
      </c>
      <c r="R40" s="10">
        <f t="shared" ref="R40:R41" si="35">Q40+D40</f>
        <v>180</v>
      </c>
      <c r="S40" s="232"/>
      <c r="T40" s="233"/>
      <c r="U40" s="17">
        <v>148</v>
      </c>
      <c r="V40" s="10">
        <f t="shared" ref="V40:V41" si="36">U40+D40</f>
        <v>174</v>
      </c>
      <c r="W40" s="232"/>
      <c r="X40" s="233"/>
      <c r="Y40" s="12">
        <f t="shared" si="31"/>
        <v>933</v>
      </c>
      <c r="Z40" s="16">
        <f>E40+I40+M40+Q40+U40</f>
        <v>803</v>
      </c>
      <c r="AA40" s="15">
        <f>AVERAGE(F40,J40,N40,R40,V40)</f>
        <v>186.6</v>
      </c>
      <c r="AB40" s="14">
        <f>AVERAGE(F40,J40,N40,R40,V40)-D40</f>
        <v>160.6</v>
      </c>
      <c r="AC40" s="226"/>
    </row>
    <row r="41" spans="1:29" s="36" customFormat="1" ht="17.399999999999999" thickBot="1" x14ac:dyDescent="0.35">
      <c r="A41" s="5"/>
      <c r="B41" s="238" t="s">
        <v>42</v>
      </c>
      <c r="C41" s="239"/>
      <c r="D41" s="30">
        <v>16</v>
      </c>
      <c r="E41" s="11">
        <v>191</v>
      </c>
      <c r="F41" s="10">
        <f t="shared" si="32"/>
        <v>207</v>
      </c>
      <c r="G41" s="234"/>
      <c r="H41" s="235"/>
      <c r="I41" s="8">
        <v>187</v>
      </c>
      <c r="J41" s="12">
        <f t="shared" si="33"/>
        <v>203</v>
      </c>
      <c r="K41" s="234"/>
      <c r="L41" s="235"/>
      <c r="M41" s="16">
        <v>193</v>
      </c>
      <c r="N41" s="12">
        <f t="shared" si="34"/>
        <v>209</v>
      </c>
      <c r="O41" s="234"/>
      <c r="P41" s="235"/>
      <c r="Q41" s="17">
        <v>158</v>
      </c>
      <c r="R41" s="10">
        <f t="shared" si="35"/>
        <v>174</v>
      </c>
      <c r="S41" s="234"/>
      <c r="T41" s="235"/>
      <c r="U41" s="17">
        <v>126</v>
      </c>
      <c r="V41" s="10">
        <f t="shared" si="36"/>
        <v>142</v>
      </c>
      <c r="W41" s="234"/>
      <c r="X41" s="235"/>
      <c r="Y41" s="9">
        <f t="shared" si="31"/>
        <v>935</v>
      </c>
      <c r="Z41" s="8">
        <f>E41+I41+M41+Q41+U41</f>
        <v>855</v>
      </c>
      <c r="AA41" s="7">
        <f>AVERAGE(F41,J41,N41,R41,V41)</f>
        <v>187</v>
      </c>
      <c r="AB41" s="6">
        <f>AVERAGE(F41,J41,N41,R41,V41)-D41</f>
        <v>171</v>
      </c>
      <c r="AC41" s="227"/>
    </row>
    <row r="42" spans="1:29" s="5" customFormat="1" ht="48.75" customHeight="1" x14ac:dyDescent="0.25">
      <c r="B42" s="240" t="s">
        <v>74</v>
      </c>
      <c r="C42" s="241"/>
      <c r="D42" s="34">
        <f>SUM(D43:D45)</f>
        <v>71</v>
      </c>
      <c r="E42" s="28">
        <f>SUM(E43:E45)</f>
        <v>487</v>
      </c>
      <c r="F42" s="24">
        <f>SUM(F43:F45)</f>
        <v>558</v>
      </c>
      <c r="G42" s="24">
        <f>F54</f>
        <v>488</v>
      </c>
      <c r="H42" s="23" t="str">
        <f>B54</f>
        <v>Käo Pesula</v>
      </c>
      <c r="I42" s="27">
        <f>SUM(I43:I45)</f>
        <v>484</v>
      </c>
      <c r="J42" s="24">
        <f>SUM(J43:J45)</f>
        <v>555</v>
      </c>
      <c r="K42" s="24">
        <f>J50</f>
        <v>491</v>
      </c>
      <c r="L42" s="23" t="str">
        <f>B50</f>
        <v>Wiru Auto</v>
      </c>
      <c r="M42" s="21">
        <f>SUM(M43:M45)</f>
        <v>510</v>
      </c>
      <c r="N42" s="31">
        <f>SUM(N43:N45)</f>
        <v>581</v>
      </c>
      <c r="O42" s="24">
        <f>N46</f>
        <v>618</v>
      </c>
      <c r="P42" s="23" t="str">
        <f>B46</f>
        <v>Dan Arpo</v>
      </c>
      <c r="Q42" s="21">
        <f>SUM(Q43:Q45)</f>
        <v>541</v>
      </c>
      <c r="R42" s="35">
        <f>SUM(R43:R45)</f>
        <v>612</v>
      </c>
      <c r="S42" s="24">
        <f>R58</f>
        <v>581</v>
      </c>
      <c r="T42" s="23" t="str">
        <f>B58</f>
        <v>Royalsmart</v>
      </c>
      <c r="U42" s="21">
        <f>SUM(U43:U45)</f>
        <v>432</v>
      </c>
      <c r="V42" s="25">
        <f>SUM(V43:V45)</f>
        <v>503</v>
      </c>
      <c r="W42" s="24">
        <f>V38</f>
        <v>499</v>
      </c>
      <c r="X42" s="23" t="str">
        <f>B38</f>
        <v>Eesti Raudtee</v>
      </c>
      <c r="Y42" s="22">
        <f t="shared" si="31"/>
        <v>2809</v>
      </c>
      <c r="Z42" s="21">
        <f>SUM(Z43:Z45)</f>
        <v>2454</v>
      </c>
      <c r="AA42" s="20">
        <f>AVERAGE(AA43,AA44,AA45)</f>
        <v>187.26666666666665</v>
      </c>
      <c r="AB42" s="19">
        <f>AVERAGE(AB43,AB44,AB45)</f>
        <v>163.6</v>
      </c>
      <c r="AC42" s="225">
        <f>G43+K43+O43+S43+W43</f>
        <v>4</v>
      </c>
    </row>
    <row r="43" spans="1:29" s="5" customFormat="1" ht="16.2" x14ac:dyDescent="0.25">
      <c r="B43" s="228" t="s">
        <v>107</v>
      </c>
      <c r="C43" s="229"/>
      <c r="D43" s="18">
        <v>24</v>
      </c>
      <c r="E43" s="17">
        <v>149</v>
      </c>
      <c r="F43" s="10">
        <f>E43+D43</f>
        <v>173</v>
      </c>
      <c r="G43" s="230">
        <v>1</v>
      </c>
      <c r="H43" s="231"/>
      <c r="I43" s="16">
        <v>165</v>
      </c>
      <c r="J43" s="12">
        <f>I43+D43</f>
        <v>189</v>
      </c>
      <c r="K43" s="230">
        <v>1</v>
      </c>
      <c r="L43" s="231"/>
      <c r="M43" s="16">
        <v>194</v>
      </c>
      <c r="N43" s="12">
        <f>M43+D43</f>
        <v>218</v>
      </c>
      <c r="O43" s="230">
        <v>0</v>
      </c>
      <c r="P43" s="231"/>
      <c r="Q43" s="16">
        <v>200</v>
      </c>
      <c r="R43" s="10">
        <f>Q43+D43</f>
        <v>224</v>
      </c>
      <c r="S43" s="230">
        <v>1</v>
      </c>
      <c r="T43" s="231"/>
      <c r="U43" s="16">
        <v>127</v>
      </c>
      <c r="V43" s="10">
        <f>U43+D43</f>
        <v>151</v>
      </c>
      <c r="W43" s="230">
        <v>1</v>
      </c>
      <c r="X43" s="231"/>
      <c r="Y43" s="12">
        <f t="shared" si="31"/>
        <v>955</v>
      </c>
      <c r="Z43" s="16">
        <f>E43+I43+M43+Q43+U43</f>
        <v>835</v>
      </c>
      <c r="AA43" s="15">
        <f>AVERAGE(F43,J43,N43,R43,V43)</f>
        <v>191</v>
      </c>
      <c r="AB43" s="14">
        <f>AVERAGE(F43,J43,N43,R43,V43)-D43</f>
        <v>167</v>
      </c>
      <c r="AC43" s="226"/>
    </row>
    <row r="44" spans="1:29" s="5" customFormat="1" ht="16.2" x14ac:dyDescent="0.25">
      <c r="B44" s="236" t="s">
        <v>73</v>
      </c>
      <c r="C44" s="237"/>
      <c r="D44" s="18">
        <v>34</v>
      </c>
      <c r="E44" s="17">
        <v>127</v>
      </c>
      <c r="F44" s="10">
        <f t="shared" ref="F44:F45" si="37">E44+D44</f>
        <v>161</v>
      </c>
      <c r="G44" s="232"/>
      <c r="H44" s="233"/>
      <c r="I44" s="16">
        <v>144</v>
      </c>
      <c r="J44" s="12">
        <f t="shared" ref="J44:J45" si="38">I44+D44</f>
        <v>178</v>
      </c>
      <c r="K44" s="232"/>
      <c r="L44" s="233"/>
      <c r="M44" s="16">
        <v>160</v>
      </c>
      <c r="N44" s="12">
        <f t="shared" ref="N44:N45" si="39">M44+D44</f>
        <v>194</v>
      </c>
      <c r="O44" s="232"/>
      <c r="P44" s="233"/>
      <c r="Q44" s="17">
        <v>174</v>
      </c>
      <c r="R44" s="10">
        <f t="shared" ref="R44:R45" si="40">Q44+D44</f>
        <v>208</v>
      </c>
      <c r="S44" s="232"/>
      <c r="T44" s="233"/>
      <c r="U44" s="17">
        <v>186</v>
      </c>
      <c r="V44" s="10">
        <f t="shared" ref="V44:V45" si="41">U44+D44</f>
        <v>220</v>
      </c>
      <c r="W44" s="232"/>
      <c r="X44" s="233"/>
      <c r="Y44" s="12">
        <f t="shared" si="31"/>
        <v>961</v>
      </c>
      <c r="Z44" s="16">
        <f>E44+I44+M44+Q44+U44</f>
        <v>791</v>
      </c>
      <c r="AA44" s="15">
        <f>AVERAGE(F44,J44,N44,R44,V44)</f>
        <v>192.2</v>
      </c>
      <c r="AB44" s="14">
        <f>AVERAGE(F44,J44,N44,R44,V44)-D44</f>
        <v>158.19999999999999</v>
      </c>
      <c r="AC44" s="226"/>
    </row>
    <row r="45" spans="1:29" s="5" customFormat="1" thickBot="1" x14ac:dyDescent="0.35">
      <c r="B45" s="238" t="s">
        <v>72</v>
      </c>
      <c r="C45" s="239"/>
      <c r="D45" s="30">
        <v>13</v>
      </c>
      <c r="E45" s="11">
        <v>211</v>
      </c>
      <c r="F45" s="10">
        <f t="shared" si="37"/>
        <v>224</v>
      </c>
      <c r="G45" s="234"/>
      <c r="H45" s="235"/>
      <c r="I45" s="8">
        <v>175</v>
      </c>
      <c r="J45" s="12">
        <f t="shared" si="38"/>
        <v>188</v>
      </c>
      <c r="K45" s="234"/>
      <c r="L45" s="235"/>
      <c r="M45" s="16">
        <v>156</v>
      </c>
      <c r="N45" s="12">
        <f t="shared" si="39"/>
        <v>169</v>
      </c>
      <c r="O45" s="234"/>
      <c r="P45" s="235"/>
      <c r="Q45" s="17">
        <v>167</v>
      </c>
      <c r="R45" s="10">
        <f t="shared" si="40"/>
        <v>180</v>
      </c>
      <c r="S45" s="234"/>
      <c r="T45" s="235"/>
      <c r="U45" s="17">
        <v>119</v>
      </c>
      <c r="V45" s="10">
        <f t="shared" si="41"/>
        <v>132</v>
      </c>
      <c r="W45" s="234"/>
      <c r="X45" s="235"/>
      <c r="Y45" s="9">
        <f t="shared" si="31"/>
        <v>893</v>
      </c>
      <c r="Z45" s="8">
        <f>E45+I45+M45+Q45+U45</f>
        <v>828</v>
      </c>
      <c r="AA45" s="7">
        <f>AVERAGE(F45,J45,N45,R45,V45)</f>
        <v>178.6</v>
      </c>
      <c r="AB45" s="6">
        <f>AVERAGE(F45,J45,N45,R45,V45)-D45</f>
        <v>165.6</v>
      </c>
      <c r="AC45" s="227"/>
    </row>
    <row r="46" spans="1:29" s="5" customFormat="1" ht="60.75" customHeight="1" x14ac:dyDescent="0.25">
      <c r="B46" s="240" t="s">
        <v>121</v>
      </c>
      <c r="C46" s="241"/>
      <c r="D46" s="34">
        <f>SUM(D47:D49)</f>
        <v>63</v>
      </c>
      <c r="E46" s="28">
        <f>SUM(E47:E49)</f>
        <v>505</v>
      </c>
      <c r="F46" s="24">
        <f>SUM(F47:F49)</f>
        <v>568</v>
      </c>
      <c r="G46" s="24">
        <f>F50</f>
        <v>558</v>
      </c>
      <c r="H46" s="23" t="str">
        <f>B50</f>
        <v>Wiru Auto</v>
      </c>
      <c r="I46" s="27">
        <f>SUM(I47:I49)</f>
        <v>484</v>
      </c>
      <c r="J46" s="24">
        <f>SUM(J47:J49)</f>
        <v>547</v>
      </c>
      <c r="K46" s="24">
        <f>J58</f>
        <v>551</v>
      </c>
      <c r="L46" s="23" t="str">
        <f>B58</f>
        <v>Royalsmart</v>
      </c>
      <c r="M46" s="21">
        <f>SUM(M47:M49)</f>
        <v>555</v>
      </c>
      <c r="N46" s="31">
        <f>SUM(N47:N49)</f>
        <v>618</v>
      </c>
      <c r="O46" s="24">
        <f>N42</f>
        <v>581</v>
      </c>
      <c r="P46" s="23" t="str">
        <f>B42</f>
        <v>Latestoil</v>
      </c>
      <c r="Q46" s="21">
        <f>SUM(Q47:Q49)</f>
        <v>401</v>
      </c>
      <c r="R46" s="25">
        <f>SUM(R47:R49)</f>
        <v>464</v>
      </c>
      <c r="S46" s="24">
        <f>R38</f>
        <v>553</v>
      </c>
      <c r="T46" s="23" t="str">
        <f>B38</f>
        <v>Eesti Raudtee</v>
      </c>
      <c r="U46" s="21">
        <f>SUM(U47:U49)</f>
        <v>455</v>
      </c>
      <c r="V46" s="31">
        <f>SUM(V47:V49)</f>
        <v>518</v>
      </c>
      <c r="W46" s="24">
        <f>V54</f>
        <v>608</v>
      </c>
      <c r="X46" s="23" t="str">
        <f>B54</f>
        <v>Käo Pesula</v>
      </c>
      <c r="Y46" s="22">
        <f t="shared" si="31"/>
        <v>2715</v>
      </c>
      <c r="Z46" s="21">
        <f>SUM(Z47:Z49)</f>
        <v>2400</v>
      </c>
      <c r="AA46" s="20">
        <f>AVERAGE(AA47,AA48,AA49)</f>
        <v>181</v>
      </c>
      <c r="AB46" s="19">
        <f>AVERAGE(AB47,AB48,AB49)</f>
        <v>160</v>
      </c>
      <c r="AC46" s="225">
        <f>G47+K47+O47+S47+W47</f>
        <v>2</v>
      </c>
    </row>
    <row r="47" spans="1:29" s="5" customFormat="1" ht="16.2" x14ac:dyDescent="0.25">
      <c r="B47" s="228" t="s">
        <v>82</v>
      </c>
      <c r="C47" s="229"/>
      <c r="D47" s="18">
        <v>23</v>
      </c>
      <c r="E47" s="17">
        <v>187</v>
      </c>
      <c r="F47" s="10">
        <f>E47+D47</f>
        <v>210</v>
      </c>
      <c r="G47" s="230">
        <v>1</v>
      </c>
      <c r="H47" s="231"/>
      <c r="I47" s="16">
        <v>182</v>
      </c>
      <c r="J47" s="12">
        <f>I47+D47</f>
        <v>205</v>
      </c>
      <c r="K47" s="230">
        <v>0</v>
      </c>
      <c r="L47" s="231"/>
      <c r="M47" s="16">
        <v>207</v>
      </c>
      <c r="N47" s="12">
        <f>M47+D47</f>
        <v>230</v>
      </c>
      <c r="O47" s="230">
        <v>1</v>
      </c>
      <c r="P47" s="231"/>
      <c r="Q47" s="16">
        <v>134</v>
      </c>
      <c r="R47" s="10">
        <f>Q47+D47</f>
        <v>157</v>
      </c>
      <c r="S47" s="230">
        <v>0</v>
      </c>
      <c r="T47" s="231"/>
      <c r="U47" s="16">
        <v>152</v>
      </c>
      <c r="V47" s="10">
        <f>U47+D47</f>
        <v>175</v>
      </c>
      <c r="W47" s="230">
        <v>0</v>
      </c>
      <c r="X47" s="231"/>
      <c r="Y47" s="12">
        <f t="shared" si="31"/>
        <v>977</v>
      </c>
      <c r="Z47" s="16">
        <f>E47+I47+M47+Q47+U47</f>
        <v>862</v>
      </c>
      <c r="AA47" s="15">
        <f>AVERAGE(F47,J47,N47,R47,V47)</f>
        <v>195.4</v>
      </c>
      <c r="AB47" s="14">
        <f>AVERAGE(F47,J47,N47,R47,V47)-D47</f>
        <v>172.4</v>
      </c>
      <c r="AC47" s="226"/>
    </row>
    <row r="48" spans="1:29" s="5" customFormat="1" ht="16.2" x14ac:dyDescent="0.25">
      <c r="B48" s="236" t="s">
        <v>105</v>
      </c>
      <c r="C48" s="237"/>
      <c r="D48" s="18">
        <v>22</v>
      </c>
      <c r="E48" s="17">
        <v>126</v>
      </c>
      <c r="F48" s="10">
        <f t="shared" ref="F48:F49" si="42">E48+D48</f>
        <v>148</v>
      </c>
      <c r="G48" s="232"/>
      <c r="H48" s="233"/>
      <c r="I48" s="17">
        <v>156</v>
      </c>
      <c r="J48" s="12">
        <f t="shared" ref="J48:J49" si="43">I48+D48</f>
        <v>178</v>
      </c>
      <c r="K48" s="232"/>
      <c r="L48" s="233"/>
      <c r="M48" s="17">
        <v>171</v>
      </c>
      <c r="N48" s="12">
        <f t="shared" ref="N48:N49" si="44">M48+D48</f>
        <v>193</v>
      </c>
      <c r="O48" s="232"/>
      <c r="P48" s="233"/>
      <c r="Q48" s="17">
        <v>136</v>
      </c>
      <c r="R48" s="10">
        <f t="shared" ref="R48:R49" si="45">Q48+D48</f>
        <v>158</v>
      </c>
      <c r="S48" s="232"/>
      <c r="T48" s="233"/>
      <c r="U48" s="17">
        <v>146</v>
      </c>
      <c r="V48" s="10">
        <f t="shared" ref="V48:V49" si="46">U48+D48</f>
        <v>168</v>
      </c>
      <c r="W48" s="232"/>
      <c r="X48" s="233"/>
      <c r="Y48" s="12">
        <f t="shared" si="31"/>
        <v>845</v>
      </c>
      <c r="Z48" s="16">
        <f>E48+I48+M48+Q48+U48</f>
        <v>735</v>
      </c>
      <c r="AA48" s="15">
        <f>AVERAGE(F48,J48,N48,R48,V48)</f>
        <v>169</v>
      </c>
      <c r="AB48" s="14">
        <f>AVERAGE(F48,J48,N48,R48,V48)-D48</f>
        <v>147</v>
      </c>
      <c r="AC48" s="226"/>
    </row>
    <row r="49" spans="2:29" s="5" customFormat="1" thickBot="1" x14ac:dyDescent="0.35">
      <c r="B49" s="238" t="s">
        <v>87</v>
      </c>
      <c r="C49" s="239"/>
      <c r="D49" s="30">
        <v>18</v>
      </c>
      <c r="E49" s="11">
        <v>192</v>
      </c>
      <c r="F49" s="10">
        <f t="shared" si="42"/>
        <v>210</v>
      </c>
      <c r="G49" s="234"/>
      <c r="H49" s="235"/>
      <c r="I49" s="17">
        <v>146</v>
      </c>
      <c r="J49" s="12">
        <f t="shared" si="43"/>
        <v>164</v>
      </c>
      <c r="K49" s="234"/>
      <c r="L49" s="235"/>
      <c r="M49" s="17">
        <v>177</v>
      </c>
      <c r="N49" s="12">
        <f t="shared" si="44"/>
        <v>195</v>
      </c>
      <c r="O49" s="234"/>
      <c r="P49" s="235"/>
      <c r="Q49" s="17">
        <v>131</v>
      </c>
      <c r="R49" s="10">
        <f t="shared" si="45"/>
        <v>149</v>
      </c>
      <c r="S49" s="234"/>
      <c r="T49" s="235"/>
      <c r="U49" s="17">
        <v>157</v>
      </c>
      <c r="V49" s="10">
        <f t="shared" si="46"/>
        <v>175</v>
      </c>
      <c r="W49" s="234"/>
      <c r="X49" s="235"/>
      <c r="Y49" s="9">
        <f t="shared" si="31"/>
        <v>893</v>
      </c>
      <c r="Z49" s="8">
        <f>E49+I49+M49+Q49+U49</f>
        <v>803</v>
      </c>
      <c r="AA49" s="7">
        <f>AVERAGE(F49,J49,N49,R49,V49)</f>
        <v>178.6</v>
      </c>
      <c r="AB49" s="6">
        <f>AVERAGE(F49,J49,N49,R49,V49)-D49</f>
        <v>160.6</v>
      </c>
      <c r="AC49" s="227"/>
    </row>
    <row r="50" spans="2:29" s="5" customFormat="1" ht="48.75" customHeight="1" x14ac:dyDescent="0.25">
      <c r="B50" s="240" t="s">
        <v>12</v>
      </c>
      <c r="C50" s="241"/>
      <c r="D50" s="32">
        <f>SUM(D51:D53)</f>
        <v>105</v>
      </c>
      <c r="E50" s="28">
        <f>SUM(E51:E53)</f>
        <v>453</v>
      </c>
      <c r="F50" s="24">
        <f>SUM(F51:F53)</f>
        <v>558</v>
      </c>
      <c r="G50" s="24">
        <f>F46</f>
        <v>568</v>
      </c>
      <c r="H50" s="23" t="str">
        <f>B46</f>
        <v>Dan Arpo</v>
      </c>
      <c r="I50" s="33">
        <f>SUM(I51:I53)</f>
        <v>386</v>
      </c>
      <c r="J50" s="24">
        <f>SUM(J51:J53)</f>
        <v>491</v>
      </c>
      <c r="K50" s="24">
        <f>J42</f>
        <v>555</v>
      </c>
      <c r="L50" s="23" t="str">
        <f>B42</f>
        <v>Latestoil</v>
      </c>
      <c r="M50" s="26">
        <f>SUM(M51:M53)</f>
        <v>471</v>
      </c>
      <c r="N50" s="25">
        <f>SUM(N51:N53)</f>
        <v>576</v>
      </c>
      <c r="O50" s="24">
        <f>N38</f>
        <v>524</v>
      </c>
      <c r="P50" s="23" t="str">
        <f>B38</f>
        <v>Eesti Raudtee</v>
      </c>
      <c r="Q50" s="21">
        <f>SUM(Q51:Q53)</f>
        <v>491</v>
      </c>
      <c r="R50" s="25">
        <f>SUM(R51:R53)</f>
        <v>596</v>
      </c>
      <c r="S50" s="24">
        <f>R54</f>
        <v>532</v>
      </c>
      <c r="T50" s="23" t="str">
        <f>B54</f>
        <v>Käo Pesula</v>
      </c>
      <c r="U50" s="21">
        <f>SUM(U51:U53)</f>
        <v>415</v>
      </c>
      <c r="V50" s="25">
        <f>SUM(V51:V53)</f>
        <v>520</v>
      </c>
      <c r="W50" s="24">
        <f>V58</f>
        <v>530</v>
      </c>
      <c r="X50" s="23" t="str">
        <f>B58</f>
        <v>Royalsmart</v>
      </c>
      <c r="Y50" s="22">
        <f t="shared" si="31"/>
        <v>2741</v>
      </c>
      <c r="Z50" s="21">
        <f>SUM(Z51:Z53)</f>
        <v>2216</v>
      </c>
      <c r="AA50" s="20">
        <f>AVERAGE(AA51,AA52,AA53)</f>
        <v>182.73333333333335</v>
      </c>
      <c r="AB50" s="19">
        <f>AVERAGE(AB51,AB52,AB53)</f>
        <v>147.73333333333332</v>
      </c>
      <c r="AC50" s="225">
        <f>G51+K51+O51+S51+W51</f>
        <v>2</v>
      </c>
    </row>
    <row r="51" spans="2:29" s="5" customFormat="1" ht="16.2" x14ac:dyDescent="0.25">
      <c r="B51" s="248" t="s">
        <v>177</v>
      </c>
      <c r="C51" s="249"/>
      <c r="D51" s="18">
        <v>31</v>
      </c>
      <c r="E51" s="17">
        <v>174</v>
      </c>
      <c r="F51" s="10">
        <f>E51+D51</f>
        <v>205</v>
      </c>
      <c r="G51" s="230">
        <v>0</v>
      </c>
      <c r="H51" s="231"/>
      <c r="I51" s="16">
        <v>136</v>
      </c>
      <c r="J51" s="12">
        <f>I51+D51</f>
        <v>167</v>
      </c>
      <c r="K51" s="230">
        <v>0</v>
      </c>
      <c r="L51" s="231"/>
      <c r="M51" s="16">
        <v>162</v>
      </c>
      <c r="N51" s="12">
        <f>M51+D51</f>
        <v>193</v>
      </c>
      <c r="O51" s="230">
        <v>1</v>
      </c>
      <c r="P51" s="231"/>
      <c r="Q51" s="16">
        <v>146</v>
      </c>
      <c r="R51" s="10">
        <f>Q51+D51</f>
        <v>177</v>
      </c>
      <c r="S51" s="230">
        <v>1</v>
      </c>
      <c r="T51" s="231"/>
      <c r="U51" s="16">
        <v>121</v>
      </c>
      <c r="V51" s="10">
        <f>U51+D51</f>
        <v>152</v>
      </c>
      <c r="W51" s="230">
        <v>0</v>
      </c>
      <c r="X51" s="231"/>
      <c r="Y51" s="12">
        <f t="shared" si="31"/>
        <v>894</v>
      </c>
      <c r="Z51" s="16">
        <f>E51+I51+M51+Q51+U51</f>
        <v>739</v>
      </c>
      <c r="AA51" s="15">
        <f>AVERAGE(F51,J51,N51,R51,V51)</f>
        <v>178.8</v>
      </c>
      <c r="AB51" s="14">
        <f>AVERAGE(F51,J51,N51,R51,V51)-D51</f>
        <v>147.80000000000001</v>
      </c>
      <c r="AC51" s="226"/>
    </row>
    <row r="52" spans="2:29" s="5" customFormat="1" ht="20.399999999999999" customHeight="1" x14ac:dyDescent="0.25">
      <c r="B52" s="250" t="s">
        <v>11</v>
      </c>
      <c r="C52" s="251"/>
      <c r="D52" s="18">
        <v>45</v>
      </c>
      <c r="E52" s="17">
        <v>138</v>
      </c>
      <c r="F52" s="10">
        <f t="shared" ref="F52:F53" si="47">E52+D52</f>
        <v>183</v>
      </c>
      <c r="G52" s="232"/>
      <c r="H52" s="233"/>
      <c r="I52" s="17">
        <v>132</v>
      </c>
      <c r="J52" s="12">
        <f t="shared" ref="J52:J53" si="48">I52+D52</f>
        <v>177</v>
      </c>
      <c r="K52" s="232"/>
      <c r="L52" s="233"/>
      <c r="M52" s="17">
        <v>137</v>
      </c>
      <c r="N52" s="12">
        <f t="shared" ref="N52:N53" si="49">M52+D52</f>
        <v>182</v>
      </c>
      <c r="O52" s="232"/>
      <c r="P52" s="233"/>
      <c r="Q52" s="17">
        <v>154</v>
      </c>
      <c r="R52" s="10">
        <f t="shared" ref="R52:R53" si="50">Q52+D52</f>
        <v>199</v>
      </c>
      <c r="S52" s="232"/>
      <c r="T52" s="233"/>
      <c r="U52" s="17">
        <v>140</v>
      </c>
      <c r="V52" s="10">
        <f t="shared" ref="V52:V53" si="51">U52+D52</f>
        <v>185</v>
      </c>
      <c r="W52" s="232"/>
      <c r="X52" s="233"/>
      <c r="Y52" s="12">
        <f t="shared" si="31"/>
        <v>926</v>
      </c>
      <c r="Z52" s="16">
        <f>E52+I52+M52+Q52+U52</f>
        <v>701</v>
      </c>
      <c r="AA52" s="15">
        <f>AVERAGE(F52,J52,N52,R52,V52)</f>
        <v>185.2</v>
      </c>
      <c r="AB52" s="14">
        <f>AVERAGE(F52,J52,N52,R52,V52)-D52</f>
        <v>140.19999999999999</v>
      </c>
      <c r="AC52" s="226"/>
    </row>
    <row r="53" spans="2:29" s="5" customFormat="1" thickBot="1" x14ac:dyDescent="0.35">
      <c r="B53" s="252" t="s">
        <v>10</v>
      </c>
      <c r="C53" s="253"/>
      <c r="D53" s="30">
        <v>29</v>
      </c>
      <c r="E53" s="11">
        <v>141</v>
      </c>
      <c r="F53" s="10">
        <f t="shared" si="47"/>
        <v>170</v>
      </c>
      <c r="G53" s="234"/>
      <c r="H53" s="235"/>
      <c r="I53" s="17">
        <v>118</v>
      </c>
      <c r="J53" s="12">
        <f t="shared" si="48"/>
        <v>147</v>
      </c>
      <c r="K53" s="234"/>
      <c r="L53" s="235"/>
      <c r="M53" s="17">
        <v>172</v>
      </c>
      <c r="N53" s="12">
        <f t="shared" si="49"/>
        <v>201</v>
      </c>
      <c r="O53" s="234"/>
      <c r="P53" s="235"/>
      <c r="Q53" s="17">
        <v>191</v>
      </c>
      <c r="R53" s="10">
        <f t="shared" si="50"/>
        <v>220</v>
      </c>
      <c r="S53" s="234"/>
      <c r="T53" s="235"/>
      <c r="U53" s="17">
        <v>154</v>
      </c>
      <c r="V53" s="10">
        <f t="shared" si="51"/>
        <v>183</v>
      </c>
      <c r="W53" s="234"/>
      <c r="X53" s="235"/>
      <c r="Y53" s="9">
        <f t="shared" si="31"/>
        <v>921</v>
      </c>
      <c r="Z53" s="8">
        <f>E53+I53+M53+Q53+U53</f>
        <v>776</v>
      </c>
      <c r="AA53" s="7">
        <f>AVERAGE(F53,J53,N53,R53,V53)</f>
        <v>184.2</v>
      </c>
      <c r="AB53" s="6">
        <f>AVERAGE(F53,J53,N53,R53,V53)-D53</f>
        <v>155.19999999999999</v>
      </c>
      <c r="AC53" s="227"/>
    </row>
    <row r="54" spans="2:29" s="5" customFormat="1" ht="48.75" customHeight="1" thickBot="1" x14ac:dyDescent="0.3">
      <c r="B54" s="223" t="s">
        <v>41</v>
      </c>
      <c r="C54" s="224"/>
      <c r="D54" s="34">
        <f>SUM(D55:D57)</f>
        <v>114</v>
      </c>
      <c r="E54" s="28">
        <f>SUM(E55:E57)</f>
        <v>374</v>
      </c>
      <c r="F54" s="24">
        <f>SUM(F55:F57)</f>
        <v>488</v>
      </c>
      <c r="G54" s="24">
        <f>F42</f>
        <v>558</v>
      </c>
      <c r="H54" s="23" t="str">
        <f>B42</f>
        <v>Latestoil</v>
      </c>
      <c r="I54" s="27">
        <f>SUM(I55:I57)</f>
        <v>433</v>
      </c>
      <c r="J54" s="24">
        <f>SUM(J55:J57)</f>
        <v>547</v>
      </c>
      <c r="K54" s="24">
        <f>J38</f>
        <v>587</v>
      </c>
      <c r="L54" s="23" t="str">
        <f>B38</f>
        <v>Eesti Raudtee</v>
      </c>
      <c r="M54" s="21">
        <f>SUM(M55:M57)</f>
        <v>392</v>
      </c>
      <c r="N54" s="31">
        <f>SUM(N55:N57)</f>
        <v>506</v>
      </c>
      <c r="O54" s="24">
        <f>N58</f>
        <v>503</v>
      </c>
      <c r="P54" s="23" t="str">
        <f>B58</f>
        <v>Royalsmart</v>
      </c>
      <c r="Q54" s="21">
        <f>SUM(Q55:Q57)</f>
        <v>418</v>
      </c>
      <c r="R54" s="31">
        <f>SUM(R55:R57)</f>
        <v>532</v>
      </c>
      <c r="S54" s="24">
        <f>R50</f>
        <v>596</v>
      </c>
      <c r="T54" s="23" t="str">
        <f>B50</f>
        <v>Wiru Auto</v>
      </c>
      <c r="U54" s="21">
        <f>SUM(U55:U57)</f>
        <v>494</v>
      </c>
      <c r="V54" s="31">
        <f>SUM(V55:V57)</f>
        <v>608</v>
      </c>
      <c r="W54" s="24">
        <f>V46</f>
        <v>518</v>
      </c>
      <c r="X54" s="23" t="str">
        <f>B46</f>
        <v>Dan Arpo</v>
      </c>
      <c r="Y54" s="22">
        <f t="shared" si="31"/>
        <v>2681</v>
      </c>
      <c r="Z54" s="21">
        <f>SUM(Z55:Z57)</f>
        <v>2111</v>
      </c>
      <c r="AA54" s="20">
        <f>AVERAGE(AA55,AA56,AA57)</f>
        <v>178.73333333333332</v>
      </c>
      <c r="AB54" s="19">
        <f>AVERAGE(AB55,AB56,AB57)</f>
        <v>140.73333333333332</v>
      </c>
      <c r="AC54" s="225">
        <f>G55+K55+O55+S55+W55</f>
        <v>2</v>
      </c>
    </row>
    <row r="55" spans="2:29" s="5" customFormat="1" ht="16.2" x14ac:dyDescent="0.25">
      <c r="B55" s="242" t="s">
        <v>40</v>
      </c>
      <c r="C55" s="243"/>
      <c r="D55" s="18">
        <v>31</v>
      </c>
      <c r="E55" s="17">
        <v>131</v>
      </c>
      <c r="F55" s="10">
        <f>E55+D55</f>
        <v>162</v>
      </c>
      <c r="G55" s="230">
        <v>0</v>
      </c>
      <c r="H55" s="231"/>
      <c r="I55" s="16">
        <v>171</v>
      </c>
      <c r="J55" s="12">
        <f>I55+D55</f>
        <v>202</v>
      </c>
      <c r="K55" s="230">
        <v>0</v>
      </c>
      <c r="L55" s="231"/>
      <c r="M55" s="16">
        <v>109</v>
      </c>
      <c r="N55" s="12">
        <f>M55+D55</f>
        <v>140</v>
      </c>
      <c r="O55" s="230">
        <v>1</v>
      </c>
      <c r="P55" s="231"/>
      <c r="Q55" s="16">
        <v>158</v>
      </c>
      <c r="R55" s="10">
        <f>Q55+D55</f>
        <v>189</v>
      </c>
      <c r="S55" s="230">
        <v>0</v>
      </c>
      <c r="T55" s="231"/>
      <c r="U55" s="16">
        <v>177</v>
      </c>
      <c r="V55" s="10">
        <f>U55+D55</f>
        <v>208</v>
      </c>
      <c r="W55" s="230">
        <v>1</v>
      </c>
      <c r="X55" s="231"/>
      <c r="Y55" s="12">
        <f t="shared" si="31"/>
        <v>901</v>
      </c>
      <c r="Z55" s="16">
        <f>E55+I55+M55+Q55+U55</f>
        <v>746</v>
      </c>
      <c r="AA55" s="15">
        <f>AVERAGE(F55,J55,N55,R55,V55)</f>
        <v>180.2</v>
      </c>
      <c r="AB55" s="14">
        <f>AVERAGE(F55,J55,N55,R55,V55)-D55</f>
        <v>149.19999999999999</v>
      </c>
      <c r="AC55" s="226"/>
    </row>
    <row r="56" spans="2:29" s="5" customFormat="1" ht="16.2" x14ac:dyDescent="0.25">
      <c r="B56" s="244" t="s">
        <v>115</v>
      </c>
      <c r="C56" s="245"/>
      <c r="D56" s="18">
        <v>45</v>
      </c>
      <c r="E56" s="17">
        <v>118</v>
      </c>
      <c r="F56" s="10">
        <f t="shared" ref="F56:F57" si="52">E56+D56</f>
        <v>163</v>
      </c>
      <c r="G56" s="232"/>
      <c r="H56" s="233"/>
      <c r="I56" s="17">
        <v>108</v>
      </c>
      <c r="J56" s="12">
        <f t="shared" ref="J56:J57" si="53">I56+D56</f>
        <v>153</v>
      </c>
      <c r="K56" s="232"/>
      <c r="L56" s="233"/>
      <c r="M56" s="17">
        <v>134</v>
      </c>
      <c r="N56" s="12">
        <f t="shared" ref="N56:N57" si="54">M56+D56</f>
        <v>179</v>
      </c>
      <c r="O56" s="232"/>
      <c r="P56" s="233"/>
      <c r="Q56" s="17">
        <v>122</v>
      </c>
      <c r="R56" s="10">
        <f t="shared" ref="R56:R57" si="55">Q56+D56</f>
        <v>167</v>
      </c>
      <c r="S56" s="232"/>
      <c r="T56" s="233"/>
      <c r="U56" s="17">
        <v>131</v>
      </c>
      <c r="V56" s="10">
        <f t="shared" ref="V56:V57" si="56">U56+D56</f>
        <v>176</v>
      </c>
      <c r="W56" s="232"/>
      <c r="X56" s="233"/>
      <c r="Y56" s="12">
        <f t="shared" si="31"/>
        <v>838</v>
      </c>
      <c r="Z56" s="16">
        <f>E56+I56+M56+Q56+U56</f>
        <v>613</v>
      </c>
      <c r="AA56" s="15">
        <f>AVERAGE(F56,J56,N56,R56,V56)</f>
        <v>167.6</v>
      </c>
      <c r="AB56" s="14">
        <f>AVERAGE(F56,J56,N56,R56,V56)-D56</f>
        <v>122.6</v>
      </c>
      <c r="AC56" s="226"/>
    </row>
    <row r="57" spans="2:29" s="5" customFormat="1" thickBot="1" x14ac:dyDescent="0.35">
      <c r="B57" s="246" t="s">
        <v>39</v>
      </c>
      <c r="C57" s="247"/>
      <c r="D57" s="30">
        <v>38</v>
      </c>
      <c r="E57" s="11">
        <v>125</v>
      </c>
      <c r="F57" s="10">
        <f t="shared" si="52"/>
        <v>163</v>
      </c>
      <c r="G57" s="234"/>
      <c r="H57" s="235"/>
      <c r="I57" s="17">
        <v>154</v>
      </c>
      <c r="J57" s="12">
        <f t="shared" si="53"/>
        <v>192</v>
      </c>
      <c r="K57" s="234"/>
      <c r="L57" s="235"/>
      <c r="M57" s="17">
        <v>149</v>
      </c>
      <c r="N57" s="12">
        <f t="shared" si="54"/>
        <v>187</v>
      </c>
      <c r="O57" s="234"/>
      <c r="P57" s="235"/>
      <c r="Q57" s="17">
        <v>138</v>
      </c>
      <c r="R57" s="10">
        <f t="shared" si="55"/>
        <v>176</v>
      </c>
      <c r="S57" s="234"/>
      <c r="T57" s="235"/>
      <c r="U57" s="17">
        <v>186</v>
      </c>
      <c r="V57" s="10">
        <f t="shared" si="56"/>
        <v>224</v>
      </c>
      <c r="W57" s="234"/>
      <c r="X57" s="235"/>
      <c r="Y57" s="9">
        <f t="shared" si="31"/>
        <v>942</v>
      </c>
      <c r="Z57" s="8">
        <f>E57+I57+M57+Q57+U57</f>
        <v>752</v>
      </c>
      <c r="AA57" s="7">
        <f>AVERAGE(F57,J57,N57,R57,V57)</f>
        <v>188.4</v>
      </c>
      <c r="AB57" s="6">
        <f>AVERAGE(F57,J57,N57,R57,V57)-D57</f>
        <v>150.4</v>
      </c>
      <c r="AC57" s="227"/>
    </row>
    <row r="58" spans="2:29" s="5" customFormat="1" ht="48.75" customHeight="1" x14ac:dyDescent="0.25">
      <c r="B58" s="223" t="s">
        <v>60</v>
      </c>
      <c r="C58" s="224"/>
      <c r="D58" s="29">
        <f>SUM(D59:D61)</f>
        <v>117</v>
      </c>
      <c r="E58" s="28">
        <f>SUM(E59:E61)</f>
        <v>426</v>
      </c>
      <c r="F58" s="24">
        <f>SUM(F59:F61)</f>
        <v>543</v>
      </c>
      <c r="G58" s="24">
        <f>F38</f>
        <v>608</v>
      </c>
      <c r="H58" s="23" t="str">
        <f>B38</f>
        <v>Eesti Raudtee</v>
      </c>
      <c r="I58" s="27">
        <f>SUM(I59:I61)</f>
        <v>434</v>
      </c>
      <c r="J58" s="24">
        <f>SUM(J59:J61)</f>
        <v>551</v>
      </c>
      <c r="K58" s="24">
        <f>J46</f>
        <v>547</v>
      </c>
      <c r="L58" s="23" t="str">
        <f>B46</f>
        <v>Dan Arpo</v>
      </c>
      <c r="M58" s="26">
        <f>SUM(M59:M61)</f>
        <v>386</v>
      </c>
      <c r="N58" s="25">
        <f>SUM(N59:N61)</f>
        <v>503</v>
      </c>
      <c r="O58" s="24">
        <f>N54</f>
        <v>506</v>
      </c>
      <c r="P58" s="23" t="str">
        <f>B54</f>
        <v>Käo Pesula</v>
      </c>
      <c r="Q58" s="21">
        <f>SUM(Q59:Q61)</f>
        <v>464</v>
      </c>
      <c r="R58" s="25">
        <f>SUM(R59:R61)</f>
        <v>581</v>
      </c>
      <c r="S58" s="24">
        <f>R42</f>
        <v>612</v>
      </c>
      <c r="T58" s="23" t="str">
        <f>B42</f>
        <v>Latestoil</v>
      </c>
      <c r="U58" s="21">
        <f>SUM(U59:U61)</f>
        <v>413</v>
      </c>
      <c r="V58" s="25">
        <f>SUM(V59:V61)</f>
        <v>530</v>
      </c>
      <c r="W58" s="24">
        <f>V50</f>
        <v>520</v>
      </c>
      <c r="X58" s="23" t="str">
        <f>B50</f>
        <v>Wiru Auto</v>
      </c>
      <c r="Y58" s="22">
        <f t="shared" si="31"/>
        <v>2708</v>
      </c>
      <c r="Z58" s="21">
        <f>SUM(Z59:Z61)</f>
        <v>2123</v>
      </c>
      <c r="AA58" s="20">
        <f>AVERAGE(AA59,AA60,AA61)</f>
        <v>180.5333333333333</v>
      </c>
      <c r="AB58" s="19">
        <f>AVERAGE(AB59,AB60,AB61)</f>
        <v>141.53333333333333</v>
      </c>
      <c r="AC58" s="225">
        <f>G59+K59+O59+S59+W59</f>
        <v>2</v>
      </c>
    </row>
    <row r="59" spans="2:29" s="5" customFormat="1" ht="16.2" x14ac:dyDescent="0.25">
      <c r="B59" s="248" t="s">
        <v>59</v>
      </c>
      <c r="C59" s="249"/>
      <c r="D59" s="18">
        <v>38</v>
      </c>
      <c r="E59" s="17">
        <v>154</v>
      </c>
      <c r="F59" s="10">
        <f>E59+D59</f>
        <v>192</v>
      </c>
      <c r="G59" s="230">
        <v>0</v>
      </c>
      <c r="H59" s="231"/>
      <c r="I59" s="16">
        <v>131</v>
      </c>
      <c r="J59" s="12">
        <f>I59+D59</f>
        <v>169</v>
      </c>
      <c r="K59" s="230">
        <v>1</v>
      </c>
      <c r="L59" s="231"/>
      <c r="M59" s="16">
        <v>100</v>
      </c>
      <c r="N59" s="12">
        <f>M59+D59</f>
        <v>138</v>
      </c>
      <c r="O59" s="230">
        <v>0</v>
      </c>
      <c r="P59" s="231"/>
      <c r="Q59" s="16">
        <v>143</v>
      </c>
      <c r="R59" s="10">
        <f>Q59+D59</f>
        <v>181</v>
      </c>
      <c r="S59" s="230">
        <v>0</v>
      </c>
      <c r="T59" s="231"/>
      <c r="U59" s="16">
        <v>143</v>
      </c>
      <c r="V59" s="10">
        <f>U59+D59</f>
        <v>181</v>
      </c>
      <c r="W59" s="230">
        <v>1</v>
      </c>
      <c r="X59" s="231"/>
      <c r="Y59" s="12">
        <f t="shared" si="31"/>
        <v>861</v>
      </c>
      <c r="Z59" s="16">
        <f>E59+I59+M59+Q59+U59</f>
        <v>671</v>
      </c>
      <c r="AA59" s="15">
        <f>AVERAGE(F59,J59,N59,R59,V59)</f>
        <v>172.2</v>
      </c>
      <c r="AB59" s="14">
        <f>AVERAGE(F59,J59,N59,R59,V59)-D59</f>
        <v>134.19999999999999</v>
      </c>
      <c r="AC59" s="226"/>
    </row>
    <row r="60" spans="2:29" s="5" customFormat="1" ht="16.2" x14ac:dyDescent="0.25">
      <c r="B60" s="250" t="s">
        <v>79</v>
      </c>
      <c r="C60" s="251"/>
      <c r="D60" s="18">
        <v>48</v>
      </c>
      <c r="E60" s="17">
        <v>126</v>
      </c>
      <c r="F60" s="10">
        <f t="shared" ref="F60:F61" si="57">E60+D60</f>
        <v>174</v>
      </c>
      <c r="G60" s="232"/>
      <c r="H60" s="233"/>
      <c r="I60" s="17">
        <v>124</v>
      </c>
      <c r="J60" s="12">
        <f t="shared" ref="J60:J61" si="58">I60+D60</f>
        <v>172</v>
      </c>
      <c r="K60" s="232"/>
      <c r="L60" s="233"/>
      <c r="M60" s="17">
        <v>155</v>
      </c>
      <c r="N60" s="12">
        <f t="shared" ref="N60:N61" si="59">M60+D60</f>
        <v>203</v>
      </c>
      <c r="O60" s="232"/>
      <c r="P60" s="233"/>
      <c r="Q60" s="17">
        <v>153</v>
      </c>
      <c r="R60" s="10">
        <f t="shared" ref="R60:R61" si="60">Q60+D60</f>
        <v>201</v>
      </c>
      <c r="S60" s="232"/>
      <c r="T60" s="233"/>
      <c r="U60" s="17">
        <v>133</v>
      </c>
      <c r="V60" s="10">
        <f t="shared" ref="V60:V61" si="61">U60+D60</f>
        <v>181</v>
      </c>
      <c r="W60" s="232"/>
      <c r="X60" s="233"/>
      <c r="Y60" s="12">
        <f t="shared" si="31"/>
        <v>931</v>
      </c>
      <c r="Z60" s="16">
        <f>E60+I60+M60+Q60+U60</f>
        <v>691</v>
      </c>
      <c r="AA60" s="15">
        <f>AVERAGE(F60,J60,N60,R60,V60)</f>
        <v>186.2</v>
      </c>
      <c r="AB60" s="14">
        <f>AVERAGE(F60,J60,N60,R60,V60)-D60</f>
        <v>138.19999999999999</v>
      </c>
      <c r="AC60" s="226"/>
    </row>
    <row r="61" spans="2:29" s="5" customFormat="1" thickBot="1" x14ac:dyDescent="0.35">
      <c r="B61" s="252" t="s">
        <v>58</v>
      </c>
      <c r="C61" s="253"/>
      <c r="D61" s="13">
        <v>31</v>
      </c>
      <c r="E61" s="11">
        <v>146</v>
      </c>
      <c r="F61" s="10">
        <f t="shared" si="57"/>
        <v>177</v>
      </c>
      <c r="G61" s="234"/>
      <c r="H61" s="235"/>
      <c r="I61" s="11">
        <v>179</v>
      </c>
      <c r="J61" s="12">
        <f t="shared" si="58"/>
        <v>210</v>
      </c>
      <c r="K61" s="234"/>
      <c r="L61" s="235"/>
      <c r="M61" s="11">
        <v>131</v>
      </c>
      <c r="N61" s="12">
        <f t="shared" si="59"/>
        <v>162</v>
      </c>
      <c r="O61" s="234"/>
      <c r="P61" s="235"/>
      <c r="Q61" s="11">
        <v>168</v>
      </c>
      <c r="R61" s="10">
        <f t="shared" si="60"/>
        <v>199</v>
      </c>
      <c r="S61" s="234"/>
      <c r="T61" s="235"/>
      <c r="U61" s="11">
        <v>137</v>
      </c>
      <c r="V61" s="10">
        <f t="shared" si="61"/>
        <v>168</v>
      </c>
      <c r="W61" s="234"/>
      <c r="X61" s="235"/>
      <c r="Y61" s="9">
        <f t="shared" si="31"/>
        <v>916</v>
      </c>
      <c r="Z61" s="8">
        <f>E61+I61+M61+Q61+U61</f>
        <v>761</v>
      </c>
      <c r="AA61" s="7">
        <f>AVERAGE(F61,J61,N61,R61,V61)</f>
        <v>183.2</v>
      </c>
      <c r="AB61" s="6">
        <f>AVERAGE(F61,J61,N61,R61,V61)-D61</f>
        <v>152.19999999999999</v>
      </c>
      <c r="AC61" s="227"/>
    </row>
    <row r="62" spans="2:29" ht="44.4" customHeight="1" x14ac:dyDescent="0.3"/>
    <row r="64" spans="2:29" ht="22.2" x14ac:dyDescent="0.3">
      <c r="B64" s="71"/>
      <c r="C64" s="71"/>
      <c r="D64" s="63"/>
      <c r="E64" s="62"/>
      <c r="F64" s="70" t="s">
        <v>173</v>
      </c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63"/>
      <c r="T64" s="63"/>
      <c r="U64" s="63"/>
      <c r="V64" s="69"/>
      <c r="W64" s="68" t="s">
        <v>118</v>
      </c>
      <c r="X64" s="67"/>
      <c r="Y64" s="67"/>
      <c r="Z64" s="67"/>
      <c r="AA64" s="63"/>
      <c r="AB64" s="63"/>
      <c r="AC64" s="62"/>
    </row>
    <row r="65" spans="1:29" ht="22.2" x14ac:dyDescent="0.3">
      <c r="B65" s="71"/>
      <c r="C65" s="71"/>
      <c r="D65" s="63"/>
      <c r="E65" s="62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63"/>
      <c r="T65" s="63"/>
      <c r="U65" s="63"/>
      <c r="V65" s="69"/>
      <c r="W65" s="68"/>
      <c r="X65" s="67"/>
      <c r="Y65" s="67"/>
      <c r="Z65" s="67"/>
      <c r="AA65" s="63"/>
      <c r="AB65" s="63"/>
      <c r="AC65" s="62"/>
    </row>
    <row r="66" spans="1:29" ht="21.6" thickBot="1" x14ac:dyDescent="0.45">
      <c r="B66" s="66" t="s">
        <v>38</v>
      </c>
      <c r="C66" s="65"/>
      <c r="D66" s="65"/>
      <c r="E66" s="62"/>
      <c r="F66" s="64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2"/>
    </row>
    <row r="67" spans="1:29" x14ac:dyDescent="0.3">
      <c r="B67" s="264" t="s">
        <v>37</v>
      </c>
      <c r="C67" s="265"/>
      <c r="D67" s="61" t="s">
        <v>36</v>
      </c>
      <c r="E67" s="60"/>
      <c r="F67" s="196" t="s">
        <v>35</v>
      </c>
      <c r="G67" s="258" t="s">
        <v>30</v>
      </c>
      <c r="H67" s="259"/>
      <c r="I67" s="59"/>
      <c r="J67" s="196" t="s">
        <v>34</v>
      </c>
      <c r="K67" s="258" t="s">
        <v>30</v>
      </c>
      <c r="L67" s="259"/>
      <c r="M67" s="58"/>
      <c r="N67" s="196" t="s">
        <v>33</v>
      </c>
      <c r="O67" s="258" t="s">
        <v>30</v>
      </c>
      <c r="P67" s="259"/>
      <c r="Q67" s="58"/>
      <c r="R67" s="196" t="s">
        <v>32</v>
      </c>
      <c r="S67" s="258" t="s">
        <v>30</v>
      </c>
      <c r="T67" s="259"/>
      <c r="U67" s="57"/>
      <c r="V67" s="196" t="s">
        <v>31</v>
      </c>
      <c r="W67" s="258" t="s">
        <v>30</v>
      </c>
      <c r="X67" s="259"/>
      <c r="Y67" s="196" t="s">
        <v>27</v>
      </c>
      <c r="Z67" s="55"/>
      <c r="AA67" s="54" t="s">
        <v>29</v>
      </c>
      <c r="AB67" s="53" t="s">
        <v>28</v>
      </c>
      <c r="AC67" s="52" t="s">
        <v>27</v>
      </c>
    </row>
    <row r="68" spans="1:29" ht="17.399999999999999" thickBot="1" x14ac:dyDescent="0.35">
      <c r="A68" s="36"/>
      <c r="B68" s="260" t="s">
        <v>26</v>
      </c>
      <c r="C68" s="261"/>
      <c r="D68" s="51"/>
      <c r="E68" s="50"/>
      <c r="F68" s="47" t="s">
        <v>24</v>
      </c>
      <c r="G68" s="262" t="s">
        <v>25</v>
      </c>
      <c r="H68" s="263"/>
      <c r="I68" s="49"/>
      <c r="J68" s="47" t="s">
        <v>24</v>
      </c>
      <c r="K68" s="262" t="s">
        <v>25</v>
      </c>
      <c r="L68" s="263"/>
      <c r="M68" s="47"/>
      <c r="N68" s="47" t="s">
        <v>24</v>
      </c>
      <c r="O68" s="262" t="s">
        <v>25</v>
      </c>
      <c r="P68" s="263"/>
      <c r="Q68" s="47"/>
      <c r="R68" s="47" t="s">
        <v>24</v>
      </c>
      <c r="S68" s="262" t="s">
        <v>25</v>
      </c>
      <c r="T68" s="263"/>
      <c r="U68" s="48"/>
      <c r="V68" s="47" t="s">
        <v>24</v>
      </c>
      <c r="W68" s="262" t="s">
        <v>25</v>
      </c>
      <c r="X68" s="263"/>
      <c r="Y68" s="46" t="s">
        <v>24</v>
      </c>
      <c r="Z68" s="45" t="s">
        <v>23</v>
      </c>
      <c r="AA68" s="44" t="s">
        <v>22</v>
      </c>
      <c r="AB68" s="43" t="s">
        <v>21</v>
      </c>
      <c r="AC68" s="42" t="s">
        <v>20</v>
      </c>
    </row>
    <row r="69" spans="1:29" ht="48.75" customHeight="1" x14ac:dyDescent="0.3">
      <c r="A69" s="36"/>
      <c r="B69" s="223" t="s">
        <v>16</v>
      </c>
      <c r="C69" s="224"/>
      <c r="D69" s="32">
        <f>SUM(D70:D72)</f>
        <v>151</v>
      </c>
      <c r="E69" s="28">
        <f>SUM(E70:E72)</f>
        <v>387</v>
      </c>
      <c r="F69" s="41">
        <f>SUM(F70:F72)</f>
        <v>538</v>
      </c>
      <c r="G69" s="35">
        <f>F89</f>
        <v>569</v>
      </c>
      <c r="H69" s="38" t="str">
        <f>B89</f>
        <v>Estonian Cell</v>
      </c>
      <c r="I69" s="40">
        <f>SUM(I70:I72)</f>
        <v>464</v>
      </c>
      <c r="J69" s="39">
        <f>SUM(J70:J72)</f>
        <v>615</v>
      </c>
      <c r="K69" s="39">
        <f>J85</f>
        <v>554</v>
      </c>
      <c r="L69" s="23" t="str">
        <f>B85</f>
        <v>Baltic Tank</v>
      </c>
      <c r="M69" s="21">
        <f>SUM(M70:M72)</f>
        <v>377</v>
      </c>
      <c r="N69" s="35">
        <f>SUM(N70:N72)</f>
        <v>528</v>
      </c>
      <c r="O69" s="35">
        <f>N81</f>
        <v>604</v>
      </c>
      <c r="P69" s="38" t="str">
        <f>B81</f>
        <v>Toode</v>
      </c>
      <c r="Q69" s="26">
        <f>SUM(Q70:Q72)</f>
        <v>446</v>
      </c>
      <c r="R69" s="35">
        <f>SUM(R70:R72)</f>
        <v>597</v>
      </c>
      <c r="S69" s="35">
        <f>R77</f>
        <v>584</v>
      </c>
      <c r="T69" s="38" t="str">
        <f>B77</f>
        <v>Malm ja Ko</v>
      </c>
      <c r="U69" s="26">
        <f>SUM(U70:U72)</f>
        <v>411</v>
      </c>
      <c r="V69" s="35">
        <f>SUM(V70:V72)</f>
        <v>562</v>
      </c>
      <c r="W69" s="35">
        <f>V73</f>
        <v>566</v>
      </c>
      <c r="X69" s="38" t="str">
        <f>B73</f>
        <v>ELKE Rakvere</v>
      </c>
      <c r="Y69" s="22">
        <f t="shared" ref="Y69:Y92" si="62">F69+J69+N69+R69+V69</f>
        <v>2840</v>
      </c>
      <c r="Z69" s="21">
        <f>SUM(Z70:Z72)</f>
        <v>2085</v>
      </c>
      <c r="AA69" s="37">
        <f>AVERAGE(AA70,AA71,AA72)</f>
        <v>189.33333333333334</v>
      </c>
      <c r="AB69" s="19">
        <f>AVERAGE(AB70,AB71,AB72)</f>
        <v>139</v>
      </c>
      <c r="AC69" s="225">
        <f>G70+K70+O70+S70+W70</f>
        <v>2</v>
      </c>
    </row>
    <row r="70" spans="1:29" x14ac:dyDescent="0.3">
      <c r="A70" s="5"/>
      <c r="B70" s="254" t="s">
        <v>14</v>
      </c>
      <c r="C70" s="255"/>
      <c r="D70" s="18">
        <v>53</v>
      </c>
      <c r="E70" s="17">
        <v>109</v>
      </c>
      <c r="F70" s="10">
        <f>E70+D70</f>
        <v>162</v>
      </c>
      <c r="G70" s="230">
        <v>0</v>
      </c>
      <c r="H70" s="231"/>
      <c r="I70" s="16">
        <v>160</v>
      </c>
      <c r="J70" s="12">
        <f>I70+D70</f>
        <v>213</v>
      </c>
      <c r="K70" s="230">
        <v>1</v>
      </c>
      <c r="L70" s="231"/>
      <c r="M70" s="16">
        <v>147</v>
      </c>
      <c r="N70" s="12">
        <f>M70+D70</f>
        <v>200</v>
      </c>
      <c r="O70" s="230">
        <v>0</v>
      </c>
      <c r="P70" s="231"/>
      <c r="Q70" s="16">
        <v>166</v>
      </c>
      <c r="R70" s="10">
        <f>Q70+D70</f>
        <v>219</v>
      </c>
      <c r="S70" s="230">
        <v>1</v>
      </c>
      <c r="T70" s="231"/>
      <c r="U70" s="17">
        <v>137</v>
      </c>
      <c r="V70" s="10">
        <f>U70+D70</f>
        <v>190</v>
      </c>
      <c r="W70" s="230">
        <v>0</v>
      </c>
      <c r="X70" s="231"/>
      <c r="Y70" s="12">
        <f t="shared" si="62"/>
        <v>984</v>
      </c>
      <c r="Z70" s="16">
        <f>E70+I70+M70+Q70+U70</f>
        <v>719</v>
      </c>
      <c r="AA70" s="15">
        <f>AVERAGE(F70,J70,N70,R70,V70)</f>
        <v>196.8</v>
      </c>
      <c r="AB70" s="14">
        <f>AVERAGE(F70,J70,N70,R70,V70)-D70</f>
        <v>143.80000000000001</v>
      </c>
      <c r="AC70" s="226"/>
    </row>
    <row r="71" spans="1:29" s="36" customFormat="1" ht="16.2" x14ac:dyDescent="0.25">
      <c r="A71" s="5"/>
      <c r="B71" s="254" t="s">
        <v>114</v>
      </c>
      <c r="C71" s="255"/>
      <c r="D71" s="18">
        <v>56</v>
      </c>
      <c r="E71" s="17">
        <v>140</v>
      </c>
      <c r="F71" s="10">
        <f t="shared" ref="F71:F72" si="63">E71+D71</f>
        <v>196</v>
      </c>
      <c r="G71" s="232"/>
      <c r="H71" s="233"/>
      <c r="I71" s="16">
        <v>164</v>
      </c>
      <c r="J71" s="12">
        <f t="shared" ref="J71:J72" si="64">I71+D71</f>
        <v>220</v>
      </c>
      <c r="K71" s="232"/>
      <c r="L71" s="233"/>
      <c r="M71" s="16">
        <v>125</v>
      </c>
      <c r="N71" s="12">
        <f t="shared" ref="N71:N72" si="65">M71+D71</f>
        <v>181</v>
      </c>
      <c r="O71" s="232"/>
      <c r="P71" s="233"/>
      <c r="Q71" s="17">
        <v>132</v>
      </c>
      <c r="R71" s="10">
        <f t="shared" ref="R71:R72" si="66">Q71+D71</f>
        <v>188</v>
      </c>
      <c r="S71" s="232"/>
      <c r="T71" s="233"/>
      <c r="U71" s="17">
        <v>133</v>
      </c>
      <c r="V71" s="10">
        <f t="shared" ref="V71:V72" si="67">U71+D71</f>
        <v>189</v>
      </c>
      <c r="W71" s="232"/>
      <c r="X71" s="233"/>
      <c r="Y71" s="12">
        <f t="shared" si="62"/>
        <v>974</v>
      </c>
      <c r="Z71" s="16">
        <f>E71+I71+M71+Q71+U71</f>
        <v>694</v>
      </c>
      <c r="AA71" s="15">
        <f>AVERAGE(F71,J71,N71,R71,V71)</f>
        <v>194.8</v>
      </c>
      <c r="AB71" s="14">
        <f>AVERAGE(F71,J71,N71,R71,V71)-D71</f>
        <v>138.80000000000001</v>
      </c>
      <c r="AC71" s="226"/>
    </row>
    <row r="72" spans="1:29" s="36" customFormat="1" ht="17.399999999999999" thickBot="1" x14ac:dyDescent="0.35">
      <c r="A72" s="5"/>
      <c r="B72" s="256" t="s">
        <v>13</v>
      </c>
      <c r="C72" s="257"/>
      <c r="D72" s="30">
        <v>42</v>
      </c>
      <c r="E72" s="11">
        <v>138</v>
      </c>
      <c r="F72" s="10">
        <f t="shared" si="63"/>
        <v>180</v>
      </c>
      <c r="G72" s="234"/>
      <c r="H72" s="235"/>
      <c r="I72" s="8">
        <v>140</v>
      </c>
      <c r="J72" s="12">
        <f t="shared" si="64"/>
        <v>182</v>
      </c>
      <c r="K72" s="234"/>
      <c r="L72" s="235"/>
      <c r="M72" s="16">
        <v>105</v>
      </c>
      <c r="N72" s="12">
        <f t="shared" si="65"/>
        <v>147</v>
      </c>
      <c r="O72" s="234"/>
      <c r="P72" s="235"/>
      <c r="Q72" s="17">
        <v>148</v>
      </c>
      <c r="R72" s="10">
        <f t="shared" si="66"/>
        <v>190</v>
      </c>
      <c r="S72" s="234"/>
      <c r="T72" s="235"/>
      <c r="U72" s="17">
        <v>141</v>
      </c>
      <c r="V72" s="10">
        <f t="shared" si="67"/>
        <v>183</v>
      </c>
      <c r="W72" s="234"/>
      <c r="X72" s="235"/>
      <c r="Y72" s="9">
        <f t="shared" si="62"/>
        <v>882</v>
      </c>
      <c r="Z72" s="8">
        <f>E72+I72+M72+Q72+U72</f>
        <v>672</v>
      </c>
      <c r="AA72" s="7">
        <f>AVERAGE(F72,J72,N72,R72,V72)</f>
        <v>176.4</v>
      </c>
      <c r="AB72" s="6">
        <f>AVERAGE(F72,J72,N72,R72,V72)-D72</f>
        <v>134.4</v>
      </c>
      <c r="AC72" s="227"/>
    </row>
    <row r="73" spans="1:29" s="5" customFormat="1" ht="48.75" customHeight="1" x14ac:dyDescent="0.25">
      <c r="B73" s="223" t="s">
        <v>132</v>
      </c>
      <c r="C73" s="224"/>
      <c r="D73" s="34">
        <f>SUM(D74:D76)</f>
        <v>129</v>
      </c>
      <c r="E73" s="28">
        <f>SUM(E74:E76)</f>
        <v>435</v>
      </c>
      <c r="F73" s="24">
        <f>SUM(F74:F76)</f>
        <v>564</v>
      </c>
      <c r="G73" s="24">
        <f>F85</f>
        <v>627</v>
      </c>
      <c r="H73" s="23" t="str">
        <f>B85</f>
        <v>Baltic Tank</v>
      </c>
      <c r="I73" s="27">
        <f>SUM(I74:I76)</f>
        <v>414</v>
      </c>
      <c r="J73" s="24">
        <f>SUM(J74:J76)</f>
        <v>543</v>
      </c>
      <c r="K73" s="24">
        <f>J81</f>
        <v>600</v>
      </c>
      <c r="L73" s="23" t="str">
        <f>B81</f>
        <v>Toode</v>
      </c>
      <c r="M73" s="21">
        <f>SUM(M74:M76)</f>
        <v>394</v>
      </c>
      <c r="N73" s="31">
        <f>SUM(N74:N76)</f>
        <v>523</v>
      </c>
      <c r="O73" s="24">
        <f>N77</f>
        <v>528</v>
      </c>
      <c r="P73" s="23" t="str">
        <f>B77</f>
        <v>Malm ja Ko</v>
      </c>
      <c r="Q73" s="21">
        <f>SUM(Q74:Q76)</f>
        <v>442</v>
      </c>
      <c r="R73" s="35">
        <f>SUM(R74:R76)</f>
        <v>571</v>
      </c>
      <c r="S73" s="24">
        <f>R89</f>
        <v>611</v>
      </c>
      <c r="T73" s="23" t="str">
        <f>B89</f>
        <v>Estonian Cell</v>
      </c>
      <c r="U73" s="21">
        <f>SUM(U74:U76)</f>
        <v>437</v>
      </c>
      <c r="V73" s="25">
        <f>SUM(V74:V76)</f>
        <v>566</v>
      </c>
      <c r="W73" s="24">
        <f>V69</f>
        <v>562</v>
      </c>
      <c r="X73" s="23" t="str">
        <f>B69</f>
        <v>Silfer</v>
      </c>
      <c r="Y73" s="22">
        <f t="shared" si="62"/>
        <v>2767</v>
      </c>
      <c r="Z73" s="21">
        <f>SUM(Z74:Z76)</f>
        <v>2122</v>
      </c>
      <c r="AA73" s="20">
        <f>AVERAGE(AA74,AA75,AA76)</f>
        <v>184.46666666666667</v>
      </c>
      <c r="AB73" s="19">
        <f>AVERAGE(AB74,AB75,AB76)</f>
        <v>141.46666666666667</v>
      </c>
      <c r="AC73" s="225">
        <f>G74+K74+O74+S74+W74</f>
        <v>1</v>
      </c>
    </row>
    <row r="74" spans="1:29" s="5" customFormat="1" ht="16.2" x14ac:dyDescent="0.25">
      <c r="B74" s="228" t="s">
        <v>140</v>
      </c>
      <c r="C74" s="229"/>
      <c r="D74" s="18">
        <v>35</v>
      </c>
      <c r="E74" s="17">
        <v>174</v>
      </c>
      <c r="F74" s="10">
        <f>E74+D74</f>
        <v>209</v>
      </c>
      <c r="G74" s="230">
        <v>0</v>
      </c>
      <c r="H74" s="231"/>
      <c r="I74" s="16">
        <v>144</v>
      </c>
      <c r="J74" s="12">
        <f>I74+D74</f>
        <v>179</v>
      </c>
      <c r="K74" s="230">
        <v>0</v>
      </c>
      <c r="L74" s="231"/>
      <c r="M74" s="16">
        <v>137</v>
      </c>
      <c r="N74" s="12">
        <f>M74+D74</f>
        <v>172</v>
      </c>
      <c r="O74" s="230">
        <v>0</v>
      </c>
      <c r="P74" s="231"/>
      <c r="Q74" s="16">
        <v>127</v>
      </c>
      <c r="R74" s="10">
        <f>Q74+D74</f>
        <v>162</v>
      </c>
      <c r="S74" s="230">
        <v>0</v>
      </c>
      <c r="T74" s="231"/>
      <c r="U74" s="16">
        <v>170</v>
      </c>
      <c r="V74" s="10">
        <f>U74+D74</f>
        <v>205</v>
      </c>
      <c r="W74" s="230">
        <v>1</v>
      </c>
      <c r="X74" s="231"/>
      <c r="Y74" s="12">
        <f t="shared" si="62"/>
        <v>927</v>
      </c>
      <c r="Z74" s="16">
        <f>E74+I74+M74+Q74+U74</f>
        <v>752</v>
      </c>
      <c r="AA74" s="15">
        <f>AVERAGE(F74,J74,N74,R74,V74)</f>
        <v>185.4</v>
      </c>
      <c r="AB74" s="14">
        <f>AVERAGE(F74,J74,N74,R74,V74)-D74</f>
        <v>150.4</v>
      </c>
      <c r="AC74" s="226"/>
    </row>
    <row r="75" spans="1:29" s="5" customFormat="1" ht="16.2" x14ac:dyDescent="0.25">
      <c r="B75" s="236" t="s">
        <v>141</v>
      </c>
      <c r="C75" s="237"/>
      <c r="D75" s="18">
        <v>55</v>
      </c>
      <c r="E75" s="17">
        <v>146</v>
      </c>
      <c r="F75" s="10">
        <f t="shared" ref="F75:F76" si="68">E75+D75</f>
        <v>201</v>
      </c>
      <c r="G75" s="232"/>
      <c r="H75" s="233"/>
      <c r="I75" s="16">
        <v>127</v>
      </c>
      <c r="J75" s="12">
        <f t="shared" ref="J75:J76" si="69">I75+D75</f>
        <v>182</v>
      </c>
      <c r="K75" s="232"/>
      <c r="L75" s="233"/>
      <c r="M75" s="16">
        <v>126</v>
      </c>
      <c r="N75" s="12">
        <f t="shared" ref="N75:N76" si="70">M75+D75</f>
        <v>181</v>
      </c>
      <c r="O75" s="232"/>
      <c r="P75" s="233"/>
      <c r="Q75" s="17">
        <v>165</v>
      </c>
      <c r="R75" s="10">
        <f t="shared" ref="R75:R76" si="71">Q75+D75</f>
        <v>220</v>
      </c>
      <c r="S75" s="232"/>
      <c r="T75" s="233"/>
      <c r="U75" s="17">
        <v>139</v>
      </c>
      <c r="V75" s="10">
        <f t="shared" ref="V75:V76" si="72">U75+D75</f>
        <v>194</v>
      </c>
      <c r="W75" s="232"/>
      <c r="X75" s="233"/>
      <c r="Y75" s="12">
        <f t="shared" si="62"/>
        <v>978</v>
      </c>
      <c r="Z75" s="16">
        <f>E75+I75+M75+Q75+U75</f>
        <v>703</v>
      </c>
      <c r="AA75" s="15">
        <f>AVERAGE(F75,J75,N75,R75,V75)</f>
        <v>195.6</v>
      </c>
      <c r="AB75" s="14">
        <f>AVERAGE(F75,J75,N75,R75,V75)-D75</f>
        <v>140.6</v>
      </c>
      <c r="AC75" s="226"/>
    </row>
    <row r="76" spans="1:29" s="5" customFormat="1" thickBot="1" x14ac:dyDescent="0.35">
      <c r="B76" s="238" t="s">
        <v>139</v>
      </c>
      <c r="C76" s="239"/>
      <c r="D76" s="30">
        <v>39</v>
      </c>
      <c r="E76" s="11">
        <v>115</v>
      </c>
      <c r="F76" s="10">
        <f t="shared" si="68"/>
        <v>154</v>
      </c>
      <c r="G76" s="234"/>
      <c r="H76" s="235"/>
      <c r="I76" s="8">
        <v>143</v>
      </c>
      <c r="J76" s="12">
        <f t="shared" si="69"/>
        <v>182</v>
      </c>
      <c r="K76" s="234"/>
      <c r="L76" s="235"/>
      <c r="M76" s="16">
        <v>131</v>
      </c>
      <c r="N76" s="12">
        <f t="shared" si="70"/>
        <v>170</v>
      </c>
      <c r="O76" s="234"/>
      <c r="P76" s="235"/>
      <c r="Q76" s="17">
        <v>150</v>
      </c>
      <c r="R76" s="10">
        <f t="shared" si="71"/>
        <v>189</v>
      </c>
      <c r="S76" s="234"/>
      <c r="T76" s="235"/>
      <c r="U76" s="17">
        <v>128</v>
      </c>
      <c r="V76" s="10">
        <f t="shared" si="72"/>
        <v>167</v>
      </c>
      <c r="W76" s="234"/>
      <c r="X76" s="235"/>
      <c r="Y76" s="9">
        <f t="shared" si="62"/>
        <v>862</v>
      </c>
      <c r="Z76" s="8">
        <f>E76+I76+M76+Q76+U76</f>
        <v>667</v>
      </c>
      <c r="AA76" s="7">
        <f>AVERAGE(F76,J76,N76,R76,V76)</f>
        <v>172.4</v>
      </c>
      <c r="AB76" s="6">
        <f>AVERAGE(F76,J76,N76,R76,V76)-D76</f>
        <v>133.4</v>
      </c>
      <c r="AC76" s="227"/>
    </row>
    <row r="77" spans="1:29" s="5" customFormat="1" ht="60.75" customHeight="1" x14ac:dyDescent="0.25">
      <c r="B77" s="240" t="s">
        <v>144</v>
      </c>
      <c r="C77" s="241"/>
      <c r="D77" s="34">
        <f>SUM(D78:D80)</f>
        <v>119</v>
      </c>
      <c r="E77" s="28">
        <f>SUM(E78:E80)</f>
        <v>435</v>
      </c>
      <c r="F77" s="24">
        <f>SUM(F78:F80)</f>
        <v>554</v>
      </c>
      <c r="G77" s="24">
        <f>F81</f>
        <v>515</v>
      </c>
      <c r="H77" s="23" t="str">
        <f>B81</f>
        <v>Toode</v>
      </c>
      <c r="I77" s="27">
        <f>SUM(I78:I80)</f>
        <v>467</v>
      </c>
      <c r="J77" s="24">
        <f>SUM(J78:J80)</f>
        <v>586</v>
      </c>
      <c r="K77" s="24">
        <f>J89</f>
        <v>573</v>
      </c>
      <c r="L77" s="23" t="str">
        <f>B89</f>
        <v>Estonian Cell</v>
      </c>
      <c r="M77" s="21">
        <f>SUM(M78:M80)</f>
        <v>409</v>
      </c>
      <c r="N77" s="31">
        <f>SUM(N78:N80)</f>
        <v>528</v>
      </c>
      <c r="O77" s="24">
        <f>N73</f>
        <v>523</v>
      </c>
      <c r="P77" s="23" t="str">
        <f>B73</f>
        <v>ELKE Rakvere</v>
      </c>
      <c r="Q77" s="21">
        <f>SUM(Q78:Q80)</f>
        <v>465</v>
      </c>
      <c r="R77" s="25">
        <f>SUM(R78:R80)</f>
        <v>584</v>
      </c>
      <c r="S77" s="24">
        <f>R69</f>
        <v>597</v>
      </c>
      <c r="T77" s="23" t="str">
        <f>B69</f>
        <v>Silfer</v>
      </c>
      <c r="U77" s="21">
        <f>SUM(U78:U80)</f>
        <v>370</v>
      </c>
      <c r="V77" s="31">
        <f>SUM(V78:V80)</f>
        <v>489</v>
      </c>
      <c r="W77" s="24">
        <f>V85</f>
        <v>540</v>
      </c>
      <c r="X77" s="23" t="str">
        <f>B85</f>
        <v>Baltic Tank</v>
      </c>
      <c r="Y77" s="22">
        <f t="shared" si="62"/>
        <v>2741</v>
      </c>
      <c r="Z77" s="21">
        <f>SUM(Z78:Z80)</f>
        <v>2146</v>
      </c>
      <c r="AA77" s="20">
        <f>AVERAGE(AA78,AA79,AA80)</f>
        <v>182.73333333333335</v>
      </c>
      <c r="AB77" s="19">
        <f>AVERAGE(AB78,AB79,AB80)</f>
        <v>143.06666666666666</v>
      </c>
      <c r="AC77" s="225">
        <f>G78+K78+O78+S78+W78</f>
        <v>3</v>
      </c>
    </row>
    <row r="78" spans="1:29" s="5" customFormat="1" ht="16.2" x14ac:dyDescent="0.25">
      <c r="B78" s="248" t="s">
        <v>15</v>
      </c>
      <c r="C78" s="249"/>
      <c r="D78" s="18">
        <v>44</v>
      </c>
      <c r="E78" s="17">
        <v>114</v>
      </c>
      <c r="F78" s="10">
        <f>E78+D78</f>
        <v>158</v>
      </c>
      <c r="G78" s="230">
        <v>1</v>
      </c>
      <c r="H78" s="231"/>
      <c r="I78" s="16">
        <v>111</v>
      </c>
      <c r="J78" s="12">
        <f>I78+D78</f>
        <v>155</v>
      </c>
      <c r="K78" s="230">
        <v>1</v>
      </c>
      <c r="L78" s="231"/>
      <c r="M78" s="16">
        <v>101</v>
      </c>
      <c r="N78" s="12">
        <f>M78+D78</f>
        <v>145</v>
      </c>
      <c r="O78" s="230">
        <v>1</v>
      </c>
      <c r="P78" s="231"/>
      <c r="Q78" s="16">
        <v>125</v>
      </c>
      <c r="R78" s="10">
        <f>Q78+D78</f>
        <v>169</v>
      </c>
      <c r="S78" s="230">
        <v>0</v>
      </c>
      <c r="T78" s="231"/>
      <c r="U78" s="16">
        <v>111</v>
      </c>
      <c r="V78" s="10">
        <f>U78+D78</f>
        <v>155</v>
      </c>
      <c r="W78" s="230">
        <v>0</v>
      </c>
      <c r="X78" s="231"/>
      <c r="Y78" s="12">
        <f t="shared" si="62"/>
        <v>782</v>
      </c>
      <c r="Z78" s="16">
        <f>E78+I78+M78+Q78+U78</f>
        <v>562</v>
      </c>
      <c r="AA78" s="15">
        <f>AVERAGE(F78,J78,N78,R78,V78)</f>
        <v>156.4</v>
      </c>
      <c r="AB78" s="14">
        <f>AVERAGE(F78,J78,N78,R78,V78)-D78</f>
        <v>112.4</v>
      </c>
      <c r="AC78" s="226"/>
    </row>
    <row r="79" spans="1:29" s="5" customFormat="1" ht="16.2" x14ac:dyDescent="0.25">
      <c r="B79" s="250" t="s">
        <v>174</v>
      </c>
      <c r="C79" s="251"/>
      <c r="D79" s="18">
        <v>44</v>
      </c>
      <c r="E79" s="17">
        <v>131</v>
      </c>
      <c r="F79" s="10">
        <f t="shared" ref="F79:F80" si="73">E79+D79</f>
        <v>175</v>
      </c>
      <c r="G79" s="232"/>
      <c r="H79" s="233"/>
      <c r="I79" s="17">
        <v>154</v>
      </c>
      <c r="J79" s="12">
        <f t="shared" ref="J79:J80" si="74">I79+D79</f>
        <v>198</v>
      </c>
      <c r="K79" s="232"/>
      <c r="L79" s="233"/>
      <c r="M79" s="17">
        <v>152</v>
      </c>
      <c r="N79" s="12">
        <f t="shared" ref="N79:N80" si="75">M79+D79</f>
        <v>196</v>
      </c>
      <c r="O79" s="232"/>
      <c r="P79" s="233"/>
      <c r="Q79" s="17">
        <v>156</v>
      </c>
      <c r="R79" s="10">
        <f t="shared" ref="R79:R80" si="76">Q79+D79</f>
        <v>200</v>
      </c>
      <c r="S79" s="232"/>
      <c r="T79" s="233"/>
      <c r="U79" s="17">
        <v>110</v>
      </c>
      <c r="V79" s="10">
        <f t="shared" ref="V79:V80" si="77">U79+D79</f>
        <v>154</v>
      </c>
      <c r="W79" s="232"/>
      <c r="X79" s="233"/>
      <c r="Y79" s="12">
        <f t="shared" si="62"/>
        <v>923</v>
      </c>
      <c r="Z79" s="16">
        <f>E79+I79+M79+Q79+U79</f>
        <v>703</v>
      </c>
      <c r="AA79" s="15">
        <f>AVERAGE(F79,J79,N79,R79,V79)</f>
        <v>184.6</v>
      </c>
      <c r="AB79" s="14">
        <f>AVERAGE(F79,J79,N79,R79,V79)-D79</f>
        <v>140.6</v>
      </c>
      <c r="AC79" s="226"/>
    </row>
    <row r="80" spans="1:29" s="5" customFormat="1" thickBot="1" x14ac:dyDescent="0.35">
      <c r="B80" s="252" t="s">
        <v>152</v>
      </c>
      <c r="C80" s="253"/>
      <c r="D80" s="30">
        <v>31</v>
      </c>
      <c r="E80" s="11">
        <v>190</v>
      </c>
      <c r="F80" s="10">
        <f t="shared" si="73"/>
        <v>221</v>
      </c>
      <c r="G80" s="234"/>
      <c r="H80" s="235"/>
      <c r="I80" s="17">
        <v>202</v>
      </c>
      <c r="J80" s="12">
        <f t="shared" si="74"/>
        <v>233</v>
      </c>
      <c r="K80" s="234"/>
      <c r="L80" s="235"/>
      <c r="M80" s="17">
        <v>156</v>
      </c>
      <c r="N80" s="12">
        <f t="shared" si="75"/>
        <v>187</v>
      </c>
      <c r="O80" s="234"/>
      <c r="P80" s="235"/>
      <c r="Q80" s="17">
        <v>184</v>
      </c>
      <c r="R80" s="10">
        <f t="shared" si="76"/>
        <v>215</v>
      </c>
      <c r="S80" s="234"/>
      <c r="T80" s="235"/>
      <c r="U80" s="17">
        <v>149</v>
      </c>
      <c r="V80" s="10">
        <f t="shared" si="77"/>
        <v>180</v>
      </c>
      <c r="W80" s="234"/>
      <c r="X80" s="235"/>
      <c r="Y80" s="9">
        <f t="shared" si="62"/>
        <v>1036</v>
      </c>
      <c r="Z80" s="8">
        <f>E80+I80+M80+Q80+U80</f>
        <v>881</v>
      </c>
      <c r="AA80" s="7">
        <f>AVERAGE(F80,J80,N80,R80,V80)</f>
        <v>207.2</v>
      </c>
      <c r="AB80" s="6">
        <f>AVERAGE(F80,J80,N80,R80,V80)-D80</f>
        <v>176.2</v>
      </c>
      <c r="AC80" s="227"/>
    </row>
    <row r="81" spans="2:29" s="5" customFormat="1" ht="48.75" customHeight="1" x14ac:dyDescent="0.25">
      <c r="B81" s="240" t="s">
        <v>109</v>
      </c>
      <c r="C81" s="241"/>
      <c r="D81" s="32">
        <f>SUM(D82:D84)</f>
        <v>82</v>
      </c>
      <c r="E81" s="28">
        <f>SUM(E82:E84)</f>
        <v>433</v>
      </c>
      <c r="F81" s="24">
        <f>SUM(F82:F84)</f>
        <v>515</v>
      </c>
      <c r="G81" s="24">
        <f>F77</f>
        <v>554</v>
      </c>
      <c r="H81" s="23" t="str">
        <f>B77</f>
        <v>Malm ja Ko</v>
      </c>
      <c r="I81" s="33">
        <f>SUM(I82:I84)</f>
        <v>518</v>
      </c>
      <c r="J81" s="24">
        <f>SUM(J82:J84)</f>
        <v>600</v>
      </c>
      <c r="K81" s="24">
        <f>J73</f>
        <v>543</v>
      </c>
      <c r="L81" s="23" t="str">
        <f>B73</f>
        <v>ELKE Rakvere</v>
      </c>
      <c r="M81" s="26">
        <f>SUM(M82:M84)</f>
        <v>522</v>
      </c>
      <c r="N81" s="25">
        <f>SUM(N82:N84)</f>
        <v>604</v>
      </c>
      <c r="O81" s="24">
        <f>N69</f>
        <v>528</v>
      </c>
      <c r="P81" s="23" t="str">
        <f>B69</f>
        <v>Silfer</v>
      </c>
      <c r="Q81" s="21">
        <f>SUM(Q82:Q84)</f>
        <v>471</v>
      </c>
      <c r="R81" s="25">
        <f>SUM(R82:R84)</f>
        <v>553</v>
      </c>
      <c r="S81" s="24">
        <f>R85</f>
        <v>577</v>
      </c>
      <c r="T81" s="23" t="str">
        <f>B85</f>
        <v>Baltic Tank</v>
      </c>
      <c r="U81" s="21">
        <f>SUM(U82:U84)</f>
        <v>437</v>
      </c>
      <c r="V81" s="25">
        <f>SUM(V82:V84)</f>
        <v>519</v>
      </c>
      <c r="W81" s="24">
        <f>V89</f>
        <v>551</v>
      </c>
      <c r="X81" s="23" t="str">
        <f>B89</f>
        <v>Estonian Cell</v>
      </c>
      <c r="Y81" s="22">
        <f t="shared" si="62"/>
        <v>2791</v>
      </c>
      <c r="Z81" s="21">
        <f>SUM(Z82:Z84)</f>
        <v>2381</v>
      </c>
      <c r="AA81" s="20">
        <f>AVERAGE(AA82,AA83,AA84)</f>
        <v>186.06666666666669</v>
      </c>
      <c r="AB81" s="19">
        <f>AVERAGE(AB82,AB83,AB84)</f>
        <v>158.73333333333335</v>
      </c>
      <c r="AC81" s="225">
        <f>G82+K82+O82+S82+W82</f>
        <v>2</v>
      </c>
    </row>
    <row r="82" spans="2:29" s="5" customFormat="1" ht="16.2" x14ac:dyDescent="0.25">
      <c r="B82" s="254" t="s">
        <v>19</v>
      </c>
      <c r="C82" s="255"/>
      <c r="D82" s="18">
        <v>25</v>
      </c>
      <c r="E82" s="17">
        <v>170</v>
      </c>
      <c r="F82" s="10">
        <f>E82+D82</f>
        <v>195</v>
      </c>
      <c r="G82" s="230">
        <v>0</v>
      </c>
      <c r="H82" s="231"/>
      <c r="I82" s="16">
        <v>224</v>
      </c>
      <c r="J82" s="12">
        <f>I82+D82</f>
        <v>249</v>
      </c>
      <c r="K82" s="230">
        <v>1</v>
      </c>
      <c r="L82" s="231"/>
      <c r="M82" s="16">
        <v>183</v>
      </c>
      <c r="N82" s="12">
        <f>M82+D82</f>
        <v>208</v>
      </c>
      <c r="O82" s="230">
        <v>1</v>
      </c>
      <c r="P82" s="231"/>
      <c r="Q82" s="16">
        <v>155</v>
      </c>
      <c r="R82" s="10">
        <f>Q82+D82</f>
        <v>180</v>
      </c>
      <c r="S82" s="230">
        <v>0</v>
      </c>
      <c r="T82" s="231"/>
      <c r="U82" s="16">
        <v>129</v>
      </c>
      <c r="V82" s="10">
        <f>U82+D82</f>
        <v>154</v>
      </c>
      <c r="W82" s="230">
        <v>0</v>
      </c>
      <c r="X82" s="231"/>
      <c r="Y82" s="12">
        <f t="shared" si="62"/>
        <v>986</v>
      </c>
      <c r="Z82" s="16">
        <f>E82+I82+M82+Q82+U82</f>
        <v>861</v>
      </c>
      <c r="AA82" s="15">
        <f>AVERAGE(F82,J82,N82,R82,V82)</f>
        <v>197.2</v>
      </c>
      <c r="AB82" s="14">
        <f>AVERAGE(F82,J82,N82,R82,V82)-D82</f>
        <v>172.2</v>
      </c>
      <c r="AC82" s="226"/>
    </row>
    <row r="83" spans="2:29" s="5" customFormat="1" ht="20.399999999999999" customHeight="1" x14ac:dyDescent="0.25">
      <c r="B83" s="254" t="s">
        <v>18</v>
      </c>
      <c r="C83" s="255"/>
      <c r="D83" s="18">
        <v>27</v>
      </c>
      <c r="E83" s="17">
        <v>127</v>
      </c>
      <c r="F83" s="10">
        <f t="shared" ref="F83:F84" si="78">E83+D83</f>
        <v>154</v>
      </c>
      <c r="G83" s="232"/>
      <c r="H83" s="233"/>
      <c r="I83" s="17">
        <v>139</v>
      </c>
      <c r="J83" s="12">
        <f t="shared" ref="J83:J84" si="79">I83+D83</f>
        <v>166</v>
      </c>
      <c r="K83" s="232"/>
      <c r="L83" s="233"/>
      <c r="M83" s="17">
        <v>166</v>
      </c>
      <c r="N83" s="12">
        <f t="shared" ref="N83:N84" si="80">M83+D83</f>
        <v>193</v>
      </c>
      <c r="O83" s="232"/>
      <c r="P83" s="233"/>
      <c r="Q83" s="17">
        <v>164</v>
      </c>
      <c r="R83" s="10">
        <f t="shared" ref="R83:R84" si="81">Q83+D83</f>
        <v>191</v>
      </c>
      <c r="S83" s="232"/>
      <c r="T83" s="233"/>
      <c r="U83" s="17">
        <v>171</v>
      </c>
      <c r="V83" s="10">
        <f t="shared" ref="V83:V84" si="82">U83+D83</f>
        <v>198</v>
      </c>
      <c r="W83" s="232"/>
      <c r="X83" s="233"/>
      <c r="Y83" s="12">
        <f t="shared" si="62"/>
        <v>902</v>
      </c>
      <c r="Z83" s="16">
        <f>E83+I83+M83+Q83+U83</f>
        <v>767</v>
      </c>
      <c r="AA83" s="15">
        <f>AVERAGE(F83,J83,N83,R83,V83)</f>
        <v>180.4</v>
      </c>
      <c r="AB83" s="14">
        <f>AVERAGE(F83,J83,N83,R83,V83)-D83</f>
        <v>153.4</v>
      </c>
      <c r="AC83" s="226"/>
    </row>
    <row r="84" spans="2:29" s="5" customFormat="1" thickBot="1" x14ac:dyDescent="0.35">
      <c r="B84" s="256" t="s">
        <v>17</v>
      </c>
      <c r="C84" s="257"/>
      <c r="D84" s="30">
        <v>30</v>
      </c>
      <c r="E84" s="11">
        <v>136</v>
      </c>
      <c r="F84" s="10">
        <f t="shared" si="78"/>
        <v>166</v>
      </c>
      <c r="G84" s="234"/>
      <c r="H84" s="235"/>
      <c r="I84" s="17">
        <v>155</v>
      </c>
      <c r="J84" s="12">
        <f t="shared" si="79"/>
        <v>185</v>
      </c>
      <c r="K84" s="234"/>
      <c r="L84" s="235"/>
      <c r="M84" s="17">
        <v>173</v>
      </c>
      <c r="N84" s="12">
        <f t="shared" si="80"/>
        <v>203</v>
      </c>
      <c r="O84" s="234"/>
      <c r="P84" s="235"/>
      <c r="Q84" s="17">
        <v>152</v>
      </c>
      <c r="R84" s="10">
        <f t="shared" si="81"/>
        <v>182</v>
      </c>
      <c r="S84" s="234"/>
      <c r="T84" s="235"/>
      <c r="U84" s="17">
        <v>137</v>
      </c>
      <c r="V84" s="10">
        <f t="shared" si="82"/>
        <v>167</v>
      </c>
      <c r="W84" s="234"/>
      <c r="X84" s="235"/>
      <c r="Y84" s="9">
        <f t="shared" si="62"/>
        <v>903</v>
      </c>
      <c r="Z84" s="8">
        <f>E84+I84+M84+Q84+U84</f>
        <v>753</v>
      </c>
      <c r="AA84" s="7">
        <f>AVERAGE(F84,J84,N84,R84,V84)</f>
        <v>180.6</v>
      </c>
      <c r="AB84" s="6">
        <f>AVERAGE(F84,J84,N84,R84,V84)-D84</f>
        <v>150.6</v>
      </c>
      <c r="AC84" s="227"/>
    </row>
    <row r="85" spans="2:29" s="5" customFormat="1" ht="48.75" customHeight="1" thickBot="1" x14ac:dyDescent="0.3">
      <c r="B85" s="223" t="s">
        <v>57</v>
      </c>
      <c r="C85" s="224"/>
      <c r="D85" s="34">
        <f>SUM(D86:D88)</f>
        <v>101</v>
      </c>
      <c r="E85" s="28">
        <f>SUM(E86:E88)</f>
        <v>526</v>
      </c>
      <c r="F85" s="24">
        <f>SUM(F86:F88)</f>
        <v>627</v>
      </c>
      <c r="G85" s="24">
        <f>F73</f>
        <v>564</v>
      </c>
      <c r="H85" s="23" t="str">
        <f>B73</f>
        <v>ELKE Rakvere</v>
      </c>
      <c r="I85" s="27">
        <f>SUM(I86:I88)</f>
        <v>453</v>
      </c>
      <c r="J85" s="24">
        <f>SUM(J86:J88)</f>
        <v>554</v>
      </c>
      <c r="K85" s="24">
        <f>J69</f>
        <v>615</v>
      </c>
      <c r="L85" s="23" t="str">
        <f>B69</f>
        <v>Silfer</v>
      </c>
      <c r="M85" s="21">
        <f>SUM(M86:M88)</f>
        <v>488</v>
      </c>
      <c r="N85" s="31">
        <f>SUM(N86:N88)</f>
        <v>589</v>
      </c>
      <c r="O85" s="24">
        <f>N89</f>
        <v>541</v>
      </c>
      <c r="P85" s="23" t="str">
        <f>B89</f>
        <v>Estonian Cell</v>
      </c>
      <c r="Q85" s="21">
        <f>SUM(Q86:Q88)</f>
        <v>476</v>
      </c>
      <c r="R85" s="31">
        <f>SUM(R86:R88)</f>
        <v>577</v>
      </c>
      <c r="S85" s="24">
        <f>R81</f>
        <v>553</v>
      </c>
      <c r="T85" s="23" t="str">
        <f>B81</f>
        <v>Toode</v>
      </c>
      <c r="U85" s="21">
        <f>SUM(U86:U88)</f>
        <v>439</v>
      </c>
      <c r="V85" s="31">
        <f>SUM(V86:V88)</f>
        <v>540</v>
      </c>
      <c r="W85" s="24">
        <f>V77</f>
        <v>489</v>
      </c>
      <c r="X85" s="23" t="str">
        <f>B77</f>
        <v>Malm ja Ko</v>
      </c>
      <c r="Y85" s="22">
        <f t="shared" si="62"/>
        <v>2887</v>
      </c>
      <c r="Z85" s="21">
        <f>SUM(Z86:Z88)</f>
        <v>2382</v>
      </c>
      <c r="AA85" s="20">
        <f>AVERAGE(AA86,AA87,AA88)</f>
        <v>192.46666666666667</v>
      </c>
      <c r="AB85" s="19">
        <f>AVERAGE(AB86,AB87,AB88)</f>
        <v>158.79999999999998</v>
      </c>
      <c r="AC85" s="225">
        <f>G86+K86+O86+S86+W86</f>
        <v>4</v>
      </c>
    </row>
    <row r="86" spans="2:29" s="5" customFormat="1" ht="16.2" x14ac:dyDescent="0.25">
      <c r="B86" s="266" t="s">
        <v>116</v>
      </c>
      <c r="C86" s="267"/>
      <c r="D86" s="18">
        <v>35</v>
      </c>
      <c r="E86" s="17">
        <v>144</v>
      </c>
      <c r="F86" s="10">
        <f>E86+D86</f>
        <v>179</v>
      </c>
      <c r="G86" s="230">
        <v>1</v>
      </c>
      <c r="H86" s="231"/>
      <c r="I86" s="16">
        <v>156</v>
      </c>
      <c r="J86" s="12">
        <f>I86+D86</f>
        <v>191</v>
      </c>
      <c r="K86" s="230">
        <v>0</v>
      </c>
      <c r="L86" s="231"/>
      <c r="M86" s="16">
        <v>190</v>
      </c>
      <c r="N86" s="12">
        <f>M86+D86</f>
        <v>225</v>
      </c>
      <c r="O86" s="230">
        <v>1</v>
      </c>
      <c r="P86" s="231"/>
      <c r="Q86" s="16">
        <v>165</v>
      </c>
      <c r="R86" s="10">
        <f>Q86+D86</f>
        <v>200</v>
      </c>
      <c r="S86" s="230">
        <v>1</v>
      </c>
      <c r="T86" s="231"/>
      <c r="U86" s="16">
        <v>128</v>
      </c>
      <c r="V86" s="10">
        <f>U86+D86</f>
        <v>163</v>
      </c>
      <c r="W86" s="230">
        <v>1</v>
      </c>
      <c r="X86" s="231"/>
      <c r="Y86" s="12">
        <f t="shared" si="62"/>
        <v>958</v>
      </c>
      <c r="Z86" s="16">
        <f>E86+I86+M86+Q86+U86</f>
        <v>783</v>
      </c>
      <c r="AA86" s="15">
        <f>AVERAGE(F86,J86,N86,R86,V86)</f>
        <v>191.6</v>
      </c>
      <c r="AB86" s="14">
        <f>AVERAGE(F86,J86,N86,R86,V86)-D86</f>
        <v>156.6</v>
      </c>
      <c r="AC86" s="226"/>
    </row>
    <row r="87" spans="2:29" s="5" customFormat="1" ht="16.2" x14ac:dyDescent="0.25">
      <c r="B87" s="268" t="s">
        <v>110</v>
      </c>
      <c r="C87" s="269"/>
      <c r="D87" s="18">
        <v>45</v>
      </c>
      <c r="E87" s="17">
        <v>212</v>
      </c>
      <c r="F87" s="10">
        <f t="shared" ref="F87:F88" si="83">E87+D87</f>
        <v>257</v>
      </c>
      <c r="G87" s="232"/>
      <c r="H87" s="233"/>
      <c r="I87" s="17">
        <v>126</v>
      </c>
      <c r="J87" s="12">
        <f t="shared" ref="J87:J88" si="84">I87+D87</f>
        <v>171</v>
      </c>
      <c r="K87" s="232"/>
      <c r="L87" s="233"/>
      <c r="M87" s="17">
        <v>124</v>
      </c>
      <c r="N87" s="12">
        <f t="shared" ref="N87:N88" si="85">M87+D87</f>
        <v>169</v>
      </c>
      <c r="O87" s="232"/>
      <c r="P87" s="233"/>
      <c r="Q87" s="17">
        <v>156</v>
      </c>
      <c r="R87" s="10">
        <f t="shared" ref="R87:R88" si="86">Q87+D87</f>
        <v>201</v>
      </c>
      <c r="S87" s="232"/>
      <c r="T87" s="233"/>
      <c r="U87" s="17">
        <v>143</v>
      </c>
      <c r="V87" s="10">
        <f t="shared" ref="V87:V88" si="87">U87+D87</f>
        <v>188</v>
      </c>
      <c r="W87" s="232"/>
      <c r="X87" s="233"/>
      <c r="Y87" s="12">
        <f t="shared" si="62"/>
        <v>986</v>
      </c>
      <c r="Z87" s="16">
        <f>E87+I87+M87+Q87+U87</f>
        <v>761</v>
      </c>
      <c r="AA87" s="15">
        <f>AVERAGE(F87,J87,N87,R87,V87)</f>
        <v>197.2</v>
      </c>
      <c r="AB87" s="14">
        <f>AVERAGE(F87,J87,N87,R87,V87)-D87</f>
        <v>152.19999999999999</v>
      </c>
      <c r="AC87" s="226"/>
    </row>
    <row r="88" spans="2:29" s="5" customFormat="1" thickBot="1" x14ac:dyDescent="0.35">
      <c r="B88" s="246" t="s">
        <v>120</v>
      </c>
      <c r="C88" s="247"/>
      <c r="D88" s="30">
        <v>21</v>
      </c>
      <c r="E88" s="11">
        <v>170</v>
      </c>
      <c r="F88" s="10">
        <f t="shared" si="83"/>
        <v>191</v>
      </c>
      <c r="G88" s="234"/>
      <c r="H88" s="235"/>
      <c r="I88" s="17">
        <v>171</v>
      </c>
      <c r="J88" s="12">
        <f t="shared" si="84"/>
        <v>192</v>
      </c>
      <c r="K88" s="234"/>
      <c r="L88" s="235"/>
      <c r="M88" s="17">
        <v>174</v>
      </c>
      <c r="N88" s="12">
        <f t="shared" si="85"/>
        <v>195</v>
      </c>
      <c r="O88" s="234"/>
      <c r="P88" s="235"/>
      <c r="Q88" s="17">
        <v>155</v>
      </c>
      <c r="R88" s="10">
        <f t="shared" si="86"/>
        <v>176</v>
      </c>
      <c r="S88" s="234"/>
      <c r="T88" s="235"/>
      <c r="U88" s="17">
        <v>168</v>
      </c>
      <c r="V88" s="10">
        <f t="shared" si="87"/>
        <v>189</v>
      </c>
      <c r="W88" s="234"/>
      <c r="X88" s="235"/>
      <c r="Y88" s="9">
        <f t="shared" si="62"/>
        <v>943</v>
      </c>
      <c r="Z88" s="8">
        <f>E88+I88+M88+Q88+U88</f>
        <v>838</v>
      </c>
      <c r="AA88" s="7">
        <f>AVERAGE(F88,J88,N88,R88,V88)</f>
        <v>188.6</v>
      </c>
      <c r="AB88" s="6">
        <f>AVERAGE(F88,J88,N88,R88,V88)-D88</f>
        <v>167.6</v>
      </c>
      <c r="AC88" s="227"/>
    </row>
    <row r="89" spans="2:29" s="5" customFormat="1" ht="48.75" customHeight="1" thickBot="1" x14ac:dyDescent="0.3">
      <c r="B89" s="240" t="s">
        <v>50</v>
      </c>
      <c r="C89" s="241"/>
      <c r="D89" s="29">
        <f>SUM(D90:D92)</f>
        <v>134</v>
      </c>
      <c r="E89" s="28">
        <f>SUM(E90:E92)</f>
        <v>435</v>
      </c>
      <c r="F89" s="24">
        <f>SUM(F90:F92)</f>
        <v>569</v>
      </c>
      <c r="G89" s="24">
        <f>F69</f>
        <v>538</v>
      </c>
      <c r="H89" s="23" t="str">
        <f>B69</f>
        <v>Silfer</v>
      </c>
      <c r="I89" s="27">
        <f>SUM(I90:I92)</f>
        <v>439</v>
      </c>
      <c r="J89" s="24">
        <f>SUM(J90:J92)</f>
        <v>573</v>
      </c>
      <c r="K89" s="24">
        <f>J77</f>
        <v>586</v>
      </c>
      <c r="L89" s="23" t="str">
        <f>B77</f>
        <v>Malm ja Ko</v>
      </c>
      <c r="M89" s="26">
        <f>SUM(M90:M92)</f>
        <v>407</v>
      </c>
      <c r="N89" s="25">
        <f>SUM(N90:N92)</f>
        <v>541</v>
      </c>
      <c r="O89" s="24">
        <f>N85</f>
        <v>589</v>
      </c>
      <c r="P89" s="23" t="str">
        <f>B85</f>
        <v>Baltic Tank</v>
      </c>
      <c r="Q89" s="21">
        <f>SUM(Q90:Q92)</f>
        <v>477</v>
      </c>
      <c r="R89" s="25">
        <f>SUM(R90:R92)</f>
        <v>611</v>
      </c>
      <c r="S89" s="24">
        <f>R73</f>
        <v>571</v>
      </c>
      <c r="T89" s="23" t="str">
        <f>B73</f>
        <v>ELKE Rakvere</v>
      </c>
      <c r="U89" s="21">
        <f>SUM(U90:U92)</f>
        <v>417</v>
      </c>
      <c r="V89" s="25">
        <f>SUM(V90:V92)</f>
        <v>551</v>
      </c>
      <c r="W89" s="24">
        <f>V81</f>
        <v>519</v>
      </c>
      <c r="X89" s="23" t="str">
        <f>B81</f>
        <v>Toode</v>
      </c>
      <c r="Y89" s="22">
        <f t="shared" si="62"/>
        <v>2845</v>
      </c>
      <c r="Z89" s="21">
        <f>SUM(Z90:Z92)</f>
        <v>2175</v>
      </c>
      <c r="AA89" s="20">
        <f>AVERAGE(AA90,AA91,AA92)</f>
        <v>189.66666666666666</v>
      </c>
      <c r="AB89" s="19">
        <f>AVERAGE(AB90,AB91,AB92)</f>
        <v>144.99999999999997</v>
      </c>
      <c r="AC89" s="225">
        <f>G90+K90+O90+S90+W90</f>
        <v>3</v>
      </c>
    </row>
    <row r="90" spans="2:29" s="5" customFormat="1" ht="16.2" x14ac:dyDescent="0.25">
      <c r="B90" s="242" t="s">
        <v>145</v>
      </c>
      <c r="C90" s="243"/>
      <c r="D90" s="18">
        <v>47</v>
      </c>
      <c r="E90" s="17">
        <v>168</v>
      </c>
      <c r="F90" s="10">
        <f>E90+D90</f>
        <v>215</v>
      </c>
      <c r="G90" s="230">
        <v>1</v>
      </c>
      <c r="H90" s="231"/>
      <c r="I90" s="16">
        <v>155</v>
      </c>
      <c r="J90" s="12">
        <f>I90+D90</f>
        <v>202</v>
      </c>
      <c r="K90" s="230">
        <v>0</v>
      </c>
      <c r="L90" s="231"/>
      <c r="M90" s="16">
        <v>133</v>
      </c>
      <c r="N90" s="12">
        <f>M90+D90</f>
        <v>180</v>
      </c>
      <c r="O90" s="230">
        <v>0</v>
      </c>
      <c r="P90" s="231"/>
      <c r="Q90" s="16">
        <v>160</v>
      </c>
      <c r="R90" s="10">
        <f>Q90+D90</f>
        <v>207</v>
      </c>
      <c r="S90" s="230">
        <v>1</v>
      </c>
      <c r="T90" s="231"/>
      <c r="U90" s="16">
        <v>172</v>
      </c>
      <c r="V90" s="10">
        <f>U90+D90</f>
        <v>219</v>
      </c>
      <c r="W90" s="230">
        <v>1</v>
      </c>
      <c r="X90" s="231"/>
      <c r="Y90" s="12">
        <f t="shared" si="62"/>
        <v>1023</v>
      </c>
      <c r="Z90" s="16">
        <f>E90+I90+M90+Q90+U90</f>
        <v>788</v>
      </c>
      <c r="AA90" s="15">
        <f>AVERAGE(F90,J90,N90,R90,V90)</f>
        <v>204.6</v>
      </c>
      <c r="AB90" s="14">
        <f>AVERAGE(F90,J90,N90,R90,V90)-D90</f>
        <v>157.6</v>
      </c>
      <c r="AC90" s="226"/>
    </row>
    <row r="91" spans="2:29" s="5" customFormat="1" ht="16.2" x14ac:dyDescent="0.25">
      <c r="B91" s="244" t="s">
        <v>156</v>
      </c>
      <c r="C91" s="245"/>
      <c r="D91" s="18">
        <v>49</v>
      </c>
      <c r="E91" s="17">
        <v>88</v>
      </c>
      <c r="F91" s="10">
        <f t="shared" ref="F91:F92" si="88">E91+D91</f>
        <v>137</v>
      </c>
      <c r="G91" s="232"/>
      <c r="H91" s="233"/>
      <c r="I91" s="17">
        <v>156</v>
      </c>
      <c r="J91" s="12">
        <f t="shared" ref="J91:J92" si="89">I91+D91</f>
        <v>205</v>
      </c>
      <c r="K91" s="232"/>
      <c r="L91" s="233"/>
      <c r="M91" s="17">
        <v>113</v>
      </c>
      <c r="N91" s="12">
        <f t="shared" ref="N91:N92" si="90">M91+D91</f>
        <v>162</v>
      </c>
      <c r="O91" s="232"/>
      <c r="P91" s="233"/>
      <c r="Q91" s="17">
        <v>137</v>
      </c>
      <c r="R91" s="10">
        <f t="shared" ref="R91:R92" si="91">Q91+D91</f>
        <v>186</v>
      </c>
      <c r="S91" s="232"/>
      <c r="T91" s="233"/>
      <c r="U91" s="17">
        <v>132</v>
      </c>
      <c r="V91" s="10">
        <f t="shared" ref="V91:V92" si="92">U91+D91</f>
        <v>181</v>
      </c>
      <c r="W91" s="232"/>
      <c r="X91" s="233"/>
      <c r="Y91" s="12">
        <f t="shared" si="62"/>
        <v>871</v>
      </c>
      <c r="Z91" s="16">
        <f>E91+I91+M91+Q91+U91</f>
        <v>626</v>
      </c>
      <c r="AA91" s="15">
        <f>AVERAGE(F91,J91,N91,R91,V91)</f>
        <v>174.2</v>
      </c>
      <c r="AB91" s="14">
        <f>AVERAGE(F91,J91,N91,R91,V91)-D91</f>
        <v>125.19999999999999</v>
      </c>
      <c r="AC91" s="226"/>
    </row>
    <row r="92" spans="2:29" s="5" customFormat="1" thickBot="1" x14ac:dyDescent="0.35">
      <c r="B92" s="246" t="s">
        <v>49</v>
      </c>
      <c r="C92" s="247"/>
      <c r="D92" s="13">
        <v>38</v>
      </c>
      <c r="E92" s="11">
        <v>179</v>
      </c>
      <c r="F92" s="10">
        <f t="shared" si="88"/>
        <v>217</v>
      </c>
      <c r="G92" s="234"/>
      <c r="H92" s="235"/>
      <c r="I92" s="11">
        <v>128</v>
      </c>
      <c r="J92" s="12">
        <f t="shared" si="89"/>
        <v>166</v>
      </c>
      <c r="K92" s="234"/>
      <c r="L92" s="235"/>
      <c r="M92" s="11">
        <v>161</v>
      </c>
      <c r="N92" s="12">
        <f t="shared" si="90"/>
        <v>199</v>
      </c>
      <c r="O92" s="234"/>
      <c r="P92" s="235"/>
      <c r="Q92" s="11">
        <v>180</v>
      </c>
      <c r="R92" s="10">
        <f t="shared" si="91"/>
        <v>218</v>
      </c>
      <c r="S92" s="234"/>
      <c r="T92" s="235"/>
      <c r="U92" s="11">
        <v>113</v>
      </c>
      <c r="V92" s="10">
        <f t="shared" si="92"/>
        <v>151</v>
      </c>
      <c r="W92" s="234"/>
      <c r="X92" s="235"/>
      <c r="Y92" s="9">
        <f t="shared" si="62"/>
        <v>951</v>
      </c>
      <c r="Z92" s="8">
        <f>E92+I92+M92+Q92+U92</f>
        <v>761</v>
      </c>
      <c r="AA92" s="7">
        <f>AVERAGE(F92,J92,N92,R92,V92)</f>
        <v>190.2</v>
      </c>
      <c r="AB92" s="6">
        <f>AVERAGE(F92,J92,N92,R92,V92)-D92</f>
        <v>152.19999999999999</v>
      </c>
      <c r="AC92" s="227"/>
    </row>
    <row r="93" spans="2:29" ht="44.4" customHeight="1" x14ac:dyDescent="0.3"/>
    <row r="94" spans="2:29" ht="22.2" x14ac:dyDescent="0.3">
      <c r="B94" s="71"/>
      <c r="C94" s="71"/>
      <c r="D94" s="63"/>
      <c r="E94" s="62"/>
      <c r="F94" s="70" t="s">
        <v>172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63"/>
      <c r="T94" s="63"/>
      <c r="U94" s="63"/>
      <c r="V94" s="69"/>
      <c r="W94" s="68" t="s">
        <v>118</v>
      </c>
      <c r="X94" s="67"/>
      <c r="Y94" s="67"/>
      <c r="Z94" s="67"/>
      <c r="AA94" s="63"/>
      <c r="AB94" s="63"/>
      <c r="AC94" s="62"/>
    </row>
    <row r="95" spans="2:29" ht="22.2" x14ac:dyDescent="0.3">
      <c r="B95" s="71"/>
      <c r="C95" s="71"/>
      <c r="D95" s="63"/>
      <c r="E95" s="62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63"/>
      <c r="T95" s="63"/>
      <c r="U95" s="63"/>
      <c r="V95" s="69"/>
      <c r="W95" s="68"/>
      <c r="X95" s="67"/>
      <c r="Y95" s="67"/>
      <c r="Z95" s="67"/>
      <c r="AA95" s="63"/>
      <c r="AB95" s="63"/>
      <c r="AC95" s="62"/>
    </row>
    <row r="96" spans="2:29" ht="21.6" thickBot="1" x14ac:dyDescent="0.45">
      <c r="B96" s="66" t="s">
        <v>38</v>
      </c>
      <c r="C96" s="65"/>
      <c r="D96" s="65"/>
      <c r="E96" s="62"/>
      <c r="F96" s="64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2"/>
    </row>
    <row r="97" spans="1:29" x14ac:dyDescent="0.3">
      <c r="B97" s="264" t="s">
        <v>37</v>
      </c>
      <c r="C97" s="265"/>
      <c r="D97" s="61" t="s">
        <v>36</v>
      </c>
      <c r="E97" s="60"/>
      <c r="F97" s="194" t="s">
        <v>35</v>
      </c>
      <c r="G97" s="258" t="s">
        <v>30</v>
      </c>
      <c r="H97" s="259"/>
      <c r="I97" s="59"/>
      <c r="J97" s="194" t="s">
        <v>34</v>
      </c>
      <c r="K97" s="258" t="s">
        <v>30</v>
      </c>
      <c r="L97" s="259"/>
      <c r="M97" s="58"/>
      <c r="N97" s="194" t="s">
        <v>33</v>
      </c>
      <c r="O97" s="258" t="s">
        <v>30</v>
      </c>
      <c r="P97" s="259"/>
      <c r="Q97" s="58"/>
      <c r="R97" s="194" t="s">
        <v>32</v>
      </c>
      <c r="S97" s="258" t="s">
        <v>30</v>
      </c>
      <c r="T97" s="259"/>
      <c r="U97" s="57"/>
      <c r="V97" s="194" t="s">
        <v>31</v>
      </c>
      <c r="W97" s="258" t="s">
        <v>30</v>
      </c>
      <c r="X97" s="259"/>
      <c r="Y97" s="194" t="s">
        <v>27</v>
      </c>
      <c r="Z97" s="55"/>
      <c r="AA97" s="54" t="s">
        <v>29</v>
      </c>
      <c r="AB97" s="53" t="s">
        <v>28</v>
      </c>
      <c r="AC97" s="52" t="s">
        <v>27</v>
      </c>
    </row>
    <row r="98" spans="1:29" ht="17.399999999999999" thickBot="1" x14ac:dyDescent="0.35">
      <c r="A98" s="36"/>
      <c r="B98" s="260" t="s">
        <v>26</v>
      </c>
      <c r="C98" s="261"/>
      <c r="D98" s="51"/>
      <c r="E98" s="50"/>
      <c r="F98" s="47" t="s">
        <v>24</v>
      </c>
      <c r="G98" s="262" t="s">
        <v>25</v>
      </c>
      <c r="H98" s="263"/>
      <c r="I98" s="49"/>
      <c r="J98" s="47" t="s">
        <v>24</v>
      </c>
      <c r="K98" s="262" t="s">
        <v>25</v>
      </c>
      <c r="L98" s="263"/>
      <c r="M98" s="47"/>
      <c r="N98" s="47" t="s">
        <v>24</v>
      </c>
      <c r="O98" s="262" t="s">
        <v>25</v>
      </c>
      <c r="P98" s="263"/>
      <c r="Q98" s="47"/>
      <c r="R98" s="47" t="s">
        <v>24</v>
      </c>
      <c r="S98" s="262" t="s">
        <v>25</v>
      </c>
      <c r="T98" s="263"/>
      <c r="U98" s="48"/>
      <c r="V98" s="47" t="s">
        <v>24</v>
      </c>
      <c r="W98" s="262" t="s">
        <v>25</v>
      </c>
      <c r="X98" s="263"/>
      <c r="Y98" s="46" t="s">
        <v>24</v>
      </c>
      <c r="Z98" s="45" t="s">
        <v>23</v>
      </c>
      <c r="AA98" s="44" t="s">
        <v>22</v>
      </c>
      <c r="AB98" s="43" t="s">
        <v>21</v>
      </c>
      <c r="AC98" s="42" t="s">
        <v>20</v>
      </c>
    </row>
    <row r="99" spans="1:29" ht="48.75" customHeight="1" x14ac:dyDescent="0.3">
      <c r="A99" s="36"/>
      <c r="B99" s="223" t="s">
        <v>134</v>
      </c>
      <c r="C99" s="224"/>
      <c r="D99" s="32">
        <f>SUM(D100:D102)</f>
        <v>161</v>
      </c>
      <c r="E99" s="28">
        <f>SUM(E100:E102)</f>
        <v>370</v>
      </c>
      <c r="F99" s="41">
        <f>SUM(F100:F102)</f>
        <v>531</v>
      </c>
      <c r="G99" s="35">
        <f>F119</f>
        <v>526</v>
      </c>
      <c r="H99" s="38" t="str">
        <f>B119</f>
        <v>Kirevene Mulk</v>
      </c>
      <c r="I99" s="40">
        <f>SUM(I100:I102)</f>
        <v>429</v>
      </c>
      <c r="J99" s="39">
        <f>SUM(J100:J102)</f>
        <v>590</v>
      </c>
      <c r="K99" s="39">
        <f>J115</f>
        <v>496</v>
      </c>
      <c r="L99" s="23" t="str">
        <f>B115</f>
        <v>Team 29</v>
      </c>
      <c r="M99" s="21">
        <f>SUM(M100:M102)</f>
        <v>373</v>
      </c>
      <c r="N99" s="35">
        <f>SUM(N100:N102)</f>
        <v>534</v>
      </c>
      <c r="O99" s="35">
        <f>N111</f>
        <v>554</v>
      </c>
      <c r="P99" s="38" t="str">
        <f>B111</f>
        <v>Kunda Trans</v>
      </c>
      <c r="Q99" s="26">
        <f>SUM(Q100:Q102)</f>
        <v>340</v>
      </c>
      <c r="R99" s="35">
        <f>SUM(R100:R102)</f>
        <v>501</v>
      </c>
      <c r="S99" s="35">
        <f>R107</f>
        <v>518</v>
      </c>
      <c r="T99" s="38" t="str">
        <f>B107</f>
        <v>Temper</v>
      </c>
      <c r="U99" s="26">
        <f>SUM(U100:U102)</f>
        <v>386</v>
      </c>
      <c r="V99" s="35">
        <f>SUM(V100:V102)</f>
        <v>547</v>
      </c>
      <c r="W99" s="35">
        <f>V103</f>
        <v>512</v>
      </c>
      <c r="X99" s="38" t="str">
        <f>B103</f>
        <v>Silfer 2</v>
      </c>
      <c r="Y99" s="22">
        <f t="shared" ref="Y99:Y122" si="93">F99+J99+N99+R99+V99</f>
        <v>2703</v>
      </c>
      <c r="Z99" s="21">
        <f>SUM(Z100:Z102)</f>
        <v>1898</v>
      </c>
      <c r="AA99" s="37">
        <f>AVERAGE(AA100,AA101,AA102)</f>
        <v>180.20000000000002</v>
      </c>
      <c r="AB99" s="19">
        <f>AVERAGE(AB100,AB101,AB102)</f>
        <v>126.53333333333335</v>
      </c>
      <c r="AC99" s="225">
        <f>G100+K100+O100+S100+W100</f>
        <v>3</v>
      </c>
    </row>
    <row r="100" spans="1:29" x14ac:dyDescent="0.3">
      <c r="A100" s="5"/>
      <c r="B100" s="228" t="s">
        <v>171</v>
      </c>
      <c r="C100" s="229"/>
      <c r="D100" s="18">
        <v>60</v>
      </c>
      <c r="E100" s="17">
        <v>113</v>
      </c>
      <c r="F100" s="10">
        <f>E100+D100</f>
        <v>173</v>
      </c>
      <c r="G100" s="230">
        <v>1</v>
      </c>
      <c r="H100" s="231"/>
      <c r="I100" s="16">
        <v>98</v>
      </c>
      <c r="J100" s="12">
        <f>I100+D100</f>
        <v>158</v>
      </c>
      <c r="K100" s="230">
        <v>1</v>
      </c>
      <c r="L100" s="231"/>
      <c r="M100" s="16">
        <v>113</v>
      </c>
      <c r="N100" s="12">
        <f>M100+D100</f>
        <v>173</v>
      </c>
      <c r="O100" s="230">
        <v>0</v>
      </c>
      <c r="P100" s="231"/>
      <c r="Q100" s="16">
        <v>93</v>
      </c>
      <c r="R100" s="10">
        <f>Q100+D100</f>
        <v>153</v>
      </c>
      <c r="S100" s="230">
        <v>0</v>
      </c>
      <c r="T100" s="231"/>
      <c r="U100" s="17">
        <v>88</v>
      </c>
      <c r="V100" s="10">
        <f>U100+D100</f>
        <v>148</v>
      </c>
      <c r="W100" s="230">
        <v>1</v>
      </c>
      <c r="X100" s="231"/>
      <c r="Y100" s="12">
        <f t="shared" si="93"/>
        <v>805</v>
      </c>
      <c r="Z100" s="16">
        <f>E100+I100+M100+Q100+U100</f>
        <v>505</v>
      </c>
      <c r="AA100" s="15">
        <f>AVERAGE(F100,J100,N100,R100,V100)</f>
        <v>161</v>
      </c>
      <c r="AB100" s="14">
        <f>AVERAGE(F100,J100,N100,R100,V100)-D100</f>
        <v>101</v>
      </c>
      <c r="AC100" s="226"/>
    </row>
    <row r="101" spans="1:29" s="36" customFormat="1" ht="16.2" x14ac:dyDescent="0.25">
      <c r="A101" s="5"/>
      <c r="B101" s="236" t="s">
        <v>150</v>
      </c>
      <c r="C101" s="237"/>
      <c r="D101" s="18">
        <v>60</v>
      </c>
      <c r="E101" s="17">
        <v>95</v>
      </c>
      <c r="F101" s="10">
        <f t="shared" ref="F101:F102" si="94">E101+D101</f>
        <v>155</v>
      </c>
      <c r="G101" s="232"/>
      <c r="H101" s="233"/>
      <c r="I101" s="16">
        <v>129</v>
      </c>
      <c r="J101" s="12">
        <f t="shared" ref="J101:J102" si="95">I101+D101</f>
        <v>189</v>
      </c>
      <c r="K101" s="232"/>
      <c r="L101" s="233"/>
      <c r="M101" s="16">
        <v>133</v>
      </c>
      <c r="N101" s="12">
        <f t="shared" ref="N101:N102" si="96">M101+D101</f>
        <v>193</v>
      </c>
      <c r="O101" s="232"/>
      <c r="P101" s="233"/>
      <c r="Q101" s="17">
        <v>125</v>
      </c>
      <c r="R101" s="10">
        <f t="shared" ref="R101:R102" si="97">Q101+D101</f>
        <v>185</v>
      </c>
      <c r="S101" s="232"/>
      <c r="T101" s="233"/>
      <c r="U101" s="17">
        <v>117</v>
      </c>
      <c r="V101" s="10">
        <f t="shared" ref="V101:V102" si="98">U101+D101</f>
        <v>177</v>
      </c>
      <c r="W101" s="232"/>
      <c r="X101" s="233"/>
      <c r="Y101" s="12">
        <f t="shared" si="93"/>
        <v>899</v>
      </c>
      <c r="Z101" s="16">
        <f>E101+I101+M101+Q101+U101</f>
        <v>599</v>
      </c>
      <c r="AA101" s="15">
        <f>AVERAGE(F101,J101,N101,R101,V101)</f>
        <v>179.8</v>
      </c>
      <c r="AB101" s="14">
        <f>AVERAGE(F101,J101,N101,R101,V101)-D101</f>
        <v>119.80000000000001</v>
      </c>
      <c r="AC101" s="226"/>
    </row>
    <row r="102" spans="1:29" s="36" customFormat="1" ht="17.399999999999999" thickBot="1" x14ac:dyDescent="0.35">
      <c r="A102" s="5"/>
      <c r="B102" s="238" t="s">
        <v>148</v>
      </c>
      <c r="C102" s="239"/>
      <c r="D102" s="30">
        <v>41</v>
      </c>
      <c r="E102" s="11">
        <v>162</v>
      </c>
      <c r="F102" s="10">
        <f t="shared" si="94"/>
        <v>203</v>
      </c>
      <c r="G102" s="234"/>
      <c r="H102" s="235"/>
      <c r="I102" s="8">
        <v>202</v>
      </c>
      <c r="J102" s="12">
        <f t="shared" si="95"/>
        <v>243</v>
      </c>
      <c r="K102" s="234"/>
      <c r="L102" s="235"/>
      <c r="M102" s="16">
        <v>127</v>
      </c>
      <c r="N102" s="12">
        <f t="shared" si="96"/>
        <v>168</v>
      </c>
      <c r="O102" s="234"/>
      <c r="P102" s="235"/>
      <c r="Q102" s="17">
        <v>122</v>
      </c>
      <c r="R102" s="10">
        <f t="shared" si="97"/>
        <v>163</v>
      </c>
      <c r="S102" s="234"/>
      <c r="T102" s="235"/>
      <c r="U102" s="17">
        <v>181</v>
      </c>
      <c r="V102" s="10">
        <f t="shared" si="98"/>
        <v>222</v>
      </c>
      <c r="W102" s="234"/>
      <c r="X102" s="235"/>
      <c r="Y102" s="9">
        <f t="shared" si="93"/>
        <v>999</v>
      </c>
      <c r="Z102" s="8">
        <f>E102+I102+M102+Q102+U102</f>
        <v>794</v>
      </c>
      <c r="AA102" s="7">
        <f>AVERAGE(F102,J102,N102,R102,V102)</f>
        <v>199.8</v>
      </c>
      <c r="AB102" s="6">
        <f>AVERAGE(F102,J102,N102,R102,V102)-D102</f>
        <v>158.80000000000001</v>
      </c>
      <c r="AC102" s="227"/>
    </row>
    <row r="103" spans="1:29" s="5" customFormat="1" ht="48.75" customHeight="1" x14ac:dyDescent="0.25">
      <c r="B103" s="240" t="s">
        <v>122</v>
      </c>
      <c r="C103" s="241"/>
      <c r="D103" s="34">
        <f>SUM(D104:D106)</f>
        <v>113</v>
      </c>
      <c r="E103" s="28">
        <f>SUM(E104:E106)</f>
        <v>348</v>
      </c>
      <c r="F103" s="24">
        <f>SUM(F104:F106)</f>
        <v>461</v>
      </c>
      <c r="G103" s="24">
        <f>F115</f>
        <v>505</v>
      </c>
      <c r="H103" s="23" t="str">
        <f>B115</f>
        <v>Team 29</v>
      </c>
      <c r="I103" s="27">
        <f>SUM(I104:I106)</f>
        <v>421</v>
      </c>
      <c r="J103" s="24">
        <f>SUM(J104:J106)</f>
        <v>534</v>
      </c>
      <c r="K103" s="24">
        <f>J111</f>
        <v>560</v>
      </c>
      <c r="L103" s="23" t="str">
        <f>B111</f>
        <v>Kunda Trans</v>
      </c>
      <c r="M103" s="21">
        <f>SUM(M104:M106)</f>
        <v>382</v>
      </c>
      <c r="N103" s="31">
        <f>SUM(N104:N106)</f>
        <v>495</v>
      </c>
      <c r="O103" s="24">
        <f>N107</f>
        <v>577</v>
      </c>
      <c r="P103" s="23" t="str">
        <f>B107</f>
        <v>Temper</v>
      </c>
      <c r="Q103" s="21">
        <f>SUM(Q104:Q106)</f>
        <v>409</v>
      </c>
      <c r="R103" s="35">
        <f>SUM(R104:R106)</f>
        <v>522</v>
      </c>
      <c r="S103" s="24">
        <f>R119</f>
        <v>597</v>
      </c>
      <c r="T103" s="23" t="str">
        <f>B119</f>
        <v>Kirevene Mulk</v>
      </c>
      <c r="U103" s="21">
        <f>SUM(U104:U106)</f>
        <v>399</v>
      </c>
      <c r="V103" s="25">
        <f>SUM(V104:V106)</f>
        <v>512</v>
      </c>
      <c r="W103" s="24">
        <f>V99</f>
        <v>547</v>
      </c>
      <c r="X103" s="23" t="str">
        <f>B99</f>
        <v>Kunda Nordic</v>
      </c>
      <c r="Y103" s="22">
        <f t="shared" si="93"/>
        <v>2524</v>
      </c>
      <c r="Z103" s="21">
        <f>SUM(Z104:Z106)</f>
        <v>1959</v>
      </c>
      <c r="AA103" s="20">
        <f>AVERAGE(AA104,AA105,AA106)</f>
        <v>168.26666666666668</v>
      </c>
      <c r="AB103" s="19">
        <f>AVERAGE(AB104,AB105,AB106)</f>
        <v>130.6</v>
      </c>
      <c r="AC103" s="225">
        <f>G104+K104+O104+S104+W104</f>
        <v>0</v>
      </c>
    </row>
    <row r="104" spans="1:29" s="5" customFormat="1" ht="16.2" x14ac:dyDescent="0.25">
      <c r="B104" s="228" t="s">
        <v>123</v>
      </c>
      <c r="C104" s="229"/>
      <c r="D104" s="18">
        <v>58</v>
      </c>
      <c r="E104" s="17">
        <v>93</v>
      </c>
      <c r="F104" s="10">
        <f>E104+D104</f>
        <v>151</v>
      </c>
      <c r="G104" s="230">
        <v>0</v>
      </c>
      <c r="H104" s="231"/>
      <c r="I104" s="16">
        <v>95</v>
      </c>
      <c r="J104" s="12">
        <f>I104+D104</f>
        <v>153</v>
      </c>
      <c r="K104" s="230">
        <v>0</v>
      </c>
      <c r="L104" s="231"/>
      <c r="M104" s="16">
        <v>135</v>
      </c>
      <c r="N104" s="12">
        <f>M104+D104</f>
        <v>193</v>
      </c>
      <c r="O104" s="230">
        <v>0</v>
      </c>
      <c r="P104" s="231"/>
      <c r="Q104" s="16">
        <v>125</v>
      </c>
      <c r="R104" s="10">
        <f>Q104+D104</f>
        <v>183</v>
      </c>
      <c r="S104" s="230">
        <v>0</v>
      </c>
      <c r="T104" s="231"/>
      <c r="U104" s="16">
        <v>111</v>
      </c>
      <c r="V104" s="10">
        <f>U104+D104</f>
        <v>169</v>
      </c>
      <c r="W104" s="230">
        <v>0</v>
      </c>
      <c r="X104" s="231"/>
      <c r="Y104" s="12">
        <f t="shared" si="93"/>
        <v>849</v>
      </c>
      <c r="Z104" s="16">
        <f>E104+I104+M104+Q104+U104</f>
        <v>559</v>
      </c>
      <c r="AA104" s="15">
        <f>AVERAGE(F104,J104,N104,R104,V104)</f>
        <v>169.8</v>
      </c>
      <c r="AB104" s="14">
        <f>AVERAGE(F104,J104,N104,R104,V104)-D104</f>
        <v>111.80000000000001</v>
      </c>
      <c r="AC104" s="226"/>
    </row>
    <row r="105" spans="1:29" s="5" customFormat="1" ht="16.2" x14ac:dyDescent="0.25">
      <c r="B105" s="236" t="s">
        <v>124</v>
      </c>
      <c r="C105" s="237"/>
      <c r="D105" s="18">
        <v>35</v>
      </c>
      <c r="E105" s="17">
        <v>123</v>
      </c>
      <c r="F105" s="10">
        <f t="shared" ref="F105:F106" si="99">E105+D105</f>
        <v>158</v>
      </c>
      <c r="G105" s="232"/>
      <c r="H105" s="233"/>
      <c r="I105" s="16">
        <v>165</v>
      </c>
      <c r="J105" s="12">
        <f t="shared" ref="J105:J106" si="100">I105+D105</f>
        <v>200</v>
      </c>
      <c r="K105" s="232"/>
      <c r="L105" s="233"/>
      <c r="M105" s="16">
        <v>133</v>
      </c>
      <c r="N105" s="12">
        <f t="shared" ref="N105:N106" si="101">M105+D105</f>
        <v>168</v>
      </c>
      <c r="O105" s="232"/>
      <c r="P105" s="233"/>
      <c r="Q105" s="17">
        <v>131</v>
      </c>
      <c r="R105" s="10">
        <f t="shared" ref="R105:R106" si="102">Q105+D105</f>
        <v>166</v>
      </c>
      <c r="S105" s="232"/>
      <c r="T105" s="233"/>
      <c r="U105" s="17">
        <v>133</v>
      </c>
      <c r="V105" s="10">
        <f t="shared" ref="V105:V106" si="103">U105+D105</f>
        <v>168</v>
      </c>
      <c r="W105" s="232"/>
      <c r="X105" s="233"/>
      <c r="Y105" s="12">
        <f t="shared" si="93"/>
        <v>860</v>
      </c>
      <c r="Z105" s="16">
        <f>E105+I105+M105+Q105+U105</f>
        <v>685</v>
      </c>
      <c r="AA105" s="15">
        <f>AVERAGE(F105,J105,N105,R105,V105)</f>
        <v>172</v>
      </c>
      <c r="AB105" s="14">
        <f>AVERAGE(F105,J105,N105,R105,V105)-D105</f>
        <v>137</v>
      </c>
      <c r="AC105" s="226"/>
    </row>
    <row r="106" spans="1:29" s="5" customFormat="1" thickBot="1" x14ac:dyDescent="0.35">
      <c r="B106" s="238" t="s">
        <v>81</v>
      </c>
      <c r="C106" s="239"/>
      <c r="D106" s="30">
        <v>20</v>
      </c>
      <c r="E106" s="11">
        <v>132</v>
      </c>
      <c r="F106" s="10">
        <f t="shared" si="99"/>
        <v>152</v>
      </c>
      <c r="G106" s="234"/>
      <c r="H106" s="235"/>
      <c r="I106" s="8">
        <v>161</v>
      </c>
      <c r="J106" s="12">
        <f t="shared" si="100"/>
        <v>181</v>
      </c>
      <c r="K106" s="234"/>
      <c r="L106" s="235"/>
      <c r="M106" s="16">
        <v>114</v>
      </c>
      <c r="N106" s="12">
        <f t="shared" si="101"/>
        <v>134</v>
      </c>
      <c r="O106" s="234"/>
      <c r="P106" s="235"/>
      <c r="Q106" s="17">
        <v>153</v>
      </c>
      <c r="R106" s="10">
        <f t="shared" si="102"/>
        <v>173</v>
      </c>
      <c r="S106" s="234"/>
      <c r="T106" s="235"/>
      <c r="U106" s="17">
        <v>155</v>
      </c>
      <c r="V106" s="10">
        <f t="shared" si="103"/>
        <v>175</v>
      </c>
      <c r="W106" s="234"/>
      <c r="X106" s="235"/>
      <c r="Y106" s="9">
        <f t="shared" si="93"/>
        <v>815</v>
      </c>
      <c r="Z106" s="8">
        <f>E106+I106+M106+Q106+U106</f>
        <v>715</v>
      </c>
      <c r="AA106" s="7">
        <f>AVERAGE(F106,J106,N106,R106,V106)</f>
        <v>163</v>
      </c>
      <c r="AB106" s="6">
        <f>AVERAGE(F106,J106,N106,R106,V106)-D106</f>
        <v>143</v>
      </c>
      <c r="AC106" s="227"/>
    </row>
    <row r="107" spans="1:29" s="5" customFormat="1" ht="60.75" customHeight="1" thickBot="1" x14ac:dyDescent="0.3">
      <c r="B107" s="223" t="s">
        <v>71</v>
      </c>
      <c r="C107" s="224"/>
      <c r="D107" s="34">
        <f>SUM(D108:D110)</f>
        <v>146</v>
      </c>
      <c r="E107" s="28">
        <f>SUM(E108:E110)</f>
        <v>434</v>
      </c>
      <c r="F107" s="24">
        <f>SUM(F108:F110)</f>
        <v>580</v>
      </c>
      <c r="G107" s="24">
        <f>F111</f>
        <v>568</v>
      </c>
      <c r="H107" s="23" t="str">
        <f>B111</f>
        <v>Kunda Trans</v>
      </c>
      <c r="I107" s="27">
        <f>SUM(I108:I110)</f>
        <v>366</v>
      </c>
      <c r="J107" s="24">
        <f>SUM(J108:J110)</f>
        <v>512</v>
      </c>
      <c r="K107" s="24">
        <f>J119</f>
        <v>511</v>
      </c>
      <c r="L107" s="23" t="str">
        <f>B119</f>
        <v>Kirevene Mulk</v>
      </c>
      <c r="M107" s="21">
        <f>SUM(M108:M110)</f>
        <v>431</v>
      </c>
      <c r="N107" s="31">
        <f>SUM(N108:N110)</f>
        <v>577</v>
      </c>
      <c r="O107" s="24">
        <f>N103</f>
        <v>495</v>
      </c>
      <c r="P107" s="23" t="str">
        <f>B103</f>
        <v>Silfer 2</v>
      </c>
      <c r="Q107" s="21">
        <f>SUM(Q108:Q110)</f>
        <v>372</v>
      </c>
      <c r="R107" s="25">
        <f>SUM(R108:R110)</f>
        <v>518</v>
      </c>
      <c r="S107" s="24">
        <f>R99</f>
        <v>501</v>
      </c>
      <c r="T107" s="23" t="str">
        <f>B99</f>
        <v>Kunda Nordic</v>
      </c>
      <c r="U107" s="21">
        <f>SUM(U108:U110)</f>
        <v>348</v>
      </c>
      <c r="V107" s="31">
        <f>SUM(V108:V110)</f>
        <v>494</v>
      </c>
      <c r="W107" s="24">
        <f>V115</f>
        <v>451</v>
      </c>
      <c r="X107" s="23" t="str">
        <f>B115</f>
        <v>Team 29</v>
      </c>
      <c r="Y107" s="22">
        <f t="shared" si="93"/>
        <v>2681</v>
      </c>
      <c r="Z107" s="21">
        <f>SUM(Z108:Z110)</f>
        <v>1951</v>
      </c>
      <c r="AA107" s="20">
        <f>AVERAGE(AA108,AA109,AA110)</f>
        <v>178.73333333333335</v>
      </c>
      <c r="AB107" s="19">
        <f>AVERAGE(AB108,AB109,AB110)</f>
        <v>130.06666666666666</v>
      </c>
      <c r="AC107" s="225">
        <f>G108+K108+O108+S108+W108</f>
        <v>5</v>
      </c>
    </row>
    <row r="108" spans="1:29" s="5" customFormat="1" ht="16.2" x14ac:dyDescent="0.25">
      <c r="B108" s="242" t="s">
        <v>70</v>
      </c>
      <c r="C108" s="243"/>
      <c r="D108" s="18">
        <v>54</v>
      </c>
      <c r="E108" s="17">
        <v>159</v>
      </c>
      <c r="F108" s="10">
        <f>E108+D108</f>
        <v>213</v>
      </c>
      <c r="G108" s="230">
        <v>1</v>
      </c>
      <c r="H108" s="231"/>
      <c r="I108" s="16">
        <v>128</v>
      </c>
      <c r="J108" s="12">
        <f>I108+D108</f>
        <v>182</v>
      </c>
      <c r="K108" s="230">
        <v>1</v>
      </c>
      <c r="L108" s="231"/>
      <c r="M108" s="16">
        <v>136</v>
      </c>
      <c r="N108" s="12">
        <f>M108+D108</f>
        <v>190</v>
      </c>
      <c r="O108" s="230">
        <v>1</v>
      </c>
      <c r="P108" s="231"/>
      <c r="Q108" s="16">
        <v>127</v>
      </c>
      <c r="R108" s="10">
        <f>Q108+D108</f>
        <v>181</v>
      </c>
      <c r="S108" s="230">
        <v>1</v>
      </c>
      <c r="T108" s="231"/>
      <c r="U108" s="16">
        <v>121</v>
      </c>
      <c r="V108" s="10">
        <f>U108+D108</f>
        <v>175</v>
      </c>
      <c r="W108" s="230">
        <v>1</v>
      </c>
      <c r="X108" s="231"/>
      <c r="Y108" s="12">
        <f t="shared" si="93"/>
        <v>941</v>
      </c>
      <c r="Z108" s="16">
        <f>E108+I108+M108+Q108+U108</f>
        <v>671</v>
      </c>
      <c r="AA108" s="15">
        <f>AVERAGE(F108,J108,N108,R108,V108)</f>
        <v>188.2</v>
      </c>
      <c r="AB108" s="14">
        <f>AVERAGE(F108,J108,N108,R108,V108)-D108</f>
        <v>134.19999999999999</v>
      </c>
      <c r="AC108" s="226"/>
    </row>
    <row r="109" spans="1:29" s="5" customFormat="1" ht="16.2" x14ac:dyDescent="0.25">
      <c r="B109" s="244" t="s">
        <v>111</v>
      </c>
      <c r="C109" s="245"/>
      <c r="D109" s="18">
        <v>56</v>
      </c>
      <c r="E109" s="17">
        <v>143</v>
      </c>
      <c r="F109" s="10">
        <f t="shared" ref="F109:F110" si="104">E109+D109</f>
        <v>199</v>
      </c>
      <c r="G109" s="232"/>
      <c r="H109" s="233"/>
      <c r="I109" s="17">
        <v>140</v>
      </c>
      <c r="J109" s="12">
        <f t="shared" ref="J109:J110" si="105">I109+D109</f>
        <v>196</v>
      </c>
      <c r="K109" s="232"/>
      <c r="L109" s="233"/>
      <c r="M109" s="17">
        <v>146</v>
      </c>
      <c r="N109" s="12">
        <f t="shared" ref="N109:N110" si="106">M109+D109</f>
        <v>202</v>
      </c>
      <c r="O109" s="232"/>
      <c r="P109" s="233"/>
      <c r="Q109" s="17">
        <v>125</v>
      </c>
      <c r="R109" s="10">
        <f t="shared" ref="R109:R110" si="107">Q109+D109</f>
        <v>181</v>
      </c>
      <c r="S109" s="232"/>
      <c r="T109" s="233"/>
      <c r="U109" s="17">
        <v>105</v>
      </c>
      <c r="V109" s="10">
        <f t="shared" ref="V109:V110" si="108">U109+D109</f>
        <v>161</v>
      </c>
      <c r="W109" s="232"/>
      <c r="X109" s="233"/>
      <c r="Y109" s="12">
        <f t="shared" si="93"/>
        <v>939</v>
      </c>
      <c r="Z109" s="16">
        <f>E109+I109+M109+Q109+U109</f>
        <v>659</v>
      </c>
      <c r="AA109" s="15">
        <f>AVERAGE(F109,J109,N109,R109,V109)</f>
        <v>187.8</v>
      </c>
      <c r="AB109" s="14">
        <f>AVERAGE(F109,J109,N109,R109,V109)-D109</f>
        <v>131.80000000000001</v>
      </c>
      <c r="AC109" s="226"/>
    </row>
    <row r="110" spans="1:29" s="5" customFormat="1" thickBot="1" x14ac:dyDescent="0.35">
      <c r="B110" s="246" t="s">
        <v>69</v>
      </c>
      <c r="C110" s="247"/>
      <c r="D110" s="30">
        <v>36</v>
      </c>
      <c r="E110" s="11">
        <v>132</v>
      </c>
      <c r="F110" s="10">
        <f t="shared" si="104"/>
        <v>168</v>
      </c>
      <c r="G110" s="234"/>
      <c r="H110" s="235"/>
      <c r="I110" s="17">
        <v>98</v>
      </c>
      <c r="J110" s="12">
        <f t="shared" si="105"/>
        <v>134</v>
      </c>
      <c r="K110" s="234"/>
      <c r="L110" s="235"/>
      <c r="M110" s="17">
        <v>149</v>
      </c>
      <c r="N110" s="12">
        <f t="shared" si="106"/>
        <v>185</v>
      </c>
      <c r="O110" s="234"/>
      <c r="P110" s="235"/>
      <c r="Q110" s="17">
        <v>120</v>
      </c>
      <c r="R110" s="10">
        <f t="shared" si="107"/>
        <v>156</v>
      </c>
      <c r="S110" s="234"/>
      <c r="T110" s="235"/>
      <c r="U110" s="17">
        <v>122</v>
      </c>
      <c r="V110" s="10">
        <f t="shared" si="108"/>
        <v>158</v>
      </c>
      <c r="W110" s="234"/>
      <c r="X110" s="235"/>
      <c r="Y110" s="9">
        <f t="shared" si="93"/>
        <v>801</v>
      </c>
      <c r="Z110" s="8">
        <f>E110+I110+M110+Q110+U110</f>
        <v>621</v>
      </c>
      <c r="AA110" s="7">
        <f>AVERAGE(F110,J110,N110,R110,V110)</f>
        <v>160.19999999999999</v>
      </c>
      <c r="AB110" s="6">
        <f>AVERAGE(F110,J110,N110,R110,V110)-D110</f>
        <v>124.19999999999999</v>
      </c>
      <c r="AC110" s="227"/>
    </row>
    <row r="111" spans="1:29" s="5" customFormat="1" ht="48.75" customHeight="1" x14ac:dyDescent="0.25">
      <c r="B111" s="223" t="s">
        <v>8</v>
      </c>
      <c r="C111" s="224"/>
      <c r="D111" s="32">
        <f>SUM(D112:D114)</f>
        <v>143</v>
      </c>
      <c r="E111" s="28">
        <f>SUM(E112:E114)</f>
        <v>425</v>
      </c>
      <c r="F111" s="24">
        <f>SUM(F112:F114)</f>
        <v>568</v>
      </c>
      <c r="G111" s="24">
        <f>F107</f>
        <v>580</v>
      </c>
      <c r="H111" s="23" t="str">
        <f>B107</f>
        <v>Temper</v>
      </c>
      <c r="I111" s="33">
        <f>SUM(I112:I114)</f>
        <v>417</v>
      </c>
      <c r="J111" s="24">
        <f>SUM(J112:J114)</f>
        <v>560</v>
      </c>
      <c r="K111" s="24">
        <f>J103</f>
        <v>534</v>
      </c>
      <c r="L111" s="23" t="str">
        <f>B103</f>
        <v>Silfer 2</v>
      </c>
      <c r="M111" s="26">
        <f>SUM(M112:M114)</f>
        <v>411</v>
      </c>
      <c r="N111" s="25">
        <f>SUM(N112:N114)</f>
        <v>554</v>
      </c>
      <c r="O111" s="24">
        <f>N99</f>
        <v>534</v>
      </c>
      <c r="P111" s="23" t="str">
        <f>B99</f>
        <v>Kunda Nordic</v>
      </c>
      <c r="Q111" s="21">
        <f>SUM(Q112:Q114)</f>
        <v>335</v>
      </c>
      <c r="R111" s="25">
        <f>SUM(R112:R114)</f>
        <v>478</v>
      </c>
      <c r="S111" s="24">
        <f>R115</f>
        <v>551</v>
      </c>
      <c r="T111" s="23" t="str">
        <f>B115</f>
        <v>Team 29</v>
      </c>
      <c r="U111" s="21">
        <f>SUM(U112:U114)</f>
        <v>406</v>
      </c>
      <c r="V111" s="25">
        <f>SUM(V112:V114)</f>
        <v>549</v>
      </c>
      <c r="W111" s="24">
        <f>V119</f>
        <v>518</v>
      </c>
      <c r="X111" s="23" t="str">
        <f>B119</f>
        <v>Kirevene Mulk</v>
      </c>
      <c r="Y111" s="22">
        <f t="shared" si="93"/>
        <v>2709</v>
      </c>
      <c r="Z111" s="21">
        <f>SUM(Z112:Z114)</f>
        <v>1994</v>
      </c>
      <c r="AA111" s="20">
        <f>AVERAGE(AA112,AA113,AA114)</f>
        <v>180.6</v>
      </c>
      <c r="AB111" s="19">
        <f>AVERAGE(AB112,AB113,AB114)</f>
        <v>132.93333333333334</v>
      </c>
      <c r="AC111" s="225">
        <f>G112+K112+O112+S112+W112</f>
        <v>3</v>
      </c>
    </row>
    <row r="112" spans="1:29" s="5" customFormat="1" ht="16.2" x14ac:dyDescent="0.25">
      <c r="B112" s="250" t="s">
        <v>6</v>
      </c>
      <c r="C112" s="251"/>
      <c r="D112" s="18">
        <v>60</v>
      </c>
      <c r="E112" s="17">
        <v>122</v>
      </c>
      <c r="F112" s="10">
        <f>E112+D112</f>
        <v>182</v>
      </c>
      <c r="G112" s="230">
        <v>0</v>
      </c>
      <c r="H112" s="231"/>
      <c r="I112" s="16">
        <v>127</v>
      </c>
      <c r="J112" s="12">
        <f>I112+D112</f>
        <v>187</v>
      </c>
      <c r="K112" s="230">
        <v>1</v>
      </c>
      <c r="L112" s="231"/>
      <c r="M112" s="16">
        <v>122</v>
      </c>
      <c r="N112" s="12">
        <f>M112+D112</f>
        <v>182</v>
      </c>
      <c r="O112" s="230">
        <v>1</v>
      </c>
      <c r="P112" s="231"/>
      <c r="Q112" s="16">
        <v>118</v>
      </c>
      <c r="R112" s="10">
        <f>Q112+D112</f>
        <v>178</v>
      </c>
      <c r="S112" s="230">
        <v>0</v>
      </c>
      <c r="T112" s="231"/>
      <c r="U112" s="16">
        <v>131</v>
      </c>
      <c r="V112" s="10">
        <f>U112+D112</f>
        <v>191</v>
      </c>
      <c r="W112" s="230">
        <v>1</v>
      </c>
      <c r="X112" s="231"/>
      <c r="Y112" s="12">
        <f t="shared" si="93"/>
        <v>920</v>
      </c>
      <c r="Z112" s="16">
        <f>E112+I112+M112+Q112+U112</f>
        <v>620</v>
      </c>
      <c r="AA112" s="15">
        <f>AVERAGE(F112,J112,N112,R112,V112)</f>
        <v>184</v>
      </c>
      <c r="AB112" s="14">
        <f>AVERAGE(F112,J112,N112,R112,V112)-D112</f>
        <v>124</v>
      </c>
      <c r="AC112" s="226"/>
    </row>
    <row r="113" spans="2:29" s="5" customFormat="1" ht="20.399999999999999" customHeight="1" x14ac:dyDescent="0.25">
      <c r="B113" s="250" t="s">
        <v>7</v>
      </c>
      <c r="C113" s="251"/>
      <c r="D113" s="18">
        <v>36</v>
      </c>
      <c r="E113" s="17">
        <v>136</v>
      </c>
      <c r="F113" s="10">
        <f t="shared" ref="F113:F114" si="109">E113+D113</f>
        <v>172</v>
      </c>
      <c r="G113" s="232"/>
      <c r="H113" s="233"/>
      <c r="I113" s="17">
        <v>152</v>
      </c>
      <c r="J113" s="12">
        <f t="shared" ref="J113:J114" si="110">I113+D113</f>
        <v>188</v>
      </c>
      <c r="K113" s="232"/>
      <c r="L113" s="233"/>
      <c r="M113" s="17">
        <v>129</v>
      </c>
      <c r="N113" s="12">
        <f t="shared" ref="N113:N114" si="111">M113+D113</f>
        <v>165</v>
      </c>
      <c r="O113" s="232"/>
      <c r="P113" s="233"/>
      <c r="Q113" s="17">
        <v>102</v>
      </c>
      <c r="R113" s="10">
        <f t="shared" ref="R113:R114" si="112">Q113+D113</f>
        <v>138</v>
      </c>
      <c r="S113" s="232"/>
      <c r="T113" s="233"/>
      <c r="U113" s="17">
        <v>160</v>
      </c>
      <c r="V113" s="10">
        <f t="shared" ref="V113:V114" si="113">U113+D113</f>
        <v>196</v>
      </c>
      <c r="W113" s="232"/>
      <c r="X113" s="233"/>
      <c r="Y113" s="12">
        <f t="shared" si="93"/>
        <v>859</v>
      </c>
      <c r="Z113" s="16">
        <f>E113+I113+M113+Q113+U113</f>
        <v>679</v>
      </c>
      <c r="AA113" s="15">
        <f>AVERAGE(F113,J113,N113,R113,V113)</f>
        <v>171.8</v>
      </c>
      <c r="AB113" s="14">
        <f>AVERAGE(F113,J113,N113,R113,V113)-D113</f>
        <v>135.80000000000001</v>
      </c>
      <c r="AC113" s="226"/>
    </row>
    <row r="114" spans="2:29" s="5" customFormat="1" thickBot="1" x14ac:dyDescent="0.35">
      <c r="B114" s="252" t="s">
        <v>165</v>
      </c>
      <c r="C114" s="253"/>
      <c r="D114" s="30">
        <v>47</v>
      </c>
      <c r="E114" s="11">
        <v>167</v>
      </c>
      <c r="F114" s="10">
        <f t="shared" si="109"/>
        <v>214</v>
      </c>
      <c r="G114" s="234"/>
      <c r="H114" s="235"/>
      <c r="I114" s="17">
        <v>138</v>
      </c>
      <c r="J114" s="12">
        <f t="shared" si="110"/>
        <v>185</v>
      </c>
      <c r="K114" s="234"/>
      <c r="L114" s="235"/>
      <c r="M114" s="17">
        <v>160</v>
      </c>
      <c r="N114" s="12">
        <f t="shared" si="111"/>
        <v>207</v>
      </c>
      <c r="O114" s="234"/>
      <c r="P114" s="235"/>
      <c r="Q114" s="17">
        <v>115</v>
      </c>
      <c r="R114" s="10">
        <f t="shared" si="112"/>
        <v>162</v>
      </c>
      <c r="S114" s="234"/>
      <c r="T114" s="235"/>
      <c r="U114" s="17">
        <v>115</v>
      </c>
      <c r="V114" s="10">
        <f t="shared" si="113"/>
        <v>162</v>
      </c>
      <c r="W114" s="234"/>
      <c r="X114" s="235"/>
      <c r="Y114" s="9">
        <f t="shared" si="93"/>
        <v>930</v>
      </c>
      <c r="Z114" s="8">
        <f>E114+I114+M114+Q114+U114</f>
        <v>695</v>
      </c>
      <c r="AA114" s="7">
        <f>AVERAGE(F114,J114,N114,R114,V114)</f>
        <v>186</v>
      </c>
      <c r="AB114" s="6">
        <f>AVERAGE(F114,J114,N114,R114,V114)-D114</f>
        <v>139</v>
      </c>
      <c r="AC114" s="227"/>
    </row>
    <row r="115" spans="2:29" s="5" customFormat="1" ht="48.75" customHeight="1" x14ac:dyDescent="0.25">
      <c r="B115" s="240" t="s">
        <v>78</v>
      </c>
      <c r="C115" s="241"/>
      <c r="D115" s="34">
        <f>SUM(D116:D118)</f>
        <v>180</v>
      </c>
      <c r="E115" s="28">
        <f>SUM(E116:E118)</f>
        <v>325</v>
      </c>
      <c r="F115" s="24">
        <f>SUM(F116:F118)</f>
        <v>505</v>
      </c>
      <c r="G115" s="24">
        <f>F103</f>
        <v>461</v>
      </c>
      <c r="H115" s="23" t="str">
        <f>B103</f>
        <v>Silfer 2</v>
      </c>
      <c r="I115" s="27">
        <f>SUM(I116:I118)</f>
        <v>316</v>
      </c>
      <c r="J115" s="24">
        <f>SUM(J116:J118)</f>
        <v>496</v>
      </c>
      <c r="K115" s="24">
        <f>J99</f>
        <v>590</v>
      </c>
      <c r="L115" s="23" t="str">
        <f>B99</f>
        <v>Kunda Nordic</v>
      </c>
      <c r="M115" s="21">
        <f>SUM(M116:M118)</f>
        <v>322</v>
      </c>
      <c r="N115" s="31">
        <f>SUM(N116:N118)</f>
        <v>502</v>
      </c>
      <c r="O115" s="24">
        <f>N119</f>
        <v>567</v>
      </c>
      <c r="P115" s="23" t="str">
        <f>B119</f>
        <v>Kirevene Mulk</v>
      </c>
      <c r="Q115" s="21">
        <f>SUM(Q116:Q118)</f>
        <v>371</v>
      </c>
      <c r="R115" s="31">
        <f>SUM(R116:R118)</f>
        <v>551</v>
      </c>
      <c r="S115" s="24">
        <f>R111</f>
        <v>478</v>
      </c>
      <c r="T115" s="23" t="str">
        <f>B111</f>
        <v>Kunda Trans</v>
      </c>
      <c r="U115" s="21">
        <f>SUM(U116:U118)</f>
        <v>271</v>
      </c>
      <c r="V115" s="31">
        <f>SUM(V116:V118)</f>
        <v>451</v>
      </c>
      <c r="W115" s="24">
        <f>V107</f>
        <v>494</v>
      </c>
      <c r="X115" s="23" t="str">
        <f>B107</f>
        <v>Temper</v>
      </c>
      <c r="Y115" s="22">
        <f t="shared" si="93"/>
        <v>2505</v>
      </c>
      <c r="Z115" s="21">
        <f>SUM(Z116:Z118)</f>
        <v>1605</v>
      </c>
      <c r="AA115" s="20">
        <f>AVERAGE(AA116,AA117,AA118)</f>
        <v>167</v>
      </c>
      <c r="AB115" s="19">
        <f>AVERAGE(AB116,AB117,AB118)</f>
        <v>107</v>
      </c>
      <c r="AC115" s="225">
        <f>G116+K116+O116+S116+W116</f>
        <v>2</v>
      </c>
    </row>
    <row r="116" spans="2:29" s="5" customFormat="1" ht="16.2" x14ac:dyDescent="0.25">
      <c r="B116" s="228" t="s">
        <v>77</v>
      </c>
      <c r="C116" s="229"/>
      <c r="D116" s="18">
        <v>60</v>
      </c>
      <c r="E116" s="17">
        <v>100</v>
      </c>
      <c r="F116" s="10">
        <f>E116+D116</f>
        <v>160</v>
      </c>
      <c r="G116" s="230">
        <v>1</v>
      </c>
      <c r="H116" s="231"/>
      <c r="I116" s="16">
        <v>104</v>
      </c>
      <c r="J116" s="12">
        <f>I116+D116</f>
        <v>164</v>
      </c>
      <c r="K116" s="230">
        <v>0</v>
      </c>
      <c r="L116" s="231"/>
      <c r="M116" s="16">
        <v>133</v>
      </c>
      <c r="N116" s="12">
        <f>M116+D116</f>
        <v>193</v>
      </c>
      <c r="O116" s="230">
        <v>0</v>
      </c>
      <c r="P116" s="231"/>
      <c r="Q116" s="16">
        <v>99</v>
      </c>
      <c r="R116" s="10">
        <f>Q116+D116</f>
        <v>159</v>
      </c>
      <c r="S116" s="230">
        <v>1</v>
      </c>
      <c r="T116" s="231"/>
      <c r="U116" s="16">
        <v>74</v>
      </c>
      <c r="V116" s="10">
        <f>U116+D116</f>
        <v>134</v>
      </c>
      <c r="W116" s="230">
        <v>0</v>
      </c>
      <c r="X116" s="231"/>
      <c r="Y116" s="12">
        <f t="shared" si="93"/>
        <v>810</v>
      </c>
      <c r="Z116" s="16">
        <f>E116+I116+M116+Q116+U116</f>
        <v>510</v>
      </c>
      <c r="AA116" s="15">
        <f>AVERAGE(F116,J116,N116,R116,V116)</f>
        <v>162</v>
      </c>
      <c r="AB116" s="14">
        <f>AVERAGE(F116,J116,N116,R116,V116)-D116</f>
        <v>102</v>
      </c>
      <c r="AC116" s="226"/>
    </row>
    <row r="117" spans="2:29" s="5" customFormat="1" ht="16.2" x14ac:dyDescent="0.25">
      <c r="B117" s="236" t="s">
        <v>76</v>
      </c>
      <c r="C117" s="237"/>
      <c r="D117" s="18">
        <v>60</v>
      </c>
      <c r="E117" s="17">
        <v>95</v>
      </c>
      <c r="F117" s="10">
        <f t="shared" ref="F117:F118" si="114">E117+D117</f>
        <v>155</v>
      </c>
      <c r="G117" s="232"/>
      <c r="H117" s="233"/>
      <c r="I117" s="17">
        <v>109</v>
      </c>
      <c r="J117" s="12">
        <f t="shared" ref="J117:J118" si="115">I117+D117</f>
        <v>169</v>
      </c>
      <c r="K117" s="232"/>
      <c r="L117" s="233"/>
      <c r="M117" s="17">
        <v>99</v>
      </c>
      <c r="N117" s="12">
        <f t="shared" ref="N117:N118" si="116">M117+D117</f>
        <v>159</v>
      </c>
      <c r="O117" s="232"/>
      <c r="P117" s="233"/>
      <c r="Q117" s="17">
        <v>130</v>
      </c>
      <c r="R117" s="10">
        <f t="shared" ref="R117:R118" si="117">Q117+D117</f>
        <v>190</v>
      </c>
      <c r="S117" s="232"/>
      <c r="T117" s="233"/>
      <c r="U117" s="17">
        <v>88</v>
      </c>
      <c r="V117" s="10">
        <f t="shared" ref="V117:V118" si="118">U117+D117</f>
        <v>148</v>
      </c>
      <c r="W117" s="232"/>
      <c r="X117" s="233"/>
      <c r="Y117" s="12">
        <f t="shared" si="93"/>
        <v>821</v>
      </c>
      <c r="Z117" s="16">
        <f>E117+I117+M117+Q117+U117</f>
        <v>521</v>
      </c>
      <c r="AA117" s="15">
        <f>AVERAGE(F117,J117,N117,R117,V117)</f>
        <v>164.2</v>
      </c>
      <c r="AB117" s="14">
        <f>AVERAGE(F117,J117,N117,R117,V117)-D117</f>
        <v>104.19999999999999</v>
      </c>
      <c r="AC117" s="226"/>
    </row>
    <row r="118" spans="2:29" s="5" customFormat="1" thickBot="1" x14ac:dyDescent="0.35">
      <c r="B118" s="238" t="s">
        <v>75</v>
      </c>
      <c r="C118" s="239"/>
      <c r="D118" s="30">
        <v>60</v>
      </c>
      <c r="E118" s="11">
        <v>130</v>
      </c>
      <c r="F118" s="10">
        <f t="shared" si="114"/>
        <v>190</v>
      </c>
      <c r="G118" s="234"/>
      <c r="H118" s="235"/>
      <c r="I118" s="17">
        <v>103</v>
      </c>
      <c r="J118" s="12">
        <f t="shared" si="115"/>
        <v>163</v>
      </c>
      <c r="K118" s="234"/>
      <c r="L118" s="235"/>
      <c r="M118" s="17">
        <v>90</v>
      </c>
      <c r="N118" s="12">
        <f t="shared" si="116"/>
        <v>150</v>
      </c>
      <c r="O118" s="234"/>
      <c r="P118" s="235"/>
      <c r="Q118" s="17">
        <v>142</v>
      </c>
      <c r="R118" s="10">
        <f t="shared" si="117"/>
        <v>202</v>
      </c>
      <c r="S118" s="234"/>
      <c r="T118" s="235"/>
      <c r="U118" s="17">
        <v>109</v>
      </c>
      <c r="V118" s="10">
        <f t="shared" si="118"/>
        <v>169</v>
      </c>
      <c r="W118" s="234"/>
      <c r="X118" s="235"/>
      <c r="Y118" s="9">
        <f t="shared" si="93"/>
        <v>874</v>
      </c>
      <c r="Z118" s="8">
        <f>E118+I118+M118+Q118+U118</f>
        <v>574</v>
      </c>
      <c r="AA118" s="7">
        <f>AVERAGE(F118,J118,N118,R118,V118)</f>
        <v>174.8</v>
      </c>
      <c r="AB118" s="6">
        <f>AVERAGE(F118,J118,N118,R118,V118)-D118</f>
        <v>114.80000000000001</v>
      </c>
      <c r="AC118" s="227"/>
    </row>
    <row r="119" spans="2:29" s="5" customFormat="1" ht="48.75" customHeight="1" thickBot="1" x14ac:dyDescent="0.3">
      <c r="B119" s="240" t="s">
        <v>68</v>
      </c>
      <c r="C119" s="241"/>
      <c r="D119" s="29">
        <f>SUM(D120:D122)</f>
        <v>90</v>
      </c>
      <c r="E119" s="28">
        <f>SUM(E120:E122)</f>
        <v>436</v>
      </c>
      <c r="F119" s="24">
        <f>SUM(F120:F122)</f>
        <v>526</v>
      </c>
      <c r="G119" s="24">
        <f>F99</f>
        <v>531</v>
      </c>
      <c r="H119" s="23" t="str">
        <f>B99</f>
        <v>Kunda Nordic</v>
      </c>
      <c r="I119" s="27">
        <f>SUM(I120:I122)</f>
        <v>421</v>
      </c>
      <c r="J119" s="24">
        <f>SUM(J120:J122)</f>
        <v>511</v>
      </c>
      <c r="K119" s="24">
        <f>J107</f>
        <v>512</v>
      </c>
      <c r="L119" s="23" t="str">
        <f>B107</f>
        <v>Temper</v>
      </c>
      <c r="M119" s="26">
        <f>SUM(M120:M122)</f>
        <v>477</v>
      </c>
      <c r="N119" s="25">
        <f>SUM(N120:N122)</f>
        <v>567</v>
      </c>
      <c r="O119" s="24">
        <f>N115</f>
        <v>502</v>
      </c>
      <c r="P119" s="23" t="str">
        <f>B115</f>
        <v>Team 29</v>
      </c>
      <c r="Q119" s="21">
        <f>SUM(Q120:Q122)</f>
        <v>507</v>
      </c>
      <c r="R119" s="25">
        <f>SUM(R120:R122)</f>
        <v>597</v>
      </c>
      <c r="S119" s="24">
        <f>R103</f>
        <v>522</v>
      </c>
      <c r="T119" s="23" t="str">
        <f>B103</f>
        <v>Silfer 2</v>
      </c>
      <c r="U119" s="21">
        <f>SUM(U120:U122)</f>
        <v>428</v>
      </c>
      <c r="V119" s="25">
        <f>SUM(V120:V122)</f>
        <v>518</v>
      </c>
      <c r="W119" s="24">
        <f>V111</f>
        <v>549</v>
      </c>
      <c r="X119" s="23" t="str">
        <f>B111</f>
        <v>Kunda Trans</v>
      </c>
      <c r="Y119" s="22">
        <f t="shared" si="93"/>
        <v>2719</v>
      </c>
      <c r="Z119" s="21">
        <f>SUM(Z120:Z122)</f>
        <v>2269</v>
      </c>
      <c r="AA119" s="20">
        <f>AVERAGE(AA120,AA121,AA122)</f>
        <v>181.26666666666665</v>
      </c>
      <c r="AB119" s="19">
        <f>AVERAGE(AB120,AB121,AB122)</f>
        <v>151.26666666666665</v>
      </c>
      <c r="AC119" s="225">
        <f>G120+K120+O120+S120+W120</f>
        <v>2</v>
      </c>
    </row>
    <row r="120" spans="2:29" s="5" customFormat="1" ht="16.2" x14ac:dyDescent="0.25">
      <c r="B120" s="266" t="s">
        <v>67</v>
      </c>
      <c r="C120" s="267"/>
      <c r="D120" s="18">
        <v>24</v>
      </c>
      <c r="E120" s="17">
        <v>161</v>
      </c>
      <c r="F120" s="10">
        <f>E120+D120</f>
        <v>185</v>
      </c>
      <c r="G120" s="230">
        <v>0</v>
      </c>
      <c r="H120" s="231"/>
      <c r="I120" s="16">
        <v>147</v>
      </c>
      <c r="J120" s="12">
        <f>I120+D120</f>
        <v>171</v>
      </c>
      <c r="K120" s="230">
        <v>0</v>
      </c>
      <c r="L120" s="231"/>
      <c r="M120" s="16">
        <v>128</v>
      </c>
      <c r="N120" s="12">
        <f>M120+D120</f>
        <v>152</v>
      </c>
      <c r="O120" s="230">
        <v>1</v>
      </c>
      <c r="P120" s="231"/>
      <c r="Q120" s="16">
        <v>168</v>
      </c>
      <c r="R120" s="10">
        <f>Q120+D120</f>
        <v>192</v>
      </c>
      <c r="S120" s="230">
        <v>1</v>
      </c>
      <c r="T120" s="231"/>
      <c r="U120" s="16">
        <v>159</v>
      </c>
      <c r="V120" s="10">
        <f>U120+D120</f>
        <v>183</v>
      </c>
      <c r="W120" s="230">
        <v>0</v>
      </c>
      <c r="X120" s="231"/>
      <c r="Y120" s="12">
        <f t="shared" si="93"/>
        <v>883</v>
      </c>
      <c r="Z120" s="16">
        <f>E120+I120+M120+Q120+U120</f>
        <v>763</v>
      </c>
      <c r="AA120" s="15">
        <f>AVERAGE(F120,J120,N120,R120,V120)</f>
        <v>176.6</v>
      </c>
      <c r="AB120" s="14">
        <f>AVERAGE(F120,J120,N120,R120,V120)-D120</f>
        <v>152.6</v>
      </c>
      <c r="AC120" s="226"/>
    </row>
    <row r="121" spans="2:29" s="5" customFormat="1" ht="16.2" x14ac:dyDescent="0.25">
      <c r="B121" s="268" t="s">
        <v>66</v>
      </c>
      <c r="C121" s="269"/>
      <c r="D121" s="18">
        <v>37</v>
      </c>
      <c r="E121" s="17">
        <v>165</v>
      </c>
      <c r="F121" s="10">
        <f t="shared" ref="F121:F122" si="119">E121+D121</f>
        <v>202</v>
      </c>
      <c r="G121" s="232"/>
      <c r="H121" s="233"/>
      <c r="I121" s="17">
        <v>146</v>
      </c>
      <c r="J121" s="12">
        <f t="shared" ref="J121:J122" si="120">I121+D121</f>
        <v>183</v>
      </c>
      <c r="K121" s="232"/>
      <c r="L121" s="233"/>
      <c r="M121" s="17">
        <v>119</v>
      </c>
      <c r="N121" s="12">
        <f t="shared" ref="N121:N122" si="121">M121+D121</f>
        <v>156</v>
      </c>
      <c r="O121" s="232"/>
      <c r="P121" s="233"/>
      <c r="Q121" s="17">
        <v>204</v>
      </c>
      <c r="R121" s="10">
        <f t="shared" ref="R121:R122" si="122">Q121+D121</f>
        <v>241</v>
      </c>
      <c r="S121" s="232"/>
      <c r="T121" s="233"/>
      <c r="U121" s="17">
        <v>139</v>
      </c>
      <c r="V121" s="10">
        <f t="shared" ref="V121:V122" si="123">U121+D121</f>
        <v>176</v>
      </c>
      <c r="W121" s="232"/>
      <c r="X121" s="233"/>
      <c r="Y121" s="12">
        <f t="shared" si="93"/>
        <v>958</v>
      </c>
      <c r="Z121" s="16">
        <f>E121+I121+M121+Q121+U121</f>
        <v>773</v>
      </c>
      <c r="AA121" s="15">
        <f>AVERAGE(F121,J121,N121,R121,V121)</f>
        <v>191.6</v>
      </c>
      <c r="AB121" s="14">
        <f>AVERAGE(F121,J121,N121,R121,V121)-D121</f>
        <v>154.6</v>
      </c>
      <c r="AC121" s="226"/>
    </row>
    <row r="122" spans="2:29" s="5" customFormat="1" thickBot="1" x14ac:dyDescent="0.35">
      <c r="B122" s="246" t="s">
        <v>65</v>
      </c>
      <c r="C122" s="247"/>
      <c r="D122" s="13">
        <v>29</v>
      </c>
      <c r="E122" s="11">
        <v>110</v>
      </c>
      <c r="F122" s="10">
        <f t="shared" si="119"/>
        <v>139</v>
      </c>
      <c r="G122" s="234"/>
      <c r="H122" s="235"/>
      <c r="I122" s="11">
        <v>128</v>
      </c>
      <c r="J122" s="12">
        <f t="shared" si="120"/>
        <v>157</v>
      </c>
      <c r="K122" s="234"/>
      <c r="L122" s="235"/>
      <c r="M122" s="11">
        <v>230</v>
      </c>
      <c r="N122" s="12">
        <f t="shared" si="121"/>
        <v>259</v>
      </c>
      <c r="O122" s="234"/>
      <c r="P122" s="235"/>
      <c r="Q122" s="11">
        <v>135</v>
      </c>
      <c r="R122" s="10">
        <f t="shared" si="122"/>
        <v>164</v>
      </c>
      <c r="S122" s="234"/>
      <c r="T122" s="235"/>
      <c r="U122" s="11">
        <v>130</v>
      </c>
      <c r="V122" s="10">
        <f t="shared" si="123"/>
        <v>159</v>
      </c>
      <c r="W122" s="234"/>
      <c r="X122" s="235"/>
      <c r="Y122" s="9">
        <f t="shared" si="93"/>
        <v>878</v>
      </c>
      <c r="Z122" s="8">
        <f>E122+I122+M122+Q122+U122</f>
        <v>733</v>
      </c>
      <c r="AA122" s="7">
        <f>AVERAGE(F122,J122,N122,R122,V122)</f>
        <v>175.6</v>
      </c>
      <c r="AB122" s="6">
        <f>AVERAGE(F122,J122,N122,R122,V122)-D122</f>
        <v>146.6</v>
      </c>
      <c r="AC122" s="227"/>
    </row>
  </sheetData>
  <mergeCells count="288">
    <mergeCell ref="B27:C27"/>
    <mergeCell ref="AC27:AC30"/>
    <mergeCell ref="B28:C28"/>
    <mergeCell ref="G28:H30"/>
    <mergeCell ref="K28:L30"/>
    <mergeCell ref="O28:P30"/>
    <mergeCell ref="S28:T30"/>
    <mergeCell ref="W28:X30"/>
    <mergeCell ref="B29:C29"/>
    <mergeCell ref="B30:C30"/>
    <mergeCell ref="B23:C23"/>
    <mergeCell ref="AC23:AC26"/>
    <mergeCell ref="B24:C24"/>
    <mergeCell ref="G24:H26"/>
    <mergeCell ref="K24:L26"/>
    <mergeCell ref="O24:P26"/>
    <mergeCell ref="S24:T26"/>
    <mergeCell ref="W24:X26"/>
    <mergeCell ref="B25:C25"/>
    <mergeCell ref="B26:C26"/>
    <mergeCell ref="B19:C19"/>
    <mergeCell ref="AC19:AC22"/>
    <mergeCell ref="B20:C20"/>
    <mergeCell ref="G20:H22"/>
    <mergeCell ref="K20:L22"/>
    <mergeCell ref="O20:P22"/>
    <mergeCell ref="S20:T22"/>
    <mergeCell ref="W20:X22"/>
    <mergeCell ref="B21:C21"/>
    <mergeCell ref="B22:C22"/>
    <mergeCell ref="B15:C15"/>
    <mergeCell ref="AC15:AC18"/>
    <mergeCell ref="B16:C16"/>
    <mergeCell ref="G16:H18"/>
    <mergeCell ref="K16:L18"/>
    <mergeCell ref="O16:P18"/>
    <mergeCell ref="S16:T18"/>
    <mergeCell ref="W16:X18"/>
    <mergeCell ref="B17:C17"/>
    <mergeCell ref="B18:C18"/>
    <mergeCell ref="B11:C11"/>
    <mergeCell ref="AC11:AC14"/>
    <mergeCell ref="B12:C12"/>
    <mergeCell ref="G12:H14"/>
    <mergeCell ref="K12:L14"/>
    <mergeCell ref="O12:P14"/>
    <mergeCell ref="S12:T14"/>
    <mergeCell ref="W12:X14"/>
    <mergeCell ref="B13:C13"/>
    <mergeCell ref="B14:C14"/>
    <mergeCell ref="B7:C7"/>
    <mergeCell ref="AC7:AC10"/>
    <mergeCell ref="B8:C8"/>
    <mergeCell ref="G8:H10"/>
    <mergeCell ref="K8:L10"/>
    <mergeCell ref="O8:P10"/>
    <mergeCell ref="S8:T10"/>
    <mergeCell ref="W8:X10"/>
    <mergeCell ref="B9:C9"/>
    <mergeCell ref="B10:C10"/>
    <mergeCell ref="B5:C5"/>
    <mergeCell ref="G5:H5"/>
    <mergeCell ref="K5:L5"/>
    <mergeCell ref="O5:P5"/>
    <mergeCell ref="S5:T5"/>
    <mergeCell ref="W5:X5"/>
    <mergeCell ref="B6:C6"/>
    <mergeCell ref="G6:H6"/>
    <mergeCell ref="K6:L6"/>
    <mergeCell ref="O6:P6"/>
    <mergeCell ref="S6:T6"/>
    <mergeCell ref="W6:X6"/>
    <mergeCell ref="B58:C58"/>
    <mergeCell ref="AC58:AC61"/>
    <mergeCell ref="B59:C59"/>
    <mergeCell ref="G59:H61"/>
    <mergeCell ref="K59:L61"/>
    <mergeCell ref="O59:P61"/>
    <mergeCell ref="S59:T61"/>
    <mergeCell ref="W59:X61"/>
    <mergeCell ref="B60:C60"/>
    <mergeCell ref="B61:C61"/>
    <mergeCell ref="B54:C54"/>
    <mergeCell ref="AC54:AC57"/>
    <mergeCell ref="B55:C55"/>
    <mergeCell ref="G55:H57"/>
    <mergeCell ref="K55:L57"/>
    <mergeCell ref="O55:P57"/>
    <mergeCell ref="S55:T57"/>
    <mergeCell ref="W55:X57"/>
    <mergeCell ref="B56:C56"/>
    <mergeCell ref="B57:C57"/>
    <mergeCell ref="B50:C50"/>
    <mergeCell ref="AC50:AC53"/>
    <mergeCell ref="B51:C51"/>
    <mergeCell ref="G51:H53"/>
    <mergeCell ref="K51:L53"/>
    <mergeCell ref="O51:P53"/>
    <mergeCell ref="S51:T53"/>
    <mergeCell ref="W51:X53"/>
    <mergeCell ref="B52:C52"/>
    <mergeCell ref="B53:C53"/>
    <mergeCell ref="B46:C46"/>
    <mergeCell ref="AC46:AC49"/>
    <mergeCell ref="B47:C47"/>
    <mergeCell ref="G47:H49"/>
    <mergeCell ref="K47:L49"/>
    <mergeCell ref="O47:P49"/>
    <mergeCell ref="S47:T49"/>
    <mergeCell ref="W47:X49"/>
    <mergeCell ref="B48:C48"/>
    <mergeCell ref="B49:C49"/>
    <mergeCell ref="B42:C42"/>
    <mergeCell ref="AC42:AC45"/>
    <mergeCell ref="B43:C43"/>
    <mergeCell ref="G43:H45"/>
    <mergeCell ref="K43:L45"/>
    <mergeCell ref="O43:P45"/>
    <mergeCell ref="S43:T45"/>
    <mergeCell ref="W43:X45"/>
    <mergeCell ref="B44:C44"/>
    <mergeCell ref="B45:C45"/>
    <mergeCell ref="B38:C38"/>
    <mergeCell ref="AC38:AC41"/>
    <mergeCell ref="B39:C39"/>
    <mergeCell ref="G39:H41"/>
    <mergeCell ref="K39:L41"/>
    <mergeCell ref="O39:P41"/>
    <mergeCell ref="S39:T41"/>
    <mergeCell ref="W39:X41"/>
    <mergeCell ref="B40:C40"/>
    <mergeCell ref="B41:C41"/>
    <mergeCell ref="B36:C36"/>
    <mergeCell ref="G36:H36"/>
    <mergeCell ref="K36:L36"/>
    <mergeCell ref="O36:P36"/>
    <mergeCell ref="S36:T36"/>
    <mergeCell ref="W36:X36"/>
    <mergeCell ref="B37:C37"/>
    <mergeCell ref="G37:H37"/>
    <mergeCell ref="K37:L37"/>
    <mergeCell ref="O37:P37"/>
    <mergeCell ref="S37:T37"/>
    <mergeCell ref="W37:X37"/>
    <mergeCell ref="B119:C119"/>
    <mergeCell ref="AC119:AC122"/>
    <mergeCell ref="B120:C120"/>
    <mergeCell ref="G120:H122"/>
    <mergeCell ref="K120:L122"/>
    <mergeCell ref="O120:P122"/>
    <mergeCell ref="S120:T122"/>
    <mergeCell ref="W120:X122"/>
    <mergeCell ref="B121:C121"/>
    <mergeCell ref="B122:C122"/>
    <mergeCell ref="B115:C115"/>
    <mergeCell ref="AC115:AC118"/>
    <mergeCell ref="B116:C116"/>
    <mergeCell ref="G116:H118"/>
    <mergeCell ref="K116:L118"/>
    <mergeCell ref="O116:P118"/>
    <mergeCell ref="S116:T118"/>
    <mergeCell ref="W116:X118"/>
    <mergeCell ref="B117:C117"/>
    <mergeCell ref="B118:C118"/>
    <mergeCell ref="B111:C111"/>
    <mergeCell ref="AC111:AC114"/>
    <mergeCell ref="B112:C112"/>
    <mergeCell ref="G112:H114"/>
    <mergeCell ref="K112:L114"/>
    <mergeCell ref="O112:P114"/>
    <mergeCell ref="S112:T114"/>
    <mergeCell ref="W112:X114"/>
    <mergeCell ref="B113:C113"/>
    <mergeCell ref="B114:C114"/>
    <mergeCell ref="B107:C107"/>
    <mergeCell ref="AC107:AC110"/>
    <mergeCell ref="B108:C108"/>
    <mergeCell ref="G108:H110"/>
    <mergeCell ref="K108:L110"/>
    <mergeCell ref="O108:P110"/>
    <mergeCell ref="S108:T110"/>
    <mergeCell ref="W108:X110"/>
    <mergeCell ref="B109:C109"/>
    <mergeCell ref="B110:C110"/>
    <mergeCell ref="B103:C103"/>
    <mergeCell ref="AC103:AC106"/>
    <mergeCell ref="B104:C104"/>
    <mergeCell ref="G104:H106"/>
    <mergeCell ref="K104:L106"/>
    <mergeCell ref="O104:P106"/>
    <mergeCell ref="S104:T106"/>
    <mergeCell ref="W104:X106"/>
    <mergeCell ref="B105:C105"/>
    <mergeCell ref="B106:C106"/>
    <mergeCell ref="B99:C99"/>
    <mergeCell ref="AC99:AC102"/>
    <mergeCell ref="B100:C100"/>
    <mergeCell ref="G100:H102"/>
    <mergeCell ref="K100:L102"/>
    <mergeCell ref="O100:P102"/>
    <mergeCell ref="S100:T102"/>
    <mergeCell ref="W100:X102"/>
    <mergeCell ref="B101:C101"/>
    <mergeCell ref="B102:C102"/>
    <mergeCell ref="W98:X98"/>
    <mergeCell ref="B97:C97"/>
    <mergeCell ref="G97:H97"/>
    <mergeCell ref="K97:L97"/>
    <mergeCell ref="O97:P97"/>
    <mergeCell ref="S97:T97"/>
    <mergeCell ref="W97:X97"/>
    <mergeCell ref="B98:C98"/>
    <mergeCell ref="G98:H98"/>
    <mergeCell ref="K98:L98"/>
    <mergeCell ref="O98:P98"/>
    <mergeCell ref="S98:T98"/>
    <mergeCell ref="W67:X67"/>
    <mergeCell ref="B68:C68"/>
    <mergeCell ref="G68:H68"/>
    <mergeCell ref="K68:L68"/>
    <mergeCell ref="O68:P68"/>
    <mergeCell ref="S68:T68"/>
    <mergeCell ref="W68:X68"/>
    <mergeCell ref="B67:C67"/>
    <mergeCell ref="G67:H67"/>
    <mergeCell ref="K67:L67"/>
    <mergeCell ref="O67:P67"/>
    <mergeCell ref="S67:T67"/>
    <mergeCell ref="B69:C69"/>
    <mergeCell ref="AC69:AC72"/>
    <mergeCell ref="B70:C70"/>
    <mergeCell ref="G70:H72"/>
    <mergeCell ref="K70:L72"/>
    <mergeCell ref="O70:P72"/>
    <mergeCell ref="S70:T72"/>
    <mergeCell ref="W70:X72"/>
    <mergeCell ref="B71:C71"/>
    <mergeCell ref="B72:C72"/>
    <mergeCell ref="B73:C73"/>
    <mergeCell ref="AC73:AC76"/>
    <mergeCell ref="B74:C74"/>
    <mergeCell ref="G74:H76"/>
    <mergeCell ref="K74:L76"/>
    <mergeCell ref="O74:P76"/>
    <mergeCell ref="S74:T76"/>
    <mergeCell ref="W74:X76"/>
    <mergeCell ref="B75:C75"/>
    <mergeCell ref="B76:C76"/>
    <mergeCell ref="B77:C77"/>
    <mergeCell ref="AC77:AC80"/>
    <mergeCell ref="B78:C78"/>
    <mergeCell ref="G78:H80"/>
    <mergeCell ref="K78:L80"/>
    <mergeCell ref="O78:P80"/>
    <mergeCell ref="S78:T80"/>
    <mergeCell ref="W78:X80"/>
    <mergeCell ref="B79:C79"/>
    <mergeCell ref="B80:C80"/>
    <mergeCell ref="B81:C81"/>
    <mergeCell ref="AC81:AC84"/>
    <mergeCell ref="B82:C82"/>
    <mergeCell ref="G82:H84"/>
    <mergeCell ref="K82:L84"/>
    <mergeCell ref="O82:P84"/>
    <mergeCell ref="S82:T84"/>
    <mergeCell ref="W82:X84"/>
    <mergeCell ref="B83:C83"/>
    <mergeCell ref="B84:C84"/>
    <mergeCell ref="B85:C85"/>
    <mergeCell ref="AC85:AC88"/>
    <mergeCell ref="B86:C86"/>
    <mergeCell ref="G86:H88"/>
    <mergeCell ref="K86:L88"/>
    <mergeCell ref="O86:P88"/>
    <mergeCell ref="S86:T88"/>
    <mergeCell ref="W86:X88"/>
    <mergeCell ref="B87:C87"/>
    <mergeCell ref="B88:C88"/>
    <mergeCell ref="B89:C89"/>
    <mergeCell ref="AC89:AC92"/>
    <mergeCell ref="B90:C90"/>
    <mergeCell ref="G90:H92"/>
    <mergeCell ref="K90:L92"/>
    <mergeCell ref="O90:P92"/>
    <mergeCell ref="S90:T92"/>
    <mergeCell ref="W90:X92"/>
    <mergeCell ref="B91:C91"/>
    <mergeCell ref="B92:C92"/>
  </mergeCells>
  <conditionalFormatting sqref="D99:D101 D103:D105 D107:D109 D119:D121">
    <cfRule type="cellIs" dxfId="319" priority="267" stopIfTrue="1" operator="between">
      <formula>200</formula>
      <formula>300</formula>
    </cfRule>
  </conditionalFormatting>
  <conditionalFormatting sqref="AB96:AB98">
    <cfRule type="cellIs" dxfId="318" priority="268" stopIfTrue="1" operator="between">
      <formula>200</formula>
      <formula>300</formula>
    </cfRule>
  </conditionalFormatting>
  <conditionalFormatting sqref="X99 K119:K120 T99 W119:W120 P99 S119:S120 L99 O119:O120 H99 G119:G120 X103 W103:W104 T103 S103:S104 P103 O103:O104 L103 K103:K104 H103 G103:G104 X107 W107:W108 T107 S107:S108 P107 O107:O108 L107 K107:K108 H107 G107:G108 X111 W111:W112 T111 S111:S112 P111 O111:O112 L111 K111:K112 H111 G111:G112 X115 W115:W116 T115 S115:S116 P115 O115:O116 L115 K115:K116 H115 G115:G116 X119 T119 P119 L119 H119 E100:E102 F99:G100 M99:M122 N99:O100 U99:U122 V99:W100 I99:I122 J99:K100 Q99:Q122 R99:S100 F107 F111 F115 F119 J107 J111 J115 J119 Y99:AB122 N107 N111 N115 N119 R107 R111 R115 R119 V107 V111 V115 V119 E104:E106 E108:E110 E112:E114 E116:E118 E120:E122 F101:F103 J101:J103 N101:N103 R101:R103 V101:V103">
    <cfRule type="cellIs" dxfId="317" priority="269" stopIfTrue="1" operator="between">
      <formula>200</formula>
      <formula>300</formula>
    </cfRule>
  </conditionalFormatting>
  <conditionalFormatting sqref="E103">
    <cfRule type="cellIs" dxfId="316" priority="265" stopIfTrue="1" operator="between">
      <formula>200</formula>
      <formula>300</formula>
    </cfRule>
  </conditionalFormatting>
  <conditionalFormatting sqref="E99">
    <cfRule type="cellIs" dxfId="315" priority="266" stopIfTrue="1" operator="between">
      <formula>200</formula>
      <formula>300</formula>
    </cfRule>
  </conditionalFormatting>
  <conditionalFormatting sqref="E107">
    <cfRule type="cellIs" dxfId="314" priority="264" stopIfTrue="1" operator="between">
      <formula>200</formula>
      <formula>300</formula>
    </cfRule>
  </conditionalFormatting>
  <conditionalFormatting sqref="E111">
    <cfRule type="cellIs" dxfId="313" priority="263" stopIfTrue="1" operator="between">
      <formula>200</formula>
      <formula>300</formula>
    </cfRule>
  </conditionalFormatting>
  <conditionalFormatting sqref="E119">
    <cfRule type="cellIs" dxfId="312" priority="262" stopIfTrue="1" operator="between">
      <formula>200</formula>
      <formula>300</formula>
    </cfRule>
  </conditionalFormatting>
  <conditionalFormatting sqref="E115">
    <cfRule type="cellIs" dxfId="311" priority="261" stopIfTrue="1" operator="between">
      <formula>200</formula>
      <formula>300</formula>
    </cfRule>
  </conditionalFormatting>
  <conditionalFormatting sqref="D115:D117">
    <cfRule type="cellIs" dxfId="310" priority="260" stopIfTrue="1" operator="between">
      <formula>200</formula>
      <formula>300</formula>
    </cfRule>
  </conditionalFormatting>
  <conditionalFormatting sqref="D111:D113">
    <cfRule type="cellIs" dxfId="309" priority="259" stopIfTrue="1" operator="between">
      <formula>200</formula>
      <formula>300</formula>
    </cfRule>
  </conditionalFormatting>
  <conditionalFormatting sqref="F116:F118">
    <cfRule type="cellIs" dxfId="308" priority="165" stopIfTrue="1" operator="between">
      <formula>200</formula>
      <formula>300</formula>
    </cfRule>
  </conditionalFormatting>
  <conditionalFormatting sqref="F112:F114">
    <cfRule type="cellIs" dxfId="307" priority="166" stopIfTrue="1" operator="between">
      <formula>200</formula>
      <formula>300</formula>
    </cfRule>
  </conditionalFormatting>
  <conditionalFormatting sqref="N104:N106">
    <cfRule type="cellIs" dxfId="306" priority="158" stopIfTrue="1" operator="between">
      <formula>200</formula>
      <formula>300</formula>
    </cfRule>
  </conditionalFormatting>
  <conditionalFormatting sqref="N108:N110">
    <cfRule type="cellIs" dxfId="305" priority="157" stopIfTrue="1" operator="between">
      <formula>200</formula>
      <formula>300</formula>
    </cfRule>
  </conditionalFormatting>
  <conditionalFormatting sqref="F120:F122">
    <cfRule type="cellIs" dxfId="304" priority="164" stopIfTrue="1" operator="between">
      <formula>200</formula>
      <formula>300</formula>
    </cfRule>
  </conditionalFormatting>
  <conditionalFormatting sqref="J104:J106">
    <cfRule type="cellIs" dxfId="303" priority="163" stopIfTrue="1" operator="between">
      <formula>200</formula>
      <formula>300</formula>
    </cfRule>
  </conditionalFormatting>
  <conditionalFormatting sqref="J108:J110">
    <cfRule type="cellIs" dxfId="302" priority="162" stopIfTrue="1" operator="between">
      <formula>200</formula>
      <formula>300</formula>
    </cfRule>
  </conditionalFormatting>
  <conditionalFormatting sqref="J112:J114">
    <cfRule type="cellIs" dxfId="301" priority="161" stopIfTrue="1" operator="between">
      <formula>200</formula>
      <formula>300</formula>
    </cfRule>
  </conditionalFormatting>
  <conditionalFormatting sqref="J116:J118">
    <cfRule type="cellIs" dxfId="300" priority="160" stopIfTrue="1" operator="between">
      <formula>200</formula>
      <formula>300</formula>
    </cfRule>
  </conditionalFormatting>
  <conditionalFormatting sqref="J120:J122">
    <cfRule type="cellIs" dxfId="299" priority="159" stopIfTrue="1" operator="between">
      <formula>200</formula>
      <formula>300</formula>
    </cfRule>
  </conditionalFormatting>
  <conditionalFormatting sqref="N112:N114">
    <cfRule type="cellIs" dxfId="298" priority="156" stopIfTrue="1" operator="between">
      <formula>200</formula>
      <formula>300</formula>
    </cfRule>
  </conditionalFormatting>
  <conditionalFormatting sqref="N116:N118">
    <cfRule type="cellIs" dxfId="297" priority="155" stopIfTrue="1" operator="between">
      <formula>200</formula>
      <formula>300</formula>
    </cfRule>
  </conditionalFormatting>
  <conditionalFormatting sqref="N120:N122">
    <cfRule type="cellIs" dxfId="296" priority="154" stopIfTrue="1" operator="between">
      <formula>200</formula>
      <formula>300</formula>
    </cfRule>
  </conditionalFormatting>
  <conditionalFormatting sqref="R120:R122 R116:R118 R112:R114 R108:R110 R104:R106">
    <cfRule type="cellIs" dxfId="295" priority="153" stopIfTrue="1" operator="between">
      <formula>200</formula>
      <formula>300</formula>
    </cfRule>
  </conditionalFormatting>
  <conditionalFormatting sqref="F104:F106">
    <cfRule type="cellIs" dxfId="294" priority="168" stopIfTrue="1" operator="between">
      <formula>200</formula>
      <formula>300</formula>
    </cfRule>
  </conditionalFormatting>
  <conditionalFormatting sqref="F108:F110">
    <cfRule type="cellIs" dxfId="293" priority="167" stopIfTrue="1" operator="between">
      <formula>200</formula>
      <formula>300</formula>
    </cfRule>
  </conditionalFormatting>
  <conditionalFormatting sqref="V120:V122 V116:V118 V112:V114 V108:V110 V104:V106">
    <cfRule type="cellIs" dxfId="292" priority="152" stopIfTrue="1" operator="between">
      <formula>200</formula>
      <formula>300</formula>
    </cfRule>
  </conditionalFormatting>
  <conditionalFormatting sqref="D69:D71 D73:D75 D77:D79 D89:D91">
    <cfRule type="cellIs" dxfId="291" priority="149" stopIfTrue="1" operator="between">
      <formula>200</formula>
      <formula>300</formula>
    </cfRule>
  </conditionalFormatting>
  <conditionalFormatting sqref="AB66:AB68">
    <cfRule type="cellIs" dxfId="290" priority="150" stopIfTrue="1" operator="between">
      <formula>200</formula>
      <formula>300</formula>
    </cfRule>
  </conditionalFormatting>
  <conditionalFormatting sqref="X69 K89:K90 T69 W89:W90 P69 S89:S90 L69 O89:O90 H69 G89:G90 X73 W73:W74 T73 S73:S74 P73 O73:O74 L73 K73:K74 H73 G73:G74 X77 W77:W78 T77 S77:S78 P77 O77:O78 L77 K77:K78 H77 G77:G78 X81 W81:W82 T81 S81:S82 P81 O81:O82 L81 K81:K82 H81 G81:G82 X85 W85:W86 T85 S85:S86 P85 O85:O86 L85 K85:K86 H85 G85:G86 X89 T89 P89 L89 H89 E70:E72 F69:G70 M69:M92 N69:O70 U69:U92 V69:W70 I69:I92 J69:K70 Q69:Q92 R69:S70 F77 F81 F85 F89 J77 J81 J85 J89 Y69:AB92 N77 N81 N85 N89 R77 R81 R85 R89 V77 V81 V85 V89 E74:E76 E78:E80 E82:E84 E86:E88 E90:E92 F71:F73 J71:J73 N71:N73 R71:R73 V71:V73">
    <cfRule type="cellIs" dxfId="289" priority="151" stopIfTrue="1" operator="between">
      <formula>200</formula>
      <formula>300</formula>
    </cfRule>
  </conditionalFormatting>
  <conditionalFormatting sqref="E73">
    <cfRule type="cellIs" dxfId="288" priority="147" stopIfTrue="1" operator="between">
      <formula>200</formula>
      <formula>300</formula>
    </cfRule>
  </conditionalFormatting>
  <conditionalFormatting sqref="E69">
    <cfRule type="cellIs" dxfId="287" priority="148" stopIfTrue="1" operator="between">
      <formula>200</formula>
      <formula>300</formula>
    </cfRule>
  </conditionalFormatting>
  <conditionalFormatting sqref="E77">
    <cfRule type="cellIs" dxfId="286" priority="146" stopIfTrue="1" operator="between">
      <formula>200</formula>
      <formula>300</formula>
    </cfRule>
  </conditionalFormatting>
  <conditionalFormatting sqref="E81">
    <cfRule type="cellIs" dxfId="285" priority="145" stopIfTrue="1" operator="between">
      <formula>200</formula>
      <formula>300</formula>
    </cfRule>
  </conditionalFormatting>
  <conditionalFormatting sqref="E89">
    <cfRule type="cellIs" dxfId="284" priority="144" stopIfTrue="1" operator="between">
      <formula>200</formula>
      <formula>300</formula>
    </cfRule>
  </conditionalFormatting>
  <conditionalFormatting sqref="E85">
    <cfRule type="cellIs" dxfId="283" priority="143" stopIfTrue="1" operator="between">
      <formula>200</formula>
      <formula>300</formula>
    </cfRule>
  </conditionalFormatting>
  <conditionalFormatting sqref="D85:D87">
    <cfRule type="cellIs" dxfId="282" priority="142" stopIfTrue="1" operator="between">
      <formula>200</formula>
      <formula>300</formula>
    </cfRule>
  </conditionalFormatting>
  <conditionalFormatting sqref="D81:D83">
    <cfRule type="cellIs" dxfId="281" priority="141" stopIfTrue="1" operator="between">
      <formula>200</formula>
      <formula>300</formula>
    </cfRule>
  </conditionalFormatting>
  <conditionalFormatting sqref="F74:F76">
    <cfRule type="cellIs" dxfId="280" priority="123" stopIfTrue="1" operator="between">
      <formula>200</formula>
      <formula>300</formula>
    </cfRule>
  </conditionalFormatting>
  <conditionalFormatting sqref="F78:F80">
    <cfRule type="cellIs" dxfId="279" priority="122" stopIfTrue="1" operator="between">
      <formula>200</formula>
      <formula>300</formula>
    </cfRule>
  </conditionalFormatting>
  <conditionalFormatting sqref="F82:F84">
    <cfRule type="cellIs" dxfId="278" priority="121" stopIfTrue="1" operator="between">
      <formula>200</formula>
      <formula>300</formula>
    </cfRule>
  </conditionalFormatting>
  <conditionalFormatting sqref="F86:F88">
    <cfRule type="cellIs" dxfId="277" priority="120" stopIfTrue="1" operator="between">
      <formula>200</formula>
      <formula>300</formula>
    </cfRule>
  </conditionalFormatting>
  <conditionalFormatting sqref="F90:F92">
    <cfRule type="cellIs" dxfId="276" priority="119" stopIfTrue="1" operator="between">
      <formula>200</formula>
      <formula>300</formula>
    </cfRule>
  </conditionalFormatting>
  <conditionalFormatting sqref="J74:J76">
    <cfRule type="cellIs" dxfId="275" priority="118" stopIfTrue="1" operator="between">
      <formula>200</formula>
      <formula>300</formula>
    </cfRule>
  </conditionalFormatting>
  <conditionalFormatting sqref="J78:J80">
    <cfRule type="cellIs" dxfId="274" priority="117" stopIfTrue="1" operator="between">
      <formula>200</formula>
      <formula>300</formula>
    </cfRule>
  </conditionalFormatting>
  <conditionalFormatting sqref="J82:J84">
    <cfRule type="cellIs" dxfId="273" priority="116" stopIfTrue="1" operator="between">
      <formula>200</formula>
      <formula>300</formula>
    </cfRule>
  </conditionalFormatting>
  <conditionalFormatting sqref="J86:J88">
    <cfRule type="cellIs" dxfId="272" priority="115" stopIfTrue="1" operator="between">
      <formula>200</formula>
      <formula>300</formula>
    </cfRule>
  </conditionalFormatting>
  <conditionalFormatting sqref="J90:J92">
    <cfRule type="cellIs" dxfId="271" priority="114" stopIfTrue="1" operator="between">
      <formula>200</formula>
      <formula>300</formula>
    </cfRule>
  </conditionalFormatting>
  <conditionalFormatting sqref="N90:N92 N86:N88 N82:N84 N78:N80 N74:N76">
    <cfRule type="cellIs" dxfId="270" priority="113" stopIfTrue="1" operator="between">
      <formula>200</formula>
      <formula>300</formula>
    </cfRule>
  </conditionalFormatting>
  <conditionalFormatting sqref="R90:R92 R86:R88 R82:R84 R78:R80 R74:R76">
    <cfRule type="cellIs" dxfId="269" priority="112" stopIfTrue="1" operator="between">
      <formula>200</formula>
      <formula>300</formula>
    </cfRule>
  </conditionalFormatting>
  <conditionalFormatting sqref="V90:V92 V86:V88 V82:V84 V78:V80 V74:V76">
    <cfRule type="cellIs" dxfId="268" priority="111" stopIfTrue="1" operator="between">
      <formula>200</formula>
      <formula>300</formula>
    </cfRule>
  </conditionalFormatting>
  <conditionalFormatting sqref="D38:D40 D42:D44 D46:D48 D58:D60">
    <cfRule type="cellIs" dxfId="267" priority="108" stopIfTrue="1" operator="between">
      <formula>200</formula>
      <formula>300</formula>
    </cfRule>
  </conditionalFormatting>
  <conditionalFormatting sqref="AB35:AB37">
    <cfRule type="cellIs" dxfId="266" priority="109" stopIfTrue="1" operator="between">
      <formula>200</formula>
      <formula>300</formula>
    </cfRule>
  </conditionalFormatting>
  <conditionalFormatting sqref="X38 K58:K59 T38 W58:W59 P38 S58:S59 L38 O58:O59 H38 G58:G59 X42 W42:W43 T42 S42:S43 P42 O42:O43 L42 K42:K43 H42 G42:G43 X46 W46:W47 T46 S46:S47 P46 O46:O47 L46 K46:K47 H46 G46:G47 X50 W50:W51 T50 S50:S51 P50 O50:O51 L50 K50:K51 H50 G50:G51 X54 W54:W55 T54 S54:S55 P54 O54:O55 L54 K54:K55 H54 G54:G55 X58 T58 P58 L58 H58 E39:E41 F38:G39 M38:M61 N38:O39 U38:U61 V38:W39 I38:I61 J38:K39 Q38:Q61 R38:S39 F46 F50 F54 F58 J46 J50 J54 J58 Y38:AB61 N46 N50 N54 N58 R46 R50 R54 R58 V46 V50 V54 V58 E43:E45 E47:E49 E51:E53 E55:E57 E59:E61 F40:F42 J40:J42 N40:N42 R40:R42 V40:V42">
    <cfRule type="cellIs" dxfId="265" priority="110" stopIfTrue="1" operator="between">
      <formula>200</formula>
      <formula>300</formula>
    </cfRule>
  </conditionalFormatting>
  <conditionalFormatting sqref="E42">
    <cfRule type="cellIs" dxfId="264" priority="106" stopIfTrue="1" operator="between">
      <formula>200</formula>
      <formula>300</formula>
    </cfRule>
  </conditionalFormatting>
  <conditionalFormatting sqref="E38">
    <cfRule type="cellIs" dxfId="263" priority="107" stopIfTrue="1" operator="between">
      <formula>200</formula>
      <formula>300</formula>
    </cfRule>
  </conditionalFormatting>
  <conditionalFormatting sqref="E46">
    <cfRule type="cellIs" dxfId="262" priority="105" stopIfTrue="1" operator="between">
      <formula>200</formula>
      <formula>300</formula>
    </cfRule>
  </conditionalFormatting>
  <conditionalFormatting sqref="E50">
    <cfRule type="cellIs" dxfId="261" priority="104" stopIfTrue="1" operator="between">
      <formula>200</formula>
      <formula>300</formula>
    </cfRule>
  </conditionalFormatting>
  <conditionalFormatting sqref="E58">
    <cfRule type="cellIs" dxfId="260" priority="103" stopIfTrue="1" operator="between">
      <formula>200</formula>
      <formula>300</formula>
    </cfRule>
  </conditionalFormatting>
  <conditionalFormatting sqref="E54">
    <cfRule type="cellIs" dxfId="259" priority="102" stopIfTrue="1" operator="between">
      <formula>200</formula>
      <formula>300</formula>
    </cfRule>
  </conditionalFormatting>
  <conditionalFormatting sqref="D54:D56">
    <cfRule type="cellIs" dxfId="258" priority="101" stopIfTrue="1" operator="between">
      <formula>200</formula>
      <formula>300</formula>
    </cfRule>
  </conditionalFormatting>
  <conditionalFormatting sqref="D50:D52">
    <cfRule type="cellIs" dxfId="257" priority="100" stopIfTrue="1" operator="between">
      <formula>200</formula>
      <formula>300</formula>
    </cfRule>
  </conditionalFormatting>
  <conditionalFormatting sqref="N51:N53">
    <cfRule type="cellIs" dxfId="256" priority="74" stopIfTrue="1" operator="between">
      <formula>200</formula>
      <formula>300</formula>
    </cfRule>
  </conditionalFormatting>
  <conditionalFormatting sqref="J55:J57">
    <cfRule type="cellIs" dxfId="255" priority="78" stopIfTrue="1" operator="between">
      <formula>200</formula>
      <formula>300</formula>
    </cfRule>
  </conditionalFormatting>
  <conditionalFormatting sqref="F59:F61">
    <cfRule type="cellIs" dxfId="254" priority="82" stopIfTrue="1" operator="between">
      <formula>200</formula>
      <formula>300</formula>
    </cfRule>
  </conditionalFormatting>
  <conditionalFormatting sqref="F43:F45">
    <cfRule type="cellIs" dxfId="253" priority="86" stopIfTrue="1" operator="between">
      <formula>200</formula>
      <formula>300</formula>
    </cfRule>
  </conditionalFormatting>
  <conditionalFormatting sqref="F47:F49">
    <cfRule type="cellIs" dxfId="252" priority="85" stopIfTrue="1" operator="between">
      <formula>200</formula>
      <formula>300</formula>
    </cfRule>
  </conditionalFormatting>
  <conditionalFormatting sqref="F51:F53">
    <cfRule type="cellIs" dxfId="251" priority="84" stopIfTrue="1" operator="between">
      <formula>200</formula>
      <formula>300</formula>
    </cfRule>
  </conditionalFormatting>
  <conditionalFormatting sqref="F55:F57">
    <cfRule type="cellIs" dxfId="250" priority="83" stopIfTrue="1" operator="between">
      <formula>200</formula>
      <formula>300</formula>
    </cfRule>
  </conditionalFormatting>
  <conditionalFormatting sqref="J43:J45">
    <cfRule type="cellIs" dxfId="249" priority="81" stopIfTrue="1" operator="between">
      <formula>200</formula>
      <formula>300</formula>
    </cfRule>
  </conditionalFormatting>
  <conditionalFormatting sqref="J47:J49">
    <cfRule type="cellIs" dxfId="248" priority="80" stopIfTrue="1" operator="between">
      <formula>200</formula>
      <formula>300</formula>
    </cfRule>
  </conditionalFormatting>
  <conditionalFormatting sqref="J51:J53">
    <cfRule type="cellIs" dxfId="247" priority="79" stopIfTrue="1" operator="between">
      <formula>200</formula>
      <formula>300</formula>
    </cfRule>
  </conditionalFormatting>
  <conditionalFormatting sqref="J59:J61">
    <cfRule type="cellIs" dxfId="246" priority="77" stopIfTrue="1" operator="between">
      <formula>200</formula>
      <formula>300</formula>
    </cfRule>
  </conditionalFormatting>
  <conditionalFormatting sqref="N43:N45">
    <cfRule type="cellIs" dxfId="245" priority="76" stopIfTrue="1" operator="between">
      <formula>200</formula>
      <formula>300</formula>
    </cfRule>
  </conditionalFormatting>
  <conditionalFormatting sqref="N47:N49">
    <cfRule type="cellIs" dxfId="244" priority="75" stopIfTrue="1" operator="between">
      <formula>200</formula>
      <formula>300</formula>
    </cfRule>
  </conditionalFormatting>
  <conditionalFormatting sqref="N55:N57">
    <cfRule type="cellIs" dxfId="243" priority="73" stopIfTrue="1" operator="between">
      <formula>200</formula>
      <formula>300</formula>
    </cfRule>
  </conditionalFormatting>
  <conditionalFormatting sqref="N59:N61">
    <cfRule type="cellIs" dxfId="242" priority="72" stopIfTrue="1" operator="between">
      <formula>200</formula>
      <formula>300</formula>
    </cfRule>
  </conditionalFormatting>
  <conditionalFormatting sqref="R43:R45">
    <cfRule type="cellIs" dxfId="241" priority="71" stopIfTrue="1" operator="between">
      <formula>200</formula>
      <formula>300</formula>
    </cfRule>
  </conditionalFormatting>
  <conditionalFormatting sqref="R47:R49">
    <cfRule type="cellIs" dxfId="240" priority="70" stopIfTrue="1" operator="between">
      <formula>200</formula>
      <formula>300</formula>
    </cfRule>
  </conditionalFormatting>
  <conditionalFormatting sqref="R51:R53">
    <cfRule type="cellIs" dxfId="239" priority="69" stopIfTrue="1" operator="between">
      <formula>200</formula>
      <formula>300</formula>
    </cfRule>
  </conditionalFormatting>
  <conditionalFormatting sqref="R55:R57">
    <cfRule type="cellIs" dxfId="238" priority="68" stopIfTrue="1" operator="between">
      <formula>200</formula>
      <formula>300</formula>
    </cfRule>
  </conditionalFormatting>
  <conditionalFormatting sqref="R59:R61">
    <cfRule type="cellIs" dxfId="237" priority="67" stopIfTrue="1" operator="between">
      <formula>200</formula>
      <formula>300</formula>
    </cfRule>
  </conditionalFormatting>
  <conditionalFormatting sqref="V43:V45">
    <cfRule type="cellIs" dxfId="236" priority="66" stopIfTrue="1" operator="between">
      <formula>200</formula>
      <formula>300</formula>
    </cfRule>
  </conditionalFormatting>
  <conditionalFormatting sqref="V47:V49">
    <cfRule type="cellIs" dxfId="235" priority="65" stopIfTrue="1" operator="between">
      <formula>200</formula>
      <formula>300</formula>
    </cfRule>
  </conditionalFormatting>
  <conditionalFormatting sqref="V51:V53">
    <cfRule type="cellIs" dxfId="234" priority="64" stopIfTrue="1" operator="between">
      <formula>200</formula>
      <formula>300</formula>
    </cfRule>
  </conditionalFormatting>
  <conditionalFormatting sqref="V55:V57">
    <cfRule type="cellIs" dxfId="233" priority="63" stopIfTrue="1" operator="between">
      <formula>200</formula>
      <formula>300</formula>
    </cfRule>
  </conditionalFormatting>
  <conditionalFormatting sqref="V59:V61">
    <cfRule type="cellIs" dxfId="232" priority="62" stopIfTrue="1" operator="between">
      <formula>200</formula>
      <formula>300</formula>
    </cfRule>
  </conditionalFormatting>
  <conditionalFormatting sqref="D7:D9 D11:D13 D15:D17 D27:D29">
    <cfRule type="cellIs" dxfId="231" priority="59" stopIfTrue="1" operator="between">
      <formula>200</formula>
      <formula>300</formula>
    </cfRule>
  </conditionalFormatting>
  <conditionalFormatting sqref="AB4:AB6">
    <cfRule type="cellIs" dxfId="230" priority="60" stopIfTrue="1" operator="between">
      <formula>200</formula>
      <formula>300</formula>
    </cfRule>
  </conditionalFormatting>
  <conditionalFormatting sqref="X7 K27:K28 T7 W27:W28 P7 S27:S28 L7 O27:O28 H7 G27:G28 X11 W11:W12 T11 S11:S12 P11 O11:O12 L11 K11:K12 H11 G11:G12 X15 W15:W16 T15 S15:S16 P15 O15:O16 L15 K15:K16 H15 G15:G16 X19 W19:W20 T19 S19:S20 P19 O19:O20 L19 K19:K20 H19 G19:G20 X23 W23:W24 T23 S23:S24 P23 O23:O24 L23 K23:K24 H23 G23:G24 X27 T27 P27 L27 H27 E8:E10 F7:G8 M7:M30 N7:O8 U7:U30 V7:W8 I7:I30 J7:K8 Q7:Q30 R7:S8 F15 F19 F23 F27 J15 J19 J23 J27 Y7:AB30 N15 N19 N23 N27 R15 R19 R23 R27 V15 V19 V23 V27 E12:E14 E16:E18 E20:E22 E24:E26 E28:E30 F9:F11 J9:J11 N9:N11 R9:R11 V9:V11">
    <cfRule type="cellIs" dxfId="229" priority="61" stopIfTrue="1" operator="between">
      <formula>200</formula>
      <formula>300</formula>
    </cfRule>
  </conditionalFormatting>
  <conditionalFormatting sqref="E11">
    <cfRule type="cellIs" dxfId="228" priority="57" stopIfTrue="1" operator="between">
      <formula>200</formula>
      <formula>300</formula>
    </cfRule>
  </conditionalFormatting>
  <conditionalFormatting sqref="E7">
    <cfRule type="cellIs" dxfId="227" priority="58" stopIfTrue="1" operator="between">
      <formula>200</formula>
      <formula>300</formula>
    </cfRule>
  </conditionalFormatting>
  <conditionalFormatting sqref="E15">
    <cfRule type="cellIs" dxfId="226" priority="56" stopIfTrue="1" operator="between">
      <formula>200</formula>
      <formula>300</formula>
    </cfRule>
  </conditionalFormatting>
  <conditionalFormatting sqref="E19">
    <cfRule type="cellIs" dxfId="225" priority="55" stopIfTrue="1" operator="between">
      <formula>200</formula>
      <formula>300</formula>
    </cfRule>
  </conditionalFormatting>
  <conditionalFormatting sqref="E27">
    <cfRule type="cellIs" dxfId="224" priority="54" stopIfTrue="1" operator="between">
      <formula>200</formula>
      <formula>300</formula>
    </cfRule>
  </conditionalFormatting>
  <conditionalFormatting sqref="E23">
    <cfRule type="cellIs" dxfId="223" priority="53" stopIfTrue="1" operator="between">
      <formula>200</formula>
      <formula>300</formula>
    </cfRule>
  </conditionalFormatting>
  <conditionalFormatting sqref="D23:D25">
    <cfRule type="cellIs" dxfId="222" priority="52" stopIfTrue="1" operator="between">
      <formula>200</formula>
      <formula>300</formula>
    </cfRule>
  </conditionalFormatting>
  <conditionalFormatting sqref="D19:D21">
    <cfRule type="cellIs" dxfId="221" priority="51" stopIfTrue="1" operator="between">
      <formula>200</formula>
      <formula>300</formula>
    </cfRule>
  </conditionalFormatting>
  <conditionalFormatting sqref="F12:F14">
    <cfRule type="cellIs" dxfId="220" priority="25" stopIfTrue="1" operator="between">
      <formula>200</formula>
      <formula>300</formula>
    </cfRule>
  </conditionalFormatting>
  <conditionalFormatting sqref="F16:F18">
    <cfRule type="cellIs" dxfId="219" priority="24" stopIfTrue="1" operator="between">
      <formula>200</formula>
      <formula>300</formula>
    </cfRule>
  </conditionalFormatting>
  <conditionalFormatting sqref="F20:F22">
    <cfRule type="cellIs" dxfId="218" priority="23" stopIfTrue="1" operator="between">
      <formula>200</formula>
      <formula>300</formula>
    </cfRule>
  </conditionalFormatting>
  <conditionalFormatting sqref="F24:F26">
    <cfRule type="cellIs" dxfId="217" priority="22" stopIfTrue="1" operator="between">
      <formula>200</formula>
      <formula>300</formula>
    </cfRule>
  </conditionalFormatting>
  <conditionalFormatting sqref="F28:F30">
    <cfRule type="cellIs" dxfId="216" priority="21" stopIfTrue="1" operator="between">
      <formula>200</formula>
      <formula>300</formula>
    </cfRule>
  </conditionalFormatting>
  <conditionalFormatting sqref="J12:J14">
    <cfRule type="cellIs" dxfId="215" priority="20" stopIfTrue="1" operator="between">
      <formula>200</formula>
      <formula>300</formula>
    </cfRule>
  </conditionalFormatting>
  <conditionalFormatting sqref="J16:J18">
    <cfRule type="cellIs" dxfId="214" priority="19" stopIfTrue="1" operator="between">
      <formula>200</formula>
      <formula>300</formula>
    </cfRule>
  </conditionalFormatting>
  <conditionalFormatting sqref="J20:J22">
    <cfRule type="cellIs" dxfId="213" priority="18" stopIfTrue="1" operator="between">
      <formula>200</formula>
      <formula>300</formula>
    </cfRule>
  </conditionalFormatting>
  <conditionalFormatting sqref="J24:J26">
    <cfRule type="cellIs" dxfId="212" priority="17" stopIfTrue="1" operator="between">
      <formula>200</formula>
      <formula>300</formula>
    </cfRule>
  </conditionalFormatting>
  <conditionalFormatting sqref="J28:J30">
    <cfRule type="cellIs" dxfId="211" priority="16" stopIfTrue="1" operator="between">
      <formula>200</formula>
      <formula>300</formula>
    </cfRule>
  </conditionalFormatting>
  <conditionalFormatting sqref="N12:N14">
    <cfRule type="cellIs" dxfId="210" priority="15" stopIfTrue="1" operator="between">
      <formula>200</formula>
      <formula>300</formula>
    </cfRule>
  </conditionalFormatting>
  <conditionalFormatting sqref="N16:N18">
    <cfRule type="cellIs" dxfId="209" priority="14" stopIfTrue="1" operator="between">
      <formula>200</formula>
      <formula>300</formula>
    </cfRule>
  </conditionalFormatting>
  <conditionalFormatting sqref="N20:N22">
    <cfRule type="cellIs" dxfId="208" priority="13" stopIfTrue="1" operator="between">
      <formula>200</formula>
      <formula>300</formula>
    </cfRule>
  </conditionalFormatting>
  <conditionalFormatting sqref="N24:N26">
    <cfRule type="cellIs" dxfId="207" priority="12" stopIfTrue="1" operator="between">
      <formula>200</formula>
      <formula>300</formula>
    </cfRule>
  </conditionalFormatting>
  <conditionalFormatting sqref="N28:N30">
    <cfRule type="cellIs" dxfId="206" priority="11" stopIfTrue="1" operator="between">
      <formula>200</formula>
      <formula>300</formula>
    </cfRule>
  </conditionalFormatting>
  <conditionalFormatting sqref="R12:R14">
    <cfRule type="cellIs" dxfId="205" priority="10" stopIfTrue="1" operator="between">
      <formula>200</formula>
      <formula>300</formula>
    </cfRule>
  </conditionalFormatting>
  <conditionalFormatting sqref="R16:R18">
    <cfRule type="cellIs" dxfId="204" priority="9" stopIfTrue="1" operator="between">
      <formula>200</formula>
      <formula>300</formula>
    </cfRule>
  </conditionalFormatting>
  <conditionalFormatting sqref="R20:R22">
    <cfRule type="cellIs" dxfId="203" priority="8" stopIfTrue="1" operator="between">
      <formula>200</formula>
      <formula>300</formula>
    </cfRule>
  </conditionalFormatting>
  <conditionalFormatting sqref="R24:R26">
    <cfRule type="cellIs" dxfId="202" priority="7" stopIfTrue="1" operator="between">
      <formula>200</formula>
      <formula>300</formula>
    </cfRule>
  </conditionalFormatting>
  <conditionalFormatting sqref="R28:R30">
    <cfRule type="cellIs" dxfId="201" priority="6" stopIfTrue="1" operator="between">
      <formula>200</formula>
      <formula>300</formula>
    </cfRule>
  </conditionalFormatting>
  <conditionalFormatting sqref="V12:V14">
    <cfRule type="cellIs" dxfId="200" priority="5" stopIfTrue="1" operator="between">
      <formula>200</formula>
      <formula>300</formula>
    </cfRule>
  </conditionalFormatting>
  <conditionalFormatting sqref="V16:V18">
    <cfRule type="cellIs" dxfId="199" priority="4" stopIfTrue="1" operator="between">
      <formula>200</formula>
      <formula>300</formula>
    </cfRule>
  </conditionalFormatting>
  <conditionalFormatting sqref="V20:V22">
    <cfRule type="cellIs" dxfId="198" priority="3" stopIfTrue="1" operator="between">
      <formula>200</formula>
      <formula>300</formula>
    </cfRule>
  </conditionalFormatting>
  <conditionalFormatting sqref="V24:V26">
    <cfRule type="cellIs" dxfId="197" priority="2" stopIfTrue="1" operator="between">
      <formula>200</formula>
      <formula>300</formula>
    </cfRule>
  </conditionalFormatting>
  <conditionalFormatting sqref="V28:V30">
    <cfRule type="cellIs" dxfId="196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4"/>
  <sheetViews>
    <sheetView zoomScale="70" zoomScaleNormal="70" workbookViewId="0">
      <selection activeCell="B7" sqref="B7:C10"/>
    </sheetView>
  </sheetViews>
  <sheetFormatPr defaultColWidth="9.109375" defaultRowHeight="16.8" x14ac:dyDescent="0.3"/>
  <cols>
    <col min="1" max="1" width="0.88671875" style="1" customWidth="1"/>
    <col min="2" max="2" width="18.44140625" style="4" customWidth="1"/>
    <col min="3" max="3" width="11.33203125" style="4" customWidth="1"/>
    <col min="4" max="4" width="7.88671875" style="1" customWidth="1"/>
    <col min="5" max="5" width="5.77734375" style="2" bestFit="1" customWidth="1"/>
    <col min="6" max="6" width="8.6640625" style="3" customWidth="1"/>
    <col min="7" max="7" width="7.88671875" style="1" customWidth="1"/>
    <col min="8" max="8" width="10.44140625" style="1" customWidth="1"/>
    <col min="9" max="9" width="5.77734375" style="1" bestFit="1" customWidth="1"/>
    <col min="10" max="10" width="7" style="1" customWidth="1"/>
    <col min="11" max="11" width="6.44140625" style="1" bestFit="1" customWidth="1"/>
    <col min="12" max="12" width="12" style="1" customWidth="1"/>
    <col min="13" max="13" width="5.88671875" style="1" customWidth="1"/>
    <col min="14" max="14" width="7.44140625" style="1" customWidth="1"/>
    <col min="15" max="15" width="7.88671875" style="1" customWidth="1"/>
    <col min="16" max="16" width="12.109375" style="1" customWidth="1"/>
    <col min="17" max="17" width="5.5546875" style="1" bestFit="1" customWidth="1"/>
    <col min="18" max="18" width="7.5546875" style="1" customWidth="1"/>
    <col min="19" max="19" width="7.88671875" style="1" customWidth="1"/>
    <col min="20" max="20" width="11.109375" style="1" customWidth="1"/>
    <col min="21" max="21" width="5.77734375" style="1" bestFit="1" customWidth="1"/>
    <col min="22" max="22" width="8.6640625" style="1" customWidth="1"/>
    <col min="23" max="23" width="7.88671875" style="1" customWidth="1"/>
    <col min="24" max="24" width="10.6640625" style="1" customWidth="1"/>
    <col min="25" max="25" width="9.6640625" style="1" customWidth="1"/>
    <col min="26" max="26" width="7.33203125" style="1" customWidth="1"/>
    <col min="27" max="27" width="12.33203125" style="1" customWidth="1"/>
    <col min="28" max="28" width="10.44140625" style="1" customWidth="1"/>
    <col min="29" max="29" width="14.44140625" style="2" customWidth="1"/>
    <col min="30" max="16384" width="9.109375" style="1"/>
  </cols>
  <sheetData>
    <row r="2" spans="1:29" ht="22.2" x14ac:dyDescent="0.3">
      <c r="B2" s="71"/>
      <c r="C2" s="71"/>
      <c r="D2" s="63"/>
      <c r="E2" s="62"/>
      <c r="F2" s="70" t="s">
        <v>167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63"/>
      <c r="T2" s="63"/>
      <c r="U2" s="63"/>
      <c r="V2" s="69"/>
      <c r="W2" s="68" t="s">
        <v>118</v>
      </c>
      <c r="X2" s="67"/>
      <c r="Y2" s="67"/>
      <c r="Z2" s="67"/>
      <c r="AA2" s="63"/>
      <c r="AB2" s="63"/>
      <c r="AC2" s="62"/>
    </row>
    <row r="3" spans="1:29" ht="22.2" x14ac:dyDescent="0.3">
      <c r="B3" s="71"/>
      <c r="C3" s="71"/>
      <c r="D3" s="63"/>
      <c r="E3" s="62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3"/>
      <c r="T3" s="63"/>
      <c r="U3" s="63"/>
      <c r="V3" s="69"/>
      <c r="W3" s="68"/>
      <c r="X3" s="67"/>
      <c r="Y3" s="67"/>
      <c r="Z3" s="67"/>
      <c r="AA3" s="63"/>
      <c r="AB3" s="63"/>
      <c r="AC3" s="62"/>
    </row>
    <row r="4" spans="1:29" ht="21.6" thickBot="1" x14ac:dyDescent="0.45">
      <c r="B4" s="66" t="s">
        <v>38</v>
      </c>
      <c r="C4" s="65"/>
      <c r="D4" s="65"/>
      <c r="E4" s="62"/>
      <c r="F4" s="64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2"/>
    </row>
    <row r="5" spans="1:29" x14ac:dyDescent="0.3">
      <c r="B5" s="264" t="s">
        <v>37</v>
      </c>
      <c r="C5" s="265"/>
      <c r="D5" s="61" t="s">
        <v>36</v>
      </c>
      <c r="E5" s="60"/>
      <c r="F5" s="193" t="s">
        <v>35</v>
      </c>
      <c r="G5" s="258" t="s">
        <v>30</v>
      </c>
      <c r="H5" s="259"/>
      <c r="I5" s="59"/>
      <c r="J5" s="193" t="s">
        <v>34</v>
      </c>
      <c r="K5" s="258" t="s">
        <v>30</v>
      </c>
      <c r="L5" s="259"/>
      <c r="M5" s="58"/>
      <c r="N5" s="193" t="s">
        <v>33</v>
      </c>
      <c r="O5" s="258" t="s">
        <v>30</v>
      </c>
      <c r="P5" s="259"/>
      <c r="Q5" s="58"/>
      <c r="R5" s="193" t="s">
        <v>32</v>
      </c>
      <c r="S5" s="258" t="s">
        <v>30</v>
      </c>
      <c r="T5" s="259"/>
      <c r="U5" s="57"/>
      <c r="V5" s="193" t="s">
        <v>31</v>
      </c>
      <c r="W5" s="258" t="s">
        <v>30</v>
      </c>
      <c r="X5" s="259"/>
      <c r="Y5" s="193" t="s">
        <v>27</v>
      </c>
      <c r="Z5" s="55"/>
      <c r="AA5" s="54" t="s">
        <v>29</v>
      </c>
      <c r="AB5" s="53" t="s">
        <v>28</v>
      </c>
      <c r="AC5" s="52" t="s">
        <v>27</v>
      </c>
    </row>
    <row r="6" spans="1:29" ht="17.399999999999999" thickBot="1" x14ac:dyDescent="0.35">
      <c r="A6" s="36"/>
      <c r="B6" s="260" t="s">
        <v>26</v>
      </c>
      <c r="C6" s="261"/>
      <c r="D6" s="51"/>
      <c r="E6" s="50"/>
      <c r="F6" s="47" t="s">
        <v>24</v>
      </c>
      <c r="G6" s="262" t="s">
        <v>25</v>
      </c>
      <c r="H6" s="263"/>
      <c r="I6" s="49"/>
      <c r="J6" s="47" t="s">
        <v>24</v>
      </c>
      <c r="K6" s="262" t="s">
        <v>25</v>
      </c>
      <c r="L6" s="263"/>
      <c r="M6" s="47"/>
      <c r="N6" s="47" t="s">
        <v>24</v>
      </c>
      <c r="O6" s="262" t="s">
        <v>25</v>
      </c>
      <c r="P6" s="263"/>
      <c r="Q6" s="47"/>
      <c r="R6" s="47" t="s">
        <v>24</v>
      </c>
      <c r="S6" s="262" t="s">
        <v>25</v>
      </c>
      <c r="T6" s="263"/>
      <c r="U6" s="48"/>
      <c r="V6" s="47" t="s">
        <v>24</v>
      </c>
      <c r="W6" s="262" t="s">
        <v>25</v>
      </c>
      <c r="X6" s="263"/>
      <c r="Y6" s="46" t="s">
        <v>24</v>
      </c>
      <c r="Z6" s="45" t="s">
        <v>23</v>
      </c>
      <c r="AA6" s="44" t="s">
        <v>22</v>
      </c>
      <c r="AB6" s="43" t="s">
        <v>21</v>
      </c>
      <c r="AC6" s="42" t="s">
        <v>20</v>
      </c>
    </row>
    <row r="7" spans="1:29" ht="48.75" customHeight="1" x14ac:dyDescent="0.3">
      <c r="A7" s="36"/>
      <c r="B7" s="240" t="s">
        <v>64</v>
      </c>
      <c r="C7" s="241"/>
      <c r="D7" s="32">
        <f>SUM(D8:D10)</f>
        <v>34</v>
      </c>
      <c r="E7" s="28">
        <f>SUM(E8:E10)</f>
        <v>526</v>
      </c>
      <c r="F7" s="41">
        <f>SUM(F8:F10)</f>
        <v>560</v>
      </c>
      <c r="G7" s="35">
        <f>F27</f>
        <v>476</v>
      </c>
      <c r="H7" s="38" t="str">
        <f>B27</f>
        <v>Latestoil</v>
      </c>
      <c r="I7" s="40">
        <f>SUM(I8:I10)</f>
        <v>508</v>
      </c>
      <c r="J7" s="39">
        <f>SUM(J8:J10)</f>
        <v>542</v>
      </c>
      <c r="K7" s="39">
        <f>J23</f>
        <v>596</v>
      </c>
      <c r="L7" s="23" t="str">
        <f>B23</f>
        <v>Würth</v>
      </c>
      <c r="M7" s="21">
        <f>SUM(M8:M10)</f>
        <v>492</v>
      </c>
      <c r="N7" s="35">
        <f>SUM(N8:N10)</f>
        <v>526</v>
      </c>
      <c r="O7" s="35">
        <f>N19</f>
        <v>585</v>
      </c>
      <c r="P7" s="38" t="str">
        <f>B19</f>
        <v>Wiru Auto</v>
      </c>
      <c r="Q7" s="26">
        <f>SUM(Q8:Q10)</f>
        <v>411</v>
      </c>
      <c r="R7" s="35">
        <f>SUM(R8:R10)</f>
        <v>445</v>
      </c>
      <c r="S7" s="35">
        <f>R15</f>
        <v>565</v>
      </c>
      <c r="T7" s="38" t="str">
        <f>B15</f>
        <v>ELKE Rakvere</v>
      </c>
      <c r="U7" s="26">
        <f>SUM(U8:U10)</f>
        <v>449</v>
      </c>
      <c r="V7" s="35">
        <f>SUM(V8:V10)</f>
        <v>483</v>
      </c>
      <c r="W7" s="35">
        <f>V11</f>
        <v>509</v>
      </c>
      <c r="X7" s="38" t="str">
        <f>B11</f>
        <v>Rakvere Soojus</v>
      </c>
      <c r="Y7" s="22">
        <f t="shared" ref="Y7:Y30" si="0">F7+J7+N7+R7+V7</f>
        <v>2556</v>
      </c>
      <c r="Z7" s="21">
        <f>SUM(Z8:Z10)</f>
        <v>2386</v>
      </c>
      <c r="AA7" s="37">
        <f>AVERAGE(AA8,AA9,AA10)</f>
        <v>170.4</v>
      </c>
      <c r="AB7" s="19">
        <f>AVERAGE(AB8,AB9,AB10)</f>
        <v>159.06666666666666</v>
      </c>
      <c r="AC7" s="225">
        <f>G8+K8+O8+S8+W8</f>
        <v>1</v>
      </c>
    </row>
    <row r="8" spans="1:29" x14ac:dyDescent="0.3">
      <c r="A8" s="5"/>
      <c r="B8" s="254" t="s">
        <v>63</v>
      </c>
      <c r="C8" s="255"/>
      <c r="D8" s="18">
        <v>0</v>
      </c>
      <c r="E8" s="17">
        <v>160</v>
      </c>
      <c r="F8" s="10">
        <f>E8+D8</f>
        <v>160</v>
      </c>
      <c r="G8" s="230">
        <v>1</v>
      </c>
      <c r="H8" s="231"/>
      <c r="I8" s="16">
        <v>161</v>
      </c>
      <c r="J8" s="10">
        <f>I8+D8</f>
        <v>161</v>
      </c>
      <c r="K8" s="230">
        <v>0</v>
      </c>
      <c r="L8" s="231"/>
      <c r="M8" s="16">
        <v>161</v>
      </c>
      <c r="N8" s="12">
        <f>M8+D8</f>
        <v>161</v>
      </c>
      <c r="O8" s="230">
        <v>0</v>
      </c>
      <c r="P8" s="231"/>
      <c r="Q8" s="16">
        <v>140</v>
      </c>
      <c r="R8" s="10">
        <f>Q8+D8</f>
        <v>140</v>
      </c>
      <c r="S8" s="230">
        <v>0</v>
      </c>
      <c r="T8" s="231"/>
      <c r="U8" s="17">
        <v>179</v>
      </c>
      <c r="V8" s="10">
        <f>U8+D8</f>
        <v>179</v>
      </c>
      <c r="W8" s="230">
        <v>0</v>
      </c>
      <c r="X8" s="231"/>
      <c r="Y8" s="12">
        <f t="shared" si="0"/>
        <v>801</v>
      </c>
      <c r="Z8" s="16">
        <f>E8+I8+M8+Q8+U8</f>
        <v>801</v>
      </c>
      <c r="AA8" s="15">
        <f>AVERAGE(F8,J8,N8,R8,V8)</f>
        <v>160.19999999999999</v>
      </c>
      <c r="AB8" s="14">
        <f>AVERAGE(F8,J8,N8,R8,V8)-D8</f>
        <v>160.19999999999999</v>
      </c>
      <c r="AC8" s="226"/>
    </row>
    <row r="9" spans="1:29" s="36" customFormat="1" ht="16.2" x14ac:dyDescent="0.25">
      <c r="A9" s="5"/>
      <c r="B9" s="254" t="s">
        <v>62</v>
      </c>
      <c r="C9" s="255"/>
      <c r="D9" s="18">
        <v>12</v>
      </c>
      <c r="E9" s="17">
        <v>189</v>
      </c>
      <c r="F9" s="10">
        <f t="shared" ref="F9:F10" si="1">E9+D9</f>
        <v>201</v>
      </c>
      <c r="G9" s="232"/>
      <c r="H9" s="233"/>
      <c r="I9" s="16">
        <v>168</v>
      </c>
      <c r="J9" s="10">
        <f t="shared" ref="J9:J10" si="2">I9+D9</f>
        <v>180</v>
      </c>
      <c r="K9" s="232"/>
      <c r="L9" s="233"/>
      <c r="M9" s="16">
        <v>184</v>
      </c>
      <c r="N9" s="12">
        <f t="shared" ref="N9:N10" si="3">M9+D9</f>
        <v>196</v>
      </c>
      <c r="O9" s="232"/>
      <c r="P9" s="233"/>
      <c r="Q9" s="17">
        <v>151</v>
      </c>
      <c r="R9" s="10">
        <f t="shared" ref="R9:R10" si="4">Q9+D9</f>
        <v>163</v>
      </c>
      <c r="S9" s="232"/>
      <c r="T9" s="233"/>
      <c r="U9" s="17">
        <v>147</v>
      </c>
      <c r="V9" s="10">
        <f t="shared" ref="V9:V10" si="5">U9+D9</f>
        <v>159</v>
      </c>
      <c r="W9" s="232"/>
      <c r="X9" s="233"/>
      <c r="Y9" s="12">
        <f t="shared" si="0"/>
        <v>899</v>
      </c>
      <c r="Z9" s="16">
        <f>E9+I9+M9+Q9+U9</f>
        <v>839</v>
      </c>
      <c r="AA9" s="15">
        <f>AVERAGE(F9,J9,N9,R9,V9)</f>
        <v>179.8</v>
      </c>
      <c r="AB9" s="14">
        <f>AVERAGE(F9,J9,N9,R9,V9)-D9</f>
        <v>167.8</v>
      </c>
      <c r="AC9" s="226"/>
    </row>
    <row r="10" spans="1:29" s="36" customFormat="1" ht="17.399999999999999" thickBot="1" x14ac:dyDescent="0.35">
      <c r="A10" s="5"/>
      <c r="B10" s="256" t="s">
        <v>61</v>
      </c>
      <c r="C10" s="257"/>
      <c r="D10" s="30">
        <v>22</v>
      </c>
      <c r="E10" s="11">
        <v>177</v>
      </c>
      <c r="F10" s="10">
        <f t="shared" si="1"/>
        <v>199</v>
      </c>
      <c r="G10" s="234"/>
      <c r="H10" s="235"/>
      <c r="I10" s="8">
        <v>179</v>
      </c>
      <c r="J10" s="10">
        <f t="shared" si="2"/>
        <v>201</v>
      </c>
      <c r="K10" s="234"/>
      <c r="L10" s="235"/>
      <c r="M10" s="16">
        <v>147</v>
      </c>
      <c r="N10" s="12">
        <f t="shared" si="3"/>
        <v>169</v>
      </c>
      <c r="O10" s="234"/>
      <c r="P10" s="235"/>
      <c r="Q10" s="17">
        <v>120</v>
      </c>
      <c r="R10" s="10">
        <f t="shared" si="4"/>
        <v>142</v>
      </c>
      <c r="S10" s="234"/>
      <c r="T10" s="235"/>
      <c r="U10" s="17">
        <v>123</v>
      </c>
      <c r="V10" s="10">
        <f t="shared" si="5"/>
        <v>145</v>
      </c>
      <c r="W10" s="234"/>
      <c r="X10" s="235"/>
      <c r="Y10" s="9">
        <f t="shared" si="0"/>
        <v>856</v>
      </c>
      <c r="Z10" s="8">
        <f>E10+I10+M10+Q10+U10</f>
        <v>746</v>
      </c>
      <c r="AA10" s="7">
        <f>AVERAGE(F10,J10,N10,R10,V10)</f>
        <v>171.2</v>
      </c>
      <c r="AB10" s="6">
        <f>AVERAGE(F10,J10,N10,R10,V10)-D10</f>
        <v>149.19999999999999</v>
      </c>
      <c r="AC10" s="227"/>
    </row>
    <row r="11" spans="1:29" s="5" customFormat="1" ht="48.75" customHeight="1" thickBot="1" x14ac:dyDescent="0.3">
      <c r="B11" s="240" t="s">
        <v>86</v>
      </c>
      <c r="C11" s="241"/>
      <c r="D11" s="34">
        <f>SUM(D12:D14)</f>
        <v>122</v>
      </c>
      <c r="E11" s="28">
        <f>SUM(E12:E14)</f>
        <v>413</v>
      </c>
      <c r="F11" s="24">
        <f>SUM(F12:F14)</f>
        <v>535</v>
      </c>
      <c r="G11" s="24">
        <f>F23</f>
        <v>644</v>
      </c>
      <c r="H11" s="23" t="str">
        <f>B23</f>
        <v>Würth</v>
      </c>
      <c r="I11" s="27">
        <f>SUM(I12:I14)</f>
        <v>372</v>
      </c>
      <c r="J11" s="24">
        <f>SUM(J12:J14)</f>
        <v>494</v>
      </c>
      <c r="K11" s="24">
        <f>J19</f>
        <v>454</v>
      </c>
      <c r="L11" s="23" t="str">
        <f>B19</f>
        <v>Wiru Auto</v>
      </c>
      <c r="M11" s="21">
        <f>SUM(M12:M14)</f>
        <v>469</v>
      </c>
      <c r="N11" s="31">
        <f>SUM(N12:N14)</f>
        <v>591</v>
      </c>
      <c r="O11" s="24">
        <f>N15</f>
        <v>546</v>
      </c>
      <c r="P11" s="23" t="str">
        <f>B15</f>
        <v>ELKE Rakvere</v>
      </c>
      <c r="Q11" s="21">
        <f>SUM(Q12:Q14)</f>
        <v>401</v>
      </c>
      <c r="R11" s="35">
        <f>SUM(R12:R14)</f>
        <v>523</v>
      </c>
      <c r="S11" s="24">
        <f>R27</f>
        <v>599</v>
      </c>
      <c r="T11" s="23" t="str">
        <f>B27</f>
        <v>Latestoil</v>
      </c>
      <c r="U11" s="21">
        <f>SUM(U12:U14)</f>
        <v>387</v>
      </c>
      <c r="V11" s="25">
        <f>SUM(V12:V14)</f>
        <v>509</v>
      </c>
      <c r="W11" s="24">
        <f>V7</f>
        <v>483</v>
      </c>
      <c r="X11" s="23" t="str">
        <f>B7</f>
        <v>Verx</v>
      </c>
      <c r="Y11" s="22">
        <f t="shared" si="0"/>
        <v>2652</v>
      </c>
      <c r="Z11" s="21">
        <f>SUM(Z12:Z14)</f>
        <v>2042</v>
      </c>
      <c r="AA11" s="20">
        <f>AVERAGE(AA12,AA13,AA14)</f>
        <v>176.79999999999998</v>
      </c>
      <c r="AB11" s="19">
        <f>AVERAGE(AB12,AB13,AB14)</f>
        <v>136.13333333333333</v>
      </c>
      <c r="AC11" s="225">
        <f>G12+K12+O12+S12+W12</f>
        <v>3</v>
      </c>
    </row>
    <row r="12" spans="1:29" s="5" customFormat="1" ht="16.2" x14ac:dyDescent="0.25">
      <c r="B12" s="266" t="s">
        <v>85</v>
      </c>
      <c r="C12" s="267"/>
      <c r="D12" s="18">
        <v>36</v>
      </c>
      <c r="E12" s="17">
        <v>117</v>
      </c>
      <c r="F12" s="10">
        <f>E12+D12</f>
        <v>153</v>
      </c>
      <c r="G12" s="230">
        <v>0</v>
      </c>
      <c r="H12" s="231"/>
      <c r="I12" s="16">
        <v>115</v>
      </c>
      <c r="J12" s="10">
        <f>I12+D12</f>
        <v>151</v>
      </c>
      <c r="K12" s="230">
        <v>1</v>
      </c>
      <c r="L12" s="231"/>
      <c r="M12" s="16">
        <v>135</v>
      </c>
      <c r="N12" s="12">
        <f>M12+D12</f>
        <v>171</v>
      </c>
      <c r="O12" s="230">
        <v>1</v>
      </c>
      <c r="P12" s="231"/>
      <c r="Q12" s="16">
        <v>139</v>
      </c>
      <c r="R12" s="10">
        <f>Q12+D12</f>
        <v>175</v>
      </c>
      <c r="S12" s="230">
        <v>0</v>
      </c>
      <c r="T12" s="231"/>
      <c r="U12" s="16">
        <v>119</v>
      </c>
      <c r="V12" s="10">
        <f>U12+D12</f>
        <v>155</v>
      </c>
      <c r="W12" s="230">
        <v>1</v>
      </c>
      <c r="X12" s="231"/>
      <c r="Y12" s="12">
        <f t="shared" si="0"/>
        <v>805</v>
      </c>
      <c r="Z12" s="16">
        <f>E12+I12+M12+Q12+U12</f>
        <v>625</v>
      </c>
      <c r="AA12" s="15">
        <f>AVERAGE(F12,J12,N12,R12,V12)</f>
        <v>161</v>
      </c>
      <c r="AB12" s="14">
        <f>AVERAGE(F12,J12,N12,R12,V12)-D12</f>
        <v>125</v>
      </c>
      <c r="AC12" s="226"/>
    </row>
    <row r="13" spans="1:29" s="5" customFormat="1" ht="16.2" x14ac:dyDescent="0.25">
      <c r="B13" s="268" t="s">
        <v>84</v>
      </c>
      <c r="C13" s="269"/>
      <c r="D13" s="18">
        <v>46</v>
      </c>
      <c r="E13" s="17">
        <v>157</v>
      </c>
      <c r="F13" s="10">
        <f t="shared" ref="F13:F14" si="6">E13+D13</f>
        <v>203</v>
      </c>
      <c r="G13" s="232"/>
      <c r="H13" s="233"/>
      <c r="I13" s="16">
        <v>137</v>
      </c>
      <c r="J13" s="10">
        <f t="shared" ref="J13:J14" si="7">I13+D13</f>
        <v>183</v>
      </c>
      <c r="K13" s="232"/>
      <c r="L13" s="233"/>
      <c r="M13" s="16">
        <v>145</v>
      </c>
      <c r="N13" s="12">
        <f t="shared" ref="N13:N14" si="8">M13+D13</f>
        <v>191</v>
      </c>
      <c r="O13" s="232"/>
      <c r="P13" s="233"/>
      <c r="Q13" s="17">
        <v>127</v>
      </c>
      <c r="R13" s="10">
        <f t="shared" ref="R13:R14" si="9">Q13+D13</f>
        <v>173</v>
      </c>
      <c r="S13" s="232"/>
      <c r="T13" s="233"/>
      <c r="U13" s="17">
        <v>104</v>
      </c>
      <c r="V13" s="10">
        <f t="shared" ref="V13:V14" si="10">U13+D13</f>
        <v>150</v>
      </c>
      <c r="W13" s="232"/>
      <c r="X13" s="233"/>
      <c r="Y13" s="12">
        <f t="shared" si="0"/>
        <v>900</v>
      </c>
      <c r="Z13" s="16">
        <f>E13+I13+M13+Q13+U13</f>
        <v>670</v>
      </c>
      <c r="AA13" s="15">
        <f>AVERAGE(F13,J13,N13,R13,V13)</f>
        <v>180</v>
      </c>
      <c r="AB13" s="14">
        <f>AVERAGE(F13,J13,N13,R13,V13)-D13</f>
        <v>134</v>
      </c>
      <c r="AC13" s="226"/>
    </row>
    <row r="14" spans="1:29" s="5" customFormat="1" thickBot="1" x14ac:dyDescent="0.35">
      <c r="B14" s="246" t="s">
        <v>83</v>
      </c>
      <c r="C14" s="247"/>
      <c r="D14" s="30">
        <v>40</v>
      </c>
      <c r="E14" s="11">
        <v>139</v>
      </c>
      <c r="F14" s="10">
        <f t="shared" si="6"/>
        <v>179</v>
      </c>
      <c r="G14" s="234"/>
      <c r="H14" s="235"/>
      <c r="I14" s="8">
        <v>120</v>
      </c>
      <c r="J14" s="10">
        <f t="shared" si="7"/>
        <v>160</v>
      </c>
      <c r="K14" s="234"/>
      <c r="L14" s="235"/>
      <c r="M14" s="16">
        <v>189</v>
      </c>
      <c r="N14" s="12">
        <f t="shared" si="8"/>
        <v>229</v>
      </c>
      <c r="O14" s="234"/>
      <c r="P14" s="235"/>
      <c r="Q14" s="17">
        <v>135</v>
      </c>
      <c r="R14" s="10">
        <f t="shared" si="9"/>
        <v>175</v>
      </c>
      <c r="S14" s="234"/>
      <c r="T14" s="235"/>
      <c r="U14" s="17">
        <v>164</v>
      </c>
      <c r="V14" s="10">
        <f t="shared" si="10"/>
        <v>204</v>
      </c>
      <c r="W14" s="234"/>
      <c r="X14" s="235"/>
      <c r="Y14" s="9">
        <f t="shared" si="0"/>
        <v>947</v>
      </c>
      <c r="Z14" s="8">
        <f>E14+I14+M14+Q14+U14</f>
        <v>747</v>
      </c>
      <c r="AA14" s="7">
        <f>AVERAGE(F14,J14,N14,R14,V14)</f>
        <v>189.4</v>
      </c>
      <c r="AB14" s="6">
        <f>AVERAGE(F14,J14,N14,R14,V14)-D14</f>
        <v>149.4</v>
      </c>
      <c r="AC14" s="227"/>
    </row>
    <row r="15" spans="1:29" s="5" customFormat="1" ht="60.75" customHeight="1" x14ac:dyDescent="0.25">
      <c r="B15" s="223" t="s">
        <v>132</v>
      </c>
      <c r="C15" s="224"/>
      <c r="D15" s="34">
        <f>SUM(D16:D18)</f>
        <v>145</v>
      </c>
      <c r="E15" s="28">
        <f>SUM(E16:E18)</f>
        <v>319</v>
      </c>
      <c r="F15" s="24">
        <f>SUM(F16:F18)</f>
        <v>464</v>
      </c>
      <c r="G15" s="24">
        <f>F19</f>
        <v>599</v>
      </c>
      <c r="H15" s="23" t="str">
        <f>B19</f>
        <v>Wiru Auto</v>
      </c>
      <c r="I15" s="27">
        <f>SUM(I16:I18)</f>
        <v>353</v>
      </c>
      <c r="J15" s="24">
        <f>SUM(J16:J18)</f>
        <v>498</v>
      </c>
      <c r="K15" s="24">
        <f>J27</f>
        <v>579</v>
      </c>
      <c r="L15" s="23" t="str">
        <f>B27</f>
        <v>Latestoil</v>
      </c>
      <c r="M15" s="21">
        <f>SUM(M16:M18)</f>
        <v>401</v>
      </c>
      <c r="N15" s="31">
        <f>SUM(N16:N18)</f>
        <v>546</v>
      </c>
      <c r="O15" s="24">
        <f>N11</f>
        <v>591</v>
      </c>
      <c r="P15" s="23" t="str">
        <f>B11</f>
        <v>Rakvere Soojus</v>
      </c>
      <c r="Q15" s="21">
        <f>SUM(Q16:Q18)</f>
        <v>420</v>
      </c>
      <c r="R15" s="25">
        <f>SUM(R16:R18)</f>
        <v>565</v>
      </c>
      <c r="S15" s="24">
        <f>R7</f>
        <v>445</v>
      </c>
      <c r="T15" s="23" t="str">
        <f>B7</f>
        <v>Verx</v>
      </c>
      <c r="U15" s="21">
        <f>SUM(U16:U18)</f>
        <v>443</v>
      </c>
      <c r="V15" s="31">
        <f>SUM(V16:V18)</f>
        <v>588</v>
      </c>
      <c r="W15" s="24">
        <f>V23</f>
        <v>648</v>
      </c>
      <c r="X15" s="23" t="str">
        <f>B23</f>
        <v>Würth</v>
      </c>
      <c r="Y15" s="22">
        <f t="shared" si="0"/>
        <v>2661</v>
      </c>
      <c r="Z15" s="21">
        <f>SUM(Z16:Z18)</f>
        <v>1936</v>
      </c>
      <c r="AA15" s="20">
        <f>AVERAGE(AA16,AA17,AA18)</f>
        <v>177.4</v>
      </c>
      <c r="AB15" s="19">
        <f>AVERAGE(AB16,AB17,AB18)</f>
        <v>129.06666666666669</v>
      </c>
      <c r="AC15" s="225">
        <f>G16+K16+O16+S16+W16</f>
        <v>1</v>
      </c>
    </row>
    <row r="16" spans="1:29" s="5" customFormat="1" ht="16.2" x14ac:dyDescent="0.25">
      <c r="B16" s="228" t="s">
        <v>168</v>
      </c>
      <c r="C16" s="229"/>
      <c r="D16" s="18">
        <v>46</v>
      </c>
      <c r="E16" s="17">
        <v>119</v>
      </c>
      <c r="F16" s="10">
        <f>E16+D16</f>
        <v>165</v>
      </c>
      <c r="G16" s="230">
        <v>0</v>
      </c>
      <c r="H16" s="231"/>
      <c r="I16" s="16">
        <v>123</v>
      </c>
      <c r="J16" s="10">
        <f>I16+D16</f>
        <v>169</v>
      </c>
      <c r="K16" s="230">
        <v>0</v>
      </c>
      <c r="L16" s="231"/>
      <c r="M16" s="16">
        <v>119</v>
      </c>
      <c r="N16" s="12">
        <f>M16+D16</f>
        <v>165</v>
      </c>
      <c r="O16" s="230">
        <v>0</v>
      </c>
      <c r="P16" s="231"/>
      <c r="Q16" s="16">
        <v>146</v>
      </c>
      <c r="R16" s="10">
        <f>Q16+D16</f>
        <v>192</v>
      </c>
      <c r="S16" s="230">
        <v>1</v>
      </c>
      <c r="T16" s="231"/>
      <c r="U16" s="16">
        <v>167</v>
      </c>
      <c r="V16" s="10">
        <f>U16+D16</f>
        <v>213</v>
      </c>
      <c r="W16" s="230">
        <v>0</v>
      </c>
      <c r="X16" s="231"/>
      <c r="Y16" s="12">
        <f t="shared" si="0"/>
        <v>904</v>
      </c>
      <c r="Z16" s="16">
        <f>E16+I16+M16+Q16+U16</f>
        <v>674</v>
      </c>
      <c r="AA16" s="15">
        <f>AVERAGE(F16,J16,N16,R16,V16)</f>
        <v>180.8</v>
      </c>
      <c r="AB16" s="14">
        <f>AVERAGE(F16,J16,N16,R16,V16)-D16</f>
        <v>134.80000000000001</v>
      </c>
      <c r="AC16" s="226"/>
    </row>
    <row r="17" spans="2:29" s="5" customFormat="1" ht="16.2" x14ac:dyDescent="0.25">
      <c r="B17" s="236" t="s">
        <v>169</v>
      </c>
      <c r="C17" s="237"/>
      <c r="D17" s="18">
        <v>60</v>
      </c>
      <c r="E17" s="17">
        <v>92</v>
      </c>
      <c r="F17" s="10">
        <f t="shared" ref="F17:F18" si="11">E17+D17</f>
        <v>152</v>
      </c>
      <c r="G17" s="232"/>
      <c r="H17" s="233"/>
      <c r="I17" s="17">
        <v>96</v>
      </c>
      <c r="J17" s="10">
        <f t="shared" ref="J17:J18" si="12">I17+D17</f>
        <v>156</v>
      </c>
      <c r="K17" s="232"/>
      <c r="L17" s="233"/>
      <c r="M17" s="17">
        <v>133</v>
      </c>
      <c r="N17" s="12">
        <f t="shared" ref="N17:N18" si="13">M17+D17</f>
        <v>193</v>
      </c>
      <c r="O17" s="232"/>
      <c r="P17" s="233"/>
      <c r="Q17" s="17">
        <v>127</v>
      </c>
      <c r="R17" s="10">
        <f t="shared" ref="R17:R18" si="14">Q17+D17</f>
        <v>187</v>
      </c>
      <c r="S17" s="232"/>
      <c r="T17" s="233"/>
      <c r="U17" s="17">
        <v>112</v>
      </c>
      <c r="V17" s="10">
        <f t="shared" ref="V17:V18" si="15">U17+D17</f>
        <v>172</v>
      </c>
      <c r="W17" s="232"/>
      <c r="X17" s="233"/>
      <c r="Y17" s="12">
        <f t="shared" si="0"/>
        <v>860</v>
      </c>
      <c r="Z17" s="16">
        <f>E17+I17+M17+Q17+U17</f>
        <v>560</v>
      </c>
      <c r="AA17" s="15">
        <f>AVERAGE(F17,J17,N17,R17,V17)</f>
        <v>172</v>
      </c>
      <c r="AB17" s="14">
        <f>AVERAGE(F17,J17,N17,R17,V17)-D17</f>
        <v>112</v>
      </c>
      <c r="AC17" s="226"/>
    </row>
    <row r="18" spans="2:29" s="5" customFormat="1" thickBot="1" x14ac:dyDescent="0.35">
      <c r="B18" s="238" t="s">
        <v>139</v>
      </c>
      <c r="C18" s="239"/>
      <c r="D18" s="30">
        <v>39</v>
      </c>
      <c r="E18" s="11">
        <v>108</v>
      </c>
      <c r="F18" s="10">
        <f t="shared" si="11"/>
        <v>147</v>
      </c>
      <c r="G18" s="234"/>
      <c r="H18" s="235"/>
      <c r="I18" s="17">
        <v>134</v>
      </c>
      <c r="J18" s="10">
        <f t="shared" si="12"/>
        <v>173</v>
      </c>
      <c r="K18" s="234"/>
      <c r="L18" s="235"/>
      <c r="M18" s="17">
        <v>149</v>
      </c>
      <c r="N18" s="12">
        <f t="shared" si="13"/>
        <v>188</v>
      </c>
      <c r="O18" s="234"/>
      <c r="P18" s="235"/>
      <c r="Q18" s="17">
        <v>147</v>
      </c>
      <c r="R18" s="10">
        <f t="shared" si="14"/>
        <v>186</v>
      </c>
      <c r="S18" s="234"/>
      <c r="T18" s="235"/>
      <c r="U18" s="17">
        <v>164</v>
      </c>
      <c r="V18" s="10">
        <f t="shared" si="15"/>
        <v>203</v>
      </c>
      <c r="W18" s="234"/>
      <c r="X18" s="235"/>
      <c r="Y18" s="9">
        <f t="shared" si="0"/>
        <v>897</v>
      </c>
      <c r="Z18" s="8">
        <f>E18+I18+M18+Q18+U18</f>
        <v>702</v>
      </c>
      <c r="AA18" s="7">
        <f>AVERAGE(F18,J18,N18,R18,V18)</f>
        <v>179.4</v>
      </c>
      <c r="AB18" s="6">
        <f>AVERAGE(F18,J18,N18,R18,V18)-D18</f>
        <v>140.4</v>
      </c>
      <c r="AC18" s="227"/>
    </row>
    <row r="19" spans="2:29" s="5" customFormat="1" ht="48.75" customHeight="1" x14ac:dyDescent="0.25">
      <c r="B19" s="240" t="s">
        <v>12</v>
      </c>
      <c r="C19" s="241"/>
      <c r="D19" s="32">
        <f>SUM(D20:D22)</f>
        <v>94</v>
      </c>
      <c r="E19" s="28">
        <f>SUM(E20:E22)</f>
        <v>505</v>
      </c>
      <c r="F19" s="24">
        <f>SUM(F20:F22)</f>
        <v>599</v>
      </c>
      <c r="G19" s="24">
        <f>F15</f>
        <v>464</v>
      </c>
      <c r="H19" s="23" t="str">
        <f>B15</f>
        <v>ELKE Rakvere</v>
      </c>
      <c r="I19" s="33">
        <f>SUM(I20:I22)</f>
        <v>360</v>
      </c>
      <c r="J19" s="24">
        <f>SUM(J20:J22)</f>
        <v>454</v>
      </c>
      <c r="K19" s="24">
        <f>J11</f>
        <v>494</v>
      </c>
      <c r="L19" s="23" t="str">
        <f>B11</f>
        <v>Rakvere Soojus</v>
      </c>
      <c r="M19" s="26">
        <f>SUM(M20:M22)</f>
        <v>491</v>
      </c>
      <c r="N19" s="25">
        <f>SUM(N20:N22)</f>
        <v>585</v>
      </c>
      <c r="O19" s="24">
        <f>N7</f>
        <v>526</v>
      </c>
      <c r="P19" s="23" t="str">
        <f>B7</f>
        <v>Verx</v>
      </c>
      <c r="Q19" s="21">
        <f>SUM(Q20:Q22)</f>
        <v>421</v>
      </c>
      <c r="R19" s="25">
        <f>SUM(R20:R22)</f>
        <v>515</v>
      </c>
      <c r="S19" s="24">
        <f>R23</f>
        <v>662</v>
      </c>
      <c r="T19" s="23" t="str">
        <f>B23</f>
        <v>Würth</v>
      </c>
      <c r="U19" s="21">
        <f>SUM(U20:U22)</f>
        <v>397</v>
      </c>
      <c r="V19" s="25">
        <f>SUM(V20:V22)</f>
        <v>491</v>
      </c>
      <c r="W19" s="24">
        <f>V27</f>
        <v>537</v>
      </c>
      <c r="X19" s="23" t="str">
        <f>B27</f>
        <v>Latestoil</v>
      </c>
      <c r="Y19" s="22">
        <f t="shared" si="0"/>
        <v>2644</v>
      </c>
      <c r="Z19" s="21">
        <f>SUM(Z20:Z22)</f>
        <v>2174</v>
      </c>
      <c r="AA19" s="20">
        <f>AVERAGE(AA20,AA21,AA22)</f>
        <v>176.26666666666665</v>
      </c>
      <c r="AB19" s="19">
        <f>AVERAGE(AB20,AB21,AB22)</f>
        <v>144.93333333333334</v>
      </c>
      <c r="AC19" s="225">
        <f>G20+K20+O20+S20+W20</f>
        <v>2</v>
      </c>
    </row>
    <row r="20" spans="2:29" s="5" customFormat="1" ht="16.2" x14ac:dyDescent="0.25">
      <c r="B20" s="248" t="s">
        <v>9</v>
      </c>
      <c r="C20" s="249"/>
      <c r="D20" s="18">
        <v>21</v>
      </c>
      <c r="E20" s="17">
        <v>189</v>
      </c>
      <c r="F20" s="10">
        <f>E20+D20</f>
        <v>210</v>
      </c>
      <c r="G20" s="230">
        <v>1</v>
      </c>
      <c r="H20" s="231"/>
      <c r="I20" s="16">
        <v>107</v>
      </c>
      <c r="J20" s="10">
        <f>I20+D20</f>
        <v>128</v>
      </c>
      <c r="K20" s="230">
        <v>0</v>
      </c>
      <c r="L20" s="231"/>
      <c r="M20" s="16">
        <v>176</v>
      </c>
      <c r="N20" s="12">
        <f>M20+D20</f>
        <v>197</v>
      </c>
      <c r="O20" s="230">
        <v>1</v>
      </c>
      <c r="P20" s="231"/>
      <c r="Q20" s="16">
        <v>125</v>
      </c>
      <c r="R20" s="10">
        <f>Q20+D20</f>
        <v>146</v>
      </c>
      <c r="S20" s="230">
        <v>0</v>
      </c>
      <c r="T20" s="231"/>
      <c r="U20" s="16">
        <v>141</v>
      </c>
      <c r="V20" s="10">
        <f>U20+D20</f>
        <v>162</v>
      </c>
      <c r="W20" s="230">
        <v>0</v>
      </c>
      <c r="X20" s="231"/>
      <c r="Y20" s="12">
        <f t="shared" si="0"/>
        <v>843</v>
      </c>
      <c r="Z20" s="16">
        <f>E20+I20+M20+Q20+U20</f>
        <v>738</v>
      </c>
      <c r="AA20" s="15">
        <f>AVERAGE(F20,J20,N20,R20,V20)</f>
        <v>168.6</v>
      </c>
      <c r="AB20" s="14">
        <f>AVERAGE(F20,J20,N20,R20,V20)-D20</f>
        <v>147.6</v>
      </c>
      <c r="AC20" s="226"/>
    </row>
    <row r="21" spans="2:29" s="5" customFormat="1" ht="20.399999999999999" customHeight="1" x14ac:dyDescent="0.25">
      <c r="B21" s="250" t="s">
        <v>11</v>
      </c>
      <c r="C21" s="251"/>
      <c r="D21" s="18">
        <v>47</v>
      </c>
      <c r="E21" s="17">
        <v>127</v>
      </c>
      <c r="F21" s="10">
        <f t="shared" ref="F21:F22" si="16">E21+D21</f>
        <v>174</v>
      </c>
      <c r="G21" s="232"/>
      <c r="H21" s="233"/>
      <c r="I21" s="17">
        <v>154</v>
      </c>
      <c r="J21" s="10">
        <f t="shared" ref="J21:J22" si="17">I21+D21</f>
        <v>201</v>
      </c>
      <c r="K21" s="232"/>
      <c r="L21" s="233"/>
      <c r="M21" s="17">
        <v>152</v>
      </c>
      <c r="N21" s="12">
        <f t="shared" ref="N21:N22" si="18">M21+D21</f>
        <v>199</v>
      </c>
      <c r="O21" s="232"/>
      <c r="P21" s="233"/>
      <c r="Q21" s="17">
        <v>146</v>
      </c>
      <c r="R21" s="10">
        <f t="shared" ref="R21:R22" si="19">Q21+D21</f>
        <v>193</v>
      </c>
      <c r="S21" s="232"/>
      <c r="T21" s="233"/>
      <c r="U21" s="17">
        <v>103</v>
      </c>
      <c r="V21" s="10">
        <f t="shared" ref="V21:V22" si="20">U21+D21</f>
        <v>150</v>
      </c>
      <c r="W21" s="232"/>
      <c r="X21" s="233"/>
      <c r="Y21" s="12">
        <f t="shared" si="0"/>
        <v>917</v>
      </c>
      <c r="Z21" s="16">
        <f>E21+I21+M21+Q21+U21</f>
        <v>682</v>
      </c>
      <c r="AA21" s="15">
        <f>AVERAGE(F21,J21,N21,R21,V21)</f>
        <v>183.4</v>
      </c>
      <c r="AB21" s="14">
        <f>AVERAGE(F21,J21,N21,R21,V21)-D21</f>
        <v>136.4</v>
      </c>
      <c r="AC21" s="226"/>
    </row>
    <row r="22" spans="2:29" s="5" customFormat="1" thickBot="1" x14ac:dyDescent="0.35">
      <c r="B22" s="252" t="s">
        <v>10</v>
      </c>
      <c r="C22" s="253"/>
      <c r="D22" s="30">
        <v>26</v>
      </c>
      <c r="E22" s="11">
        <v>189</v>
      </c>
      <c r="F22" s="10">
        <f t="shared" si="16"/>
        <v>215</v>
      </c>
      <c r="G22" s="234"/>
      <c r="H22" s="235"/>
      <c r="I22" s="17">
        <v>99</v>
      </c>
      <c r="J22" s="10">
        <f t="shared" si="17"/>
        <v>125</v>
      </c>
      <c r="K22" s="234"/>
      <c r="L22" s="235"/>
      <c r="M22" s="17">
        <v>163</v>
      </c>
      <c r="N22" s="12">
        <f t="shared" si="18"/>
        <v>189</v>
      </c>
      <c r="O22" s="234"/>
      <c r="P22" s="235"/>
      <c r="Q22" s="17">
        <v>150</v>
      </c>
      <c r="R22" s="10">
        <f t="shared" si="19"/>
        <v>176</v>
      </c>
      <c r="S22" s="234"/>
      <c r="T22" s="235"/>
      <c r="U22" s="17">
        <v>153</v>
      </c>
      <c r="V22" s="10">
        <f t="shared" si="20"/>
        <v>179</v>
      </c>
      <c r="W22" s="234"/>
      <c r="X22" s="235"/>
      <c r="Y22" s="9">
        <f t="shared" si="0"/>
        <v>884</v>
      </c>
      <c r="Z22" s="8">
        <f>E22+I22+M22+Q22+U22</f>
        <v>754</v>
      </c>
      <c r="AA22" s="7">
        <f>AVERAGE(F22,J22,N22,R22,V22)</f>
        <v>176.8</v>
      </c>
      <c r="AB22" s="6">
        <f>AVERAGE(F22,J22,N22,R22,V22)-D22</f>
        <v>150.80000000000001</v>
      </c>
      <c r="AC22" s="227"/>
    </row>
    <row r="23" spans="2:29" s="5" customFormat="1" ht="48.75" customHeight="1" thickBot="1" x14ac:dyDescent="0.3">
      <c r="B23" s="240" t="s">
        <v>1</v>
      </c>
      <c r="C23" s="241"/>
      <c r="D23" s="34">
        <f>SUM(D24:D26)</f>
        <v>112</v>
      </c>
      <c r="E23" s="28">
        <f>SUM(E24:E26)</f>
        <v>532</v>
      </c>
      <c r="F23" s="24">
        <f>SUM(F24:F26)</f>
        <v>644</v>
      </c>
      <c r="G23" s="24">
        <f>F11</f>
        <v>535</v>
      </c>
      <c r="H23" s="23" t="str">
        <f>B11</f>
        <v>Rakvere Soojus</v>
      </c>
      <c r="I23" s="27">
        <f>SUM(I24:I26)</f>
        <v>484</v>
      </c>
      <c r="J23" s="24">
        <f>SUM(J24:J26)</f>
        <v>596</v>
      </c>
      <c r="K23" s="24">
        <f>J7</f>
        <v>542</v>
      </c>
      <c r="L23" s="23" t="str">
        <f>B7</f>
        <v>Verx</v>
      </c>
      <c r="M23" s="21">
        <f>SUM(M24:M26)</f>
        <v>435</v>
      </c>
      <c r="N23" s="31">
        <f>SUM(N24:N26)</f>
        <v>547</v>
      </c>
      <c r="O23" s="24">
        <f>N27</f>
        <v>506</v>
      </c>
      <c r="P23" s="23" t="str">
        <f>B27</f>
        <v>Latestoil</v>
      </c>
      <c r="Q23" s="21">
        <f>SUM(Q24:Q26)</f>
        <v>550</v>
      </c>
      <c r="R23" s="31">
        <f>SUM(R24:R26)</f>
        <v>662</v>
      </c>
      <c r="S23" s="24">
        <f>R19</f>
        <v>515</v>
      </c>
      <c r="T23" s="23" t="str">
        <f>B19</f>
        <v>Wiru Auto</v>
      </c>
      <c r="U23" s="21">
        <f>SUM(U24:U26)</f>
        <v>536</v>
      </c>
      <c r="V23" s="31">
        <f>SUM(V24:V26)</f>
        <v>648</v>
      </c>
      <c r="W23" s="24">
        <f>V15</f>
        <v>588</v>
      </c>
      <c r="X23" s="23" t="str">
        <f>B15</f>
        <v>ELKE Rakvere</v>
      </c>
      <c r="Y23" s="22">
        <f t="shared" si="0"/>
        <v>3097</v>
      </c>
      <c r="Z23" s="21">
        <f>SUM(Z24:Z26)</f>
        <v>2537</v>
      </c>
      <c r="AA23" s="20">
        <f>AVERAGE(AA24,AA25,AA26)</f>
        <v>206.4666666666667</v>
      </c>
      <c r="AB23" s="19">
        <f>AVERAGE(AB24,AB25,AB26)</f>
        <v>169.13333333333335</v>
      </c>
      <c r="AC23" s="225">
        <f>G24+K24+O24+S24+W24</f>
        <v>5</v>
      </c>
    </row>
    <row r="24" spans="2:29" s="5" customFormat="1" ht="16.2" x14ac:dyDescent="0.25">
      <c r="B24" s="266" t="s">
        <v>0</v>
      </c>
      <c r="C24" s="267"/>
      <c r="D24" s="18">
        <v>19</v>
      </c>
      <c r="E24" s="17">
        <v>159</v>
      </c>
      <c r="F24" s="10">
        <f>E24+D24</f>
        <v>178</v>
      </c>
      <c r="G24" s="230">
        <v>1</v>
      </c>
      <c r="H24" s="231"/>
      <c r="I24" s="16">
        <v>152</v>
      </c>
      <c r="J24" s="10">
        <f>I24+D24</f>
        <v>171</v>
      </c>
      <c r="K24" s="230">
        <v>1</v>
      </c>
      <c r="L24" s="231"/>
      <c r="M24" s="16">
        <v>154</v>
      </c>
      <c r="N24" s="12">
        <f>M24+D24</f>
        <v>173</v>
      </c>
      <c r="O24" s="230">
        <v>1</v>
      </c>
      <c r="P24" s="231"/>
      <c r="Q24" s="16">
        <v>193</v>
      </c>
      <c r="R24" s="10">
        <f>Q24+D24</f>
        <v>212</v>
      </c>
      <c r="S24" s="230">
        <v>1</v>
      </c>
      <c r="T24" s="231"/>
      <c r="U24" s="16">
        <v>161</v>
      </c>
      <c r="V24" s="10">
        <f>U24+D24</f>
        <v>180</v>
      </c>
      <c r="W24" s="230">
        <v>1</v>
      </c>
      <c r="X24" s="231"/>
      <c r="Y24" s="12">
        <f t="shared" si="0"/>
        <v>914</v>
      </c>
      <c r="Z24" s="16">
        <f>E24+I24+M24+Q24+U24</f>
        <v>819</v>
      </c>
      <c r="AA24" s="15">
        <f>AVERAGE(F24,J24,N24,R24,V24)</f>
        <v>182.8</v>
      </c>
      <c r="AB24" s="14">
        <f>AVERAGE(F24,J24,N24,R24,V24)-D24</f>
        <v>163.80000000000001</v>
      </c>
      <c r="AC24" s="226"/>
    </row>
    <row r="25" spans="2:29" s="5" customFormat="1" ht="16.2" x14ac:dyDescent="0.25">
      <c r="B25" s="268" t="s">
        <v>170</v>
      </c>
      <c r="C25" s="269"/>
      <c r="D25" s="18">
        <v>60</v>
      </c>
      <c r="E25" s="17">
        <v>164</v>
      </c>
      <c r="F25" s="10">
        <f t="shared" ref="F25:F26" si="21">E25+D25</f>
        <v>224</v>
      </c>
      <c r="G25" s="232"/>
      <c r="H25" s="233"/>
      <c r="I25" s="17">
        <v>167</v>
      </c>
      <c r="J25" s="10">
        <f t="shared" ref="J25:J26" si="22">I25+D25</f>
        <v>227</v>
      </c>
      <c r="K25" s="232"/>
      <c r="L25" s="233"/>
      <c r="M25" s="17">
        <v>131</v>
      </c>
      <c r="N25" s="12">
        <f t="shared" ref="N25:N26" si="23">M25+D25</f>
        <v>191</v>
      </c>
      <c r="O25" s="232"/>
      <c r="P25" s="233"/>
      <c r="Q25" s="17">
        <v>183</v>
      </c>
      <c r="R25" s="10">
        <f t="shared" ref="R25:R26" si="24">Q25+D25</f>
        <v>243</v>
      </c>
      <c r="S25" s="232"/>
      <c r="T25" s="233"/>
      <c r="U25" s="17">
        <v>189</v>
      </c>
      <c r="V25" s="10">
        <f t="shared" ref="V25:V26" si="25">U25+D25</f>
        <v>249</v>
      </c>
      <c r="W25" s="232"/>
      <c r="X25" s="233"/>
      <c r="Y25" s="12">
        <f t="shared" si="0"/>
        <v>1134</v>
      </c>
      <c r="Z25" s="16">
        <f>E25+I25+M25+Q25+U25</f>
        <v>834</v>
      </c>
      <c r="AA25" s="15">
        <f>AVERAGE(F25,J25,N25,R25,V25)</f>
        <v>226.8</v>
      </c>
      <c r="AB25" s="14">
        <f>AVERAGE(F25,J25,N25,R25,V25)-D25</f>
        <v>166.8</v>
      </c>
      <c r="AC25" s="226"/>
    </row>
    <row r="26" spans="2:29" s="5" customFormat="1" thickBot="1" x14ac:dyDescent="0.35">
      <c r="B26" s="246" t="s">
        <v>80</v>
      </c>
      <c r="C26" s="247"/>
      <c r="D26" s="30">
        <v>33</v>
      </c>
      <c r="E26" s="11">
        <v>209</v>
      </c>
      <c r="F26" s="10">
        <f t="shared" si="21"/>
        <v>242</v>
      </c>
      <c r="G26" s="234"/>
      <c r="H26" s="235"/>
      <c r="I26" s="17">
        <v>165</v>
      </c>
      <c r="J26" s="10">
        <f t="shared" si="22"/>
        <v>198</v>
      </c>
      <c r="K26" s="234"/>
      <c r="L26" s="235"/>
      <c r="M26" s="17">
        <v>150</v>
      </c>
      <c r="N26" s="12">
        <f t="shared" si="23"/>
        <v>183</v>
      </c>
      <c r="O26" s="234"/>
      <c r="P26" s="235"/>
      <c r="Q26" s="17">
        <v>174</v>
      </c>
      <c r="R26" s="10">
        <f t="shared" si="24"/>
        <v>207</v>
      </c>
      <c r="S26" s="234"/>
      <c r="T26" s="235"/>
      <c r="U26" s="17">
        <v>186</v>
      </c>
      <c r="V26" s="10">
        <f t="shared" si="25"/>
        <v>219</v>
      </c>
      <c r="W26" s="234"/>
      <c r="X26" s="235"/>
      <c r="Y26" s="9">
        <f t="shared" si="0"/>
        <v>1049</v>
      </c>
      <c r="Z26" s="8">
        <f>E26+I26+M26+Q26+U26</f>
        <v>884</v>
      </c>
      <c r="AA26" s="7">
        <f>AVERAGE(F26,J26,N26,R26,V26)</f>
        <v>209.8</v>
      </c>
      <c r="AB26" s="6">
        <f>AVERAGE(F26,J26,N26,R26,V26)-D26</f>
        <v>176.8</v>
      </c>
      <c r="AC26" s="227"/>
    </row>
    <row r="27" spans="2:29" s="5" customFormat="1" ht="48.75" customHeight="1" x14ac:dyDescent="0.25">
      <c r="B27" s="240" t="s">
        <v>74</v>
      </c>
      <c r="C27" s="241"/>
      <c r="D27" s="29">
        <f>SUM(D28:D30)</f>
        <v>65</v>
      </c>
      <c r="E27" s="28">
        <f>SUM(E28:E30)</f>
        <v>411</v>
      </c>
      <c r="F27" s="24">
        <f>SUM(F28:F30)</f>
        <v>476</v>
      </c>
      <c r="G27" s="24">
        <f>F7</f>
        <v>560</v>
      </c>
      <c r="H27" s="23" t="str">
        <f>B7</f>
        <v>Verx</v>
      </c>
      <c r="I27" s="27">
        <f>SUM(I28:I30)</f>
        <v>514</v>
      </c>
      <c r="J27" s="24">
        <f>SUM(J28:J30)</f>
        <v>579</v>
      </c>
      <c r="K27" s="24">
        <f>J15</f>
        <v>498</v>
      </c>
      <c r="L27" s="23" t="str">
        <f>B15</f>
        <v>ELKE Rakvere</v>
      </c>
      <c r="M27" s="26">
        <f>SUM(M28:M30)</f>
        <v>441</v>
      </c>
      <c r="N27" s="25">
        <f>SUM(N28:N30)</f>
        <v>506</v>
      </c>
      <c r="O27" s="24">
        <f>N23</f>
        <v>547</v>
      </c>
      <c r="P27" s="23" t="str">
        <f>B23</f>
        <v>Würth</v>
      </c>
      <c r="Q27" s="21">
        <f>SUM(Q28:Q30)</f>
        <v>534</v>
      </c>
      <c r="R27" s="25">
        <f>SUM(R28:R30)</f>
        <v>599</v>
      </c>
      <c r="S27" s="24">
        <f>R11</f>
        <v>523</v>
      </c>
      <c r="T27" s="23" t="str">
        <f>B11</f>
        <v>Rakvere Soojus</v>
      </c>
      <c r="U27" s="21">
        <f>SUM(U28:U30)</f>
        <v>472</v>
      </c>
      <c r="V27" s="25">
        <f>SUM(V28:V30)</f>
        <v>537</v>
      </c>
      <c r="W27" s="24">
        <f>V19</f>
        <v>491</v>
      </c>
      <c r="X27" s="23" t="str">
        <f>B19</f>
        <v>Wiru Auto</v>
      </c>
      <c r="Y27" s="22">
        <f t="shared" si="0"/>
        <v>2697</v>
      </c>
      <c r="Z27" s="21">
        <f>SUM(Z28:Z30)</f>
        <v>2372</v>
      </c>
      <c r="AA27" s="20">
        <f>AVERAGE(AA28,AA29,AA30)</f>
        <v>179.79999999999998</v>
      </c>
      <c r="AB27" s="19">
        <f>AVERAGE(AB28,AB29,AB30)</f>
        <v>158.13333333333333</v>
      </c>
      <c r="AC27" s="225">
        <f>G28+K28+O28+S28+W28</f>
        <v>3</v>
      </c>
    </row>
    <row r="28" spans="2:29" s="5" customFormat="1" ht="16.2" x14ac:dyDescent="0.25">
      <c r="B28" s="228" t="s">
        <v>107</v>
      </c>
      <c r="C28" s="229"/>
      <c r="D28" s="18">
        <v>16</v>
      </c>
      <c r="E28" s="17">
        <v>137</v>
      </c>
      <c r="F28" s="10">
        <f>E28+D28</f>
        <v>153</v>
      </c>
      <c r="G28" s="230">
        <v>0</v>
      </c>
      <c r="H28" s="231"/>
      <c r="I28" s="16">
        <v>151</v>
      </c>
      <c r="J28" s="10">
        <f>I28+D28</f>
        <v>167</v>
      </c>
      <c r="K28" s="230">
        <v>1</v>
      </c>
      <c r="L28" s="231"/>
      <c r="M28" s="16">
        <v>151</v>
      </c>
      <c r="N28" s="12">
        <f>M28+D28</f>
        <v>167</v>
      </c>
      <c r="O28" s="230">
        <v>0</v>
      </c>
      <c r="P28" s="231"/>
      <c r="Q28" s="16">
        <v>170</v>
      </c>
      <c r="R28" s="10">
        <f>Q28+D28</f>
        <v>186</v>
      </c>
      <c r="S28" s="230">
        <v>1</v>
      </c>
      <c r="T28" s="231"/>
      <c r="U28" s="16">
        <v>140</v>
      </c>
      <c r="V28" s="10">
        <f>U28+D28</f>
        <v>156</v>
      </c>
      <c r="W28" s="230">
        <v>1</v>
      </c>
      <c r="X28" s="231"/>
      <c r="Y28" s="12">
        <f t="shared" si="0"/>
        <v>829</v>
      </c>
      <c r="Z28" s="16">
        <f>E28+I28+M28+Q28+U28</f>
        <v>749</v>
      </c>
      <c r="AA28" s="15">
        <f>AVERAGE(F28,J28,N28,R28,V28)</f>
        <v>165.8</v>
      </c>
      <c r="AB28" s="14">
        <f>AVERAGE(F28,J28,N28,R28,V28)-D28</f>
        <v>149.80000000000001</v>
      </c>
      <c r="AC28" s="226"/>
    </row>
    <row r="29" spans="2:29" s="5" customFormat="1" ht="16.2" x14ac:dyDescent="0.25">
      <c r="B29" s="236" t="s">
        <v>73</v>
      </c>
      <c r="C29" s="237"/>
      <c r="D29" s="18">
        <v>36</v>
      </c>
      <c r="E29" s="17">
        <v>116</v>
      </c>
      <c r="F29" s="10">
        <f t="shared" ref="F29:F30" si="26">E29+D29</f>
        <v>152</v>
      </c>
      <c r="G29" s="232"/>
      <c r="H29" s="233"/>
      <c r="I29" s="17">
        <v>174</v>
      </c>
      <c r="J29" s="10">
        <f t="shared" ref="J29:J30" si="27">I29+D29</f>
        <v>210</v>
      </c>
      <c r="K29" s="232"/>
      <c r="L29" s="233"/>
      <c r="M29" s="17">
        <v>133</v>
      </c>
      <c r="N29" s="12">
        <f t="shared" ref="N29:N30" si="28">M29+D29</f>
        <v>169</v>
      </c>
      <c r="O29" s="232"/>
      <c r="P29" s="233"/>
      <c r="Q29" s="17">
        <v>161</v>
      </c>
      <c r="R29" s="10">
        <f t="shared" ref="R29:R30" si="29">Q29+D29</f>
        <v>197</v>
      </c>
      <c r="S29" s="232"/>
      <c r="T29" s="233"/>
      <c r="U29" s="17">
        <v>171</v>
      </c>
      <c r="V29" s="10">
        <f t="shared" ref="V29:V30" si="30">U29+D29</f>
        <v>207</v>
      </c>
      <c r="W29" s="232"/>
      <c r="X29" s="233"/>
      <c r="Y29" s="12">
        <f t="shared" si="0"/>
        <v>935</v>
      </c>
      <c r="Z29" s="16">
        <f>E29+I29+M29+Q29+U29</f>
        <v>755</v>
      </c>
      <c r="AA29" s="15">
        <f>AVERAGE(F29,J29,N29,R29,V29)</f>
        <v>187</v>
      </c>
      <c r="AB29" s="14">
        <f>AVERAGE(F29,J29,N29,R29,V29)-D29</f>
        <v>151</v>
      </c>
      <c r="AC29" s="226"/>
    </row>
    <row r="30" spans="2:29" s="5" customFormat="1" thickBot="1" x14ac:dyDescent="0.35">
      <c r="B30" s="238" t="s">
        <v>72</v>
      </c>
      <c r="C30" s="239"/>
      <c r="D30" s="13">
        <v>13</v>
      </c>
      <c r="E30" s="11">
        <v>158</v>
      </c>
      <c r="F30" s="10">
        <f t="shared" si="26"/>
        <v>171</v>
      </c>
      <c r="G30" s="234"/>
      <c r="H30" s="235"/>
      <c r="I30" s="11">
        <v>189</v>
      </c>
      <c r="J30" s="10">
        <f t="shared" si="27"/>
        <v>202</v>
      </c>
      <c r="K30" s="234"/>
      <c r="L30" s="235"/>
      <c r="M30" s="11">
        <v>157</v>
      </c>
      <c r="N30" s="12">
        <f t="shared" si="28"/>
        <v>170</v>
      </c>
      <c r="O30" s="234"/>
      <c r="P30" s="235"/>
      <c r="Q30" s="11">
        <v>203</v>
      </c>
      <c r="R30" s="10">
        <f t="shared" si="29"/>
        <v>216</v>
      </c>
      <c r="S30" s="234"/>
      <c r="T30" s="235"/>
      <c r="U30" s="11">
        <v>161</v>
      </c>
      <c r="V30" s="10">
        <f t="shared" si="30"/>
        <v>174</v>
      </c>
      <c r="W30" s="234"/>
      <c r="X30" s="235"/>
      <c r="Y30" s="9">
        <f t="shared" si="0"/>
        <v>933</v>
      </c>
      <c r="Z30" s="8">
        <f>E30+I30+M30+Q30+U30</f>
        <v>868</v>
      </c>
      <c r="AA30" s="7">
        <f>AVERAGE(F30,J30,N30,R30,V30)</f>
        <v>186.6</v>
      </c>
      <c r="AB30" s="6">
        <f>AVERAGE(F30,J30,N30,R30,V30)-D30</f>
        <v>173.6</v>
      </c>
      <c r="AC30" s="227"/>
    </row>
    <row r="34" spans="1:29" ht="22.2" x14ac:dyDescent="0.3">
      <c r="B34" s="71"/>
      <c r="C34" s="71"/>
      <c r="D34" s="63"/>
      <c r="E34" s="62"/>
      <c r="F34" s="70" t="s">
        <v>163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63"/>
      <c r="T34" s="63"/>
      <c r="U34" s="63"/>
      <c r="V34" s="69"/>
      <c r="W34" s="68" t="s">
        <v>118</v>
      </c>
      <c r="X34" s="67"/>
      <c r="Y34" s="67"/>
      <c r="Z34" s="67"/>
      <c r="AA34" s="63"/>
      <c r="AB34" s="63"/>
      <c r="AC34" s="62"/>
    </row>
    <row r="35" spans="1:29" ht="22.2" x14ac:dyDescent="0.3">
      <c r="B35" s="71"/>
      <c r="C35" s="71"/>
      <c r="D35" s="63"/>
      <c r="E35" s="62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3"/>
      <c r="T35" s="63"/>
      <c r="U35" s="63"/>
      <c r="V35" s="69"/>
      <c r="W35" s="68"/>
      <c r="X35" s="67"/>
      <c r="Y35" s="67"/>
      <c r="Z35" s="67"/>
      <c r="AA35" s="63"/>
      <c r="AB35" s="63"/>
      <c r="AC35" s="62"/>
    </row>
    <row r="36" spans="1:29" ht="21.6" thickBot="1" x14ac:dyDescent="0.45">
      <c r="B36" s="66" t="s">
        <v>38</v>
      </c>
      <c r="C36" s="65"/>
      <c r="D36" s="65"/>
      <c r="E36" s="62"/>
      <c r="F36" s="64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2"/>
    </row>
    <row r="37" spans="1:29" x14ac:dyDescent="0.3">
      <c r="B37" s="264" t="s">
        <v>37</v>
      </c>
      <c r="C37" s="265"/>
      <c r="D37" s="61" t="s">
        <v>36</v>
      </c>
      <c r="E37" s="60"/>
      <c r="F37" s="192" t="s">
        <v>35</v>
      </c>
      <c r="G37" s="258" t="s">
        <v>30</v>
      </c>
      <c r="H37" s="259"/>
      <c r="I37" s="59"/>
      <c r="J37" s="192" t="s">
        <v>34</v>
      </c>
      <c r="K37" s="258" t="s">
        <v>30</v>
      </c>
      <c r="L37" s="259"/>
      <c r="M37" s="58"/>
      <c r="N37" s="192" t="s">
        <v>33</v>
      </c>
      <c r="O37" s="258" t="s">
        <v>30</v>
      </c>
      <c r="P37" s="259"/>
      <c r="Q37" s="58"/>
      <c r="R37" s="192" t="s">
        <v>32</v>
      </c>
      <c r="S37" s="258" t="s">
        <v>30</v>
      </c>
      <c r="T37" s="259"/>
      <c r="U37" s="57"/>
      <c r="V37" s="192" t="s">
        <v>31</v>
      </c>
      <c r="W37" s="258" t="s">
        <v>30</v>
      </c>
      <c r="X37" s="259"/>
      <c r="Y37" s="192" t="s">
        <v>27</v>
      </c>
      <c r="Z37" s="55"/>
      <c r="AA37" s="54" t="s">
        <v>29</v>
      </c>
      <c r="AB37" s="53" t="s">
        <v>28</v>
      </c>
      <c r="AC37" s="52" t="s">
        <v>27</v>
      </c>
    </row>
    <row r="38" spans="1:29" ht="17.399999999999999" thickBot="1" x14ac:dyDescent="0.35">
      <c r="A38" s="36"/>
      <c r="B38" s="260" t="s">
        <v>26</v>
      </c>
      <c r="C38" s="261"/>
      <c r="D38" s="51"/>
      <c r="E38" s="50"/>
      <c r="F38" s="47" t="s">
        <v>24</v>
      </c>
      <c r="G38" s="262" t="s">
        <v>25</v>
      </c>
      <c r="H38" s="263"/>
      <c r="I38" s="49"/>
      <c r="J38" s="47" t="s">
        <v>24</v>
      </c>
      <c r="K38" s="262" t="s">
        <v>25</v>
      </c>
      <c r="L38" s="263"/>
      <c r="M38" s="47"/>
      <c r="N38" s="47" t="s">
        <v>24</v>
      </c>
      <c r="O38" s="262" t="s">
        <v>25</v>
      </c>
      <c r="P38" s="263"/>
      <c r="Q38" s="47"/>
      <c r="R38" s="47" t="s">
        <v>24</v>
      </c>
      <c r="S38" s="262" t="s">
        <v>25</v>
      </c>
      <c r="T38" s="263"/>
      <c r="U38" s="48"/>
      <c r="V38" s="47" t="s">
        <v>24</v>
      </c>
      <c r="W38" s="262" t="s">
        <v>25</v>
      </c>
      <c r="X38" s="263"/>
      <c r="Y38" s="46" t="s">
        <v>24</v>
      </c>
      <c r="Z38" s="45" t="s">
        <v>23</v>
      </c>
      <c r="AA38" s="44" t="s">
        <v>22</v>
      </c>
      <c r="AB38" s="43" t="s">
        <v>21</v>
      </c>
      <c r="AC38" s="42" t="s">
        <v>20</v>
      </c>
    </row>
    <row r="39" spans="1:29" ht="48.75" customHeight="1" x14ac:dyDescent="0.3">
      <c r="A39" s="36"/>
      <c r="B39" s="223" t="s">
        <v>8</v>
      </c>
      <c r="C39" s="224"/>
      <c r="D39" s="32">
        <f>SUM(D40:D42)</f>
        <v>120</v>
      </c>
      <c r="E39" s="28">
        <f>SUM(E40:E42)</f>
        <v>327</v>
      </c>
      <c r="F39" s="41">
        <f>SUM(F40:F42)</f>
        <v>447</v>
      </c>
      <c r="G39" s="35">
        <f>F59</f>
        <v>526</v>
      </c>
      <c r="H39" s="38" t="str">
        <f>B59</f>
        <v>Metsasõbrad</v>
      </c>
      <c r="I39" s="40">
        <f>SUM(I40:I42)</f>
        <v>441</v>
      </c>
      <c r="J39" s="39">
        <f>SUM(J40:J42)</f>
        <v>561</v>
      </c>
      <c r="K39" s="39">
        <f>J55</f>
        <v>610</v>
      </c>
      <c r="L39" s="23" t="str">
        <f>B55</f>
        <v>Käo Pesula</v>
      </c>
      <c r="M39" s="21">
        <f>SUM(M40:M42)</f>
        <v>435</v>
      </c>
      <c r="N39" s="35">
        <f>SUM(N40:N42)</f>
        <v>555</v>
      </c>
      <c r="O39" s="35">
        <f>N51</f>
        <v>594</v>
      </c>
      <c r="P39" s="38" t="str">
        <f>B51</f>
        <v>Essu Mõisa Bowling</v>
      </c>
      <c r="Q39" s="26">
        <f>SUM(Q40:Q42)</f>
        <v>373</v>
      </c>
      <c r="R39" s="35">
        <f>SUM(R40:R42)</f>
        <v>493</v>
      </c>
      <c r="S39" s="35">
        <f>R47</f>
        <v>500</v>
      </c>
      <c r="T39" s="38" t="str">
        <f>B47</f>
        <v>Dan Arpo</v>
      </c>
      <c r="U39" s="26">
        <f>SUM(U40:U42)</f>
        <v>371</v>
      </c>
      <c r="V39" s="35">
        <f>SUM(V40:V42)</f>
        <v>491</v>
      </c>
      <c r="W39" s="35">
        <f>V43</f>
        <v>525</v>
      </c>
      <c r="X39" s="38" t="str">
        <f>B43</f>
        <v>Royalsmart</v>
      </c>
      <c r="Y39" s="22">
        <f t="shared" ref="Y39:Y62" si="31">F39+J39+N39+R39+V39</f>
        <v>2547</v>
      </c>
      <c r="Z39" s="21">
        <f>SUM(Z40:Z42)</f>
        <v>1947</v>
      </c>
      <c r="AA39" s="37">
        <f>AVERAGE(AA40,AA41,AA42)</f>
        <v>169.8</v>
      </c>
      <c r="AB39" s="19">
        <f>AVERAGE(AB40,AB41,AB42)</f>
        <v>129.80000000000001</v>
      </c>
      <c r="AC39" s="225">
        <f>G40+K40+O40+S40+W40</f>
        <v>0</v>
      </c>
    </row>
    <row r="40" spans="1:29" x14ac:dyDescent="0.3">
      <c r="A40" s="5"/>
      <c r="B40" s="248" t="s">
        <v>7</v>
      </c>
      <c r="C40" s="249"/>
      <c r="D40" s="18">
        <v>30</v>
      </c>
      <c r="E40" s="17">
        <v>124</v>
      </c>
      <c r="F40" s="10">
        <f>E40+D40</f>
        <v>154</v>
      </c>
      <c r="G40" s="230">
        <v>0</v>
      </c>
      <c r="H40" s="231"/>
      <c r="I40" s="16">
        <v>138</v>
      </c>
      <c r="J40" s="12">
        <f>I40+D40</f>
        <v>168</v>
      </c>
      <c r="K40" s="230">
        <v>0</v>
      </c>
      <c r="L40" s="231"/>
      <c r="M40" s="16">
        <v>153</v>
      </c>
      <c r="N40" s="12">
        <f t="shared" ref="N40:N42" si="32">M40+D40</f>
        <v>183</v>
      </c>
      <c r="O40" s="230">
        <v>0</v>
      </c>
      <c r="P40" s="231"/>
      <c r="Q40" s="16">
        <v>161</v>
      </c>
      <c r="R40" s="10">
        <f>Q40+D40</f>
        <v>191</v>
      </c>
      <c r="S40" s="230">
        <v>0</v>
      </c>
      <c r="T40" s="231"/>
      <c r="U40" s="17">
        <v>117</v>
      </c>
      <c r="V40" s="10">
        <f>U40+D40</f>
        <v>147</v>
      </c>
      <c r="W40" s="230">
        <v>0</v>
      </c>
      <c r="X40" s="231"/>
      <c r="Y40" s="12">
        <f t="shared" si="31"/>
        <v>843</v>
      </c>
      <c r="Z40" s="16">
        <f>E40+I40+M40+Q40+U40</f>
        <v>693</v>
      </c>
      <c r="AA40" s="15">
        <f>AVERAGE(F40,J40,N40,R40,V40)</f>
        <v>168.6</v>
      </c>
      <c r="AB40" s="14">
        <f>AVERAGE(F40,J40,N40,R40,V40)-D40</f>
        <v>138.6</v>
      </c>
      <c r="AC40" s="226"/>
    </row>
    <row r="41" spans="1:29" s="36" customFormat="1" ht="16.2" x14ac:dyDescent="0.25">
      <c r="A41" s="5"/>
      <c r="B41" s="250" t="s">
        <v>6</v>
      </c>
      <c r="C41" s="251"/>
      <c r="D41" s="18">
        <v>60</v>
      </c>
      <c r="E41" s="17">
        <v>96</v>
      </c>
      <c r="F41" s="10">
        <f t="shared" ref="F41:F42" si="33">E41+D41</f>
        <v>156</v>
      </c>
      <c r="G41" s="232"/>
      <c r="H41" s="233"/>
      <c r="I41" s="16">
        <v>165</v>
      </c>
      <c r="J41" s="12">
        <f t="shared" ref="J41:J42" si="34">I41+D41</f>
        <v>225</v>
      </c>
      <c r="K41" s="232"/>
      <c r="L41" s="233"/>
      <c r="M41" s="16">
        <v>123</v>
      </c>
      <c r="N41" s="12">
        <f t="shared" si="32"/>
        <v>183</v>
      </c>
      <c r="O41" s="232"/>
      <c r="P41" s="233"/>
      <c r="Q41" s="17">
        <v>91</v>
      </c>
      <c r="R41" s="10">
        <f t="shared" ref="R41:R42" si="35">Q41+D41</f>
        <v>151</v>
      </c>
      <c r="S41" s="232"/>
      <c r="T41" s="233"/>
      <c r="U41" s="17">
        <v>125</v>
      </c>
      <c r="V41" s="10">
        <f t="shared" ref="V41:V42" si="36">U41+D41</f>
        <v>185</v>
      </c>
      <c r="W41" s="232"/>
      <c r="X41" s="233"/>
      <c r="Y41" s="12">
        <f t="shared" si="31"/>
        <v>900</v>
      </c>
      <c r="Z41" s="16">
        <f>E41+I41+M41+Q41+U41</f>
        <v>600</v>
      </c>
      <c r="AA41" s="15">
        <f>AVERAGE(F41,J41,N41,R41,V41)</f>
        <v>180</v>
      </c>
      <c r="AB41" s="14">
        <f>AVERAGE(F41,J41,N41,R41,V41)-D41</f>
        <v>120</v>
      </c>
      <c r="AC41" s="226"/>
    </row>
    <row r="42" spans="1:29" s="36" customFormat="1" ht="17.399999999999999" thickBot="1" x14ac:dyDescent="0.35">
      <c r="A42" s="5"/>
      <c r="B42" s="252" t="s">
        <v>165</v>
      </c>
      <c r="C42" s="253"/>
      <c r="D42" s="30">
        <v>30</v>
      </c>
      <c r="E42" s="11">
        <v>107</v>
      </c>
      <c r="F42" s="10">
        <f t="shared" si="33"/>
        <v>137</v>
      </c>
      <c r="G42" s="234"/>
      <c r="H42" s="235"/>
      <c r="I42" s="8">
        <v>138</v>
      </c>
      <c r="J42" s="12">
        <f t="shared" si="34"/>
        <v>168</v>
      </c>
      <c r="K42" s="234"/>
      <c r="L42" s="235"/>
      <c r="M42" s="16">
        <v>159</v>
      </c>
      <c r="N42" s="12">
        <f t="shared" si="32"/>
        <v>189</v>
      </c>
      <c r="O42" s="234"/>
      <c r="P42" s="235"/>
      <c r="Q42" s="17">
        <v>121</v>
      </c>
      <c r="R42" s="10">
        <f t="shared" si="35"/>
        <v>151</v>
      </c>
      <c r="S42" s="234"/>
      <c r="T42" s="235"/>
      <c r="U42" s="17">
        <v>129</v>
      </c>
      <c r="V42" s="10">
        <f t="shared" si="36"/>
        <v>159</v>
      </c>
      <c r="W42" s="234"/>
      <c r="X42" s="235"/>
      <c r="Y42" s="9">
        <f t="shared" si="31"/>
        <v>804</v>
      </c>
      <c r="Z42" s="8">
        <f>E42+I42+M42+Q42+U42</f>
        <v>654</v>
      </c>
      <c r="AA42" s="7">
        <f>AVERAGE(F42,J42,N42,R42,V42)</f>
        <v>160.80000000000001</v>
      </c>
      <c r="AB42" s="6">
        <f>AVERAGE(F42,J42,N42,R42,V42)-D42</f>
        <v>130.80000000000001</v>
      </c>
      <c r="AC42" s="227"/>
    </row>
    <row r="43" spans="1:29" s="5" customFormat="1" ht="48.75" customHeight="1" x14ac:dyDescent="0.25">
      <c r="B43" s="223" t="s">
        <v>60</v>
      </c>
      <c r="C43" s="224"/>
      <c r="D43" s="34">
        <f>SUM(D44:D46)</f>
        <v>114</v>
      </c>
      <c r="E43" s="28">
        <f>SUM(E44:E46)</f>
        <v>452</v>
      </c>
      <c r="F43" s="24">
        <f>SUM(F44:F46)</f>
        <v>566</v>
      </c>
      <c r="G43" s="24">
        <f>F55</f>
        <v>529</v>
      </c>
      <c r="H43" s="23" t="str">
        <f>B55</f>
        <v>Käo Pesula</v>
      </c>
      <c r="I43" s="27">
        <f>SUM(I44:I46)</f>
        <v>411</v>
      </c>
      <c r="J43" s="24">
        <f>SUM(J44:J46)</f>
        <v>525</v>
      </c>
      <c r="K43" s="24">
        <f>J51</f>
        <v>542</v>
      </c>
      <c r="L43" s="23" t="str">
        <f>B51</f>
        <v>Essu Mõisa Bowling</v>
      </c>
      <c r="M43" s="21">
        <f>SUM(M44:M46)</f>
        <v>405</v>
      </c>
      <c r="N43" s="31">
        <f>SUM(N44:N46)</f>
        <v>519</v>
      </c>
      <c r="O43" s="24">
        <f>N47</f>
        <v>561</v>
      </c>
      <c r="P43" s="23" t="str">
        <f>B47</f>
        <v>Dan Arpo</v>
      </c>
      <c r="Q43" s="21">
        <f>SUM(Q44:Q46)</f>
        <v>420</v>
      </c>
      <c r="R43" s="35">
        <f>SUM(R44:R46)</f>
        <v>534</v>
      </c>
      <c r="S43" s="24">
        <f>R59</f>
        <v>605</v>
      </c>
      <c r="T43" s="23" t="str">
        <f>B59</f>
        <v>Metsasõbrad</v>
      </c>
      <c r="U43" s="21">
        <f>SUM(U44:U46)</f>
        <v>411</v>
      </c>
      <c r="V43" s="25">
        <f>SUM(V44:V46)</f>
        <v>525</v>
      </c>
      <c r="W43" s="24">
        <f>V39</f>
        <v>491</v>
      </c>
      <c r="X43" s="23" t="str">
        <f>B39</f>
        <v>Kunda Trans</v>
      </c>
      <c r="Y43" s="22">
        <f t="shared" si="31"/>
        <v>2669</v>
      </c>
      <c r="Z43" s="21">
        <f>SUM(Z44:Z46)</f>
        <v>2099</v>
      </c>
      <c r="AA43" s="20">
        <f>AVERAGE(AA44,AA45,AA46)</f>
        <v>177.93333333333331</v>
      </c>
      <c r="AB43" s="19">
        <f>AVERAGE(AB44,AB45,AB46)</f>
        <v>139.93333333333331</v>
      </c>
      <c r="AC43" s="225">
        <f>G44+K44+O44+S44+W44</f>
        <v>2</v>
      </c>
    </row>
    <row r="44" spans="1:29" s="5" customFormat="1" ht="16.2" x14ac:dyDescent="0.25">
      <c r="B44" s="248" t="s">
        <v>59</v>
      </c>
      <c r="C44" s="249"/>
      <c r="D44" s="18">
        <v>34</v>
      </c>
      <c r="E44" s="17">
        <v>172</v>
      </c>
      <c r="F44" s="10">
        <f>E44+D44</f>
        <v>206</v>
      </c>
      <c r="G44" s="230">
        <v>1</v>
      </c>
      <c r="H44" s="231"/>
      <c r="I44" s="16">
        <v>141</v>
      </c>
      <c r="J44" s="12">
        <f>I44+D44</f>
        <v>175</v>
      </c>
      <c r="K44" s="230">
        <v>0</v>
      </c>
      <c r="L44" s="231"/>
      <c r="M44" s="16">
        <v>125</v>
      </c>
      <c r="N44" s="12">
        <f>M44+D44</f>
        <v>159</v>
      </c>
      <c r="O44" s="230">
        <v>0</v>
      </c>
      <c r="P44" s="231"/>
      <c r="Q44" s="16">
        <v>127</v>
      </c>
      <c r="R44" s="10">
        <f>Q44+D44</f>
        <v>161</v>
      </c>
      <c r="S44" s="230">
        <v>0</v>
      </c>
      <c r="T44" s="231"/>
      <c r="U44" s="16">
        <v>125</v>
      </c>
      <c r="V44" s="10">
        <f>U44+D44</f>
        <v>159</v>
      </c>
      <c r="W44" s="230">
        <v>1</v>
      </c>
      <c r="X44" s="231"/>
      <c r="Y44" s="12">
        <f t="shared" si="31"/>
        <v>860</v>
      </c>
      <c r="Z44" s="16">
        <f>E44+I44+M44+Q44+U44</f>
        <v>690</v>
      </c>
      <c r="AA44" s="15">
        <f>AVERAGE(F44,J44,N44,R44,V44)</f>
        <v>172</v>
      </c>
      <c r="AB44" s="14">
        <f>AVERAGE(F44,J44,N44,R44,V44)-D44</f>
        <v>138</v>
      </c>
      <c r="AC44" s="226"/>
    </row>
    <row r="45" spans="1:29" s="5" customFormat="1" ht="16.2" x14ac:dyDescent="0.25">
      <c r="B45" s="250" t="s">
        <v>79</v>
      </c>
      <c r="C45" s="251"/>
      <c r="D45" s="18">
        <v>48</v>
      </c>
      <c r="E45" s="17">
        <v>124</v>
      </c>
      <c r="F45" s="10">
        <f t="shared" ref="F45:F46" si="37">E45+D45</f>
        <v>172</v>
      </c>
      <c r="G45" s="232"/>
      <c r="H45" s="233"/>
      <c r="I45" s="16">
        <v>116</v>
      </c>
      <c r="J45" s="12">
        <f t="shared" ref="J45:J46" si="38">I45+D45</f>
        <v>164</v>
      </c>
      <c r="K45" s="232"/>
      <c r="L45" s="233"/>
      <c r="M45" s="16">
        <v>142</v>
      </c>
      <c r="N45" s="12">
        <f t="shared" ref="N45:N46" si="39">M45+D45</f>
        <v>190</v>
      </c>
      <c r="O45" s="232"/>
      <c r="P45" s="233"/>
      <c r="Q45" s="17">
        <v>133</v>
      </c>
      <c r="R45" s="10">
        <f t="shared" ref="R45:R46" si="40">Q45+D45</f>
        <v>181</v>
      </c>
      <c r="S45" s="232"/>
      <c r="T45" s="233"/>
      <c r="U45" s="17">
        <v>137</v>
      </c>
      <c r="V45" s="10">
        <f t="shared" ref="V45:V46" si="41">U45+D45</f>
        <v>185</v>
      </c>
      <c r="W45" s="232"/>
      <c r="X45" s="233"/>
      <c r="Y45" s="12">
        <f t="shared" si="31"/>
        <v>892</v>
      </c>
      <c r="Z45" s="16">
        <f>E45+I45+M45+Q45+U45</f>
        <v>652</v>
      </c>
      <c r="AA45" s="15">
        <f>AVERAGE(F45,J45,N45,R45,V45)</f>
        <v>178.4</v>
      </c>
      <c r="AB45" s="14">
        <f>AVERAGE(F45,J45,N45,R45,V45)-D45</f>
        <v>130.4</v>
      </c>
      <c r="AC45" s="226"/>
    </row>
    <row r="46" spans="1:29" s="5" customFormat="1" thickBot="1" x14ac:dyDescent="0.35">
      <c r="B46" s="252" t="s">
        <v>58</v>
      </c>
      <c r="C46" s="253"/>
      <c r="D46" s="30">
        <v>32</v>
      </c>
      <c r="E46" s="11">
        <v>156</v>
      </c>
      <c r="F46" s="10">
        <f t="shared" si="37"/>
        <v>188</v>
      </c>
      <c r="G46" s="234"/>
      <c r="H46" s="235"/>
      <c r="I46" s="8">
        <v>154</v>
      </c>
      <c r="J46" s="12">
        <f t="shared" si="38"/>
        <v>186</v>
      </c>
      <c r="K46" s="234"/>
      <c r="L46" s="235"/>
      <c r="M46" s="16">
        <v>138</v>
      </c>
      <c r="N46" s="12">
        <f t="shared" si="39"/>
        <v>170</v>
      </c>
      <c r="O46" s="234"/>
      <c r="P46" s="235"/>
      <c r="Q46" s="17">
        <v>160</v>
      </c>
      <c r="R46" s="10">
        <f t="shared" si="40"/>
        <v>192</v>
      </c>
      <c r="S46" s="234"/>
      <c r="T46" s="235"/>
      <c r="U46" s="17">
        <v>149</v>
      </c>
      <c r="V46" s="10">
        <f t="shared" si="41"/>
        <v>181</v>
      </c>
      <c r="W46" s="234"/>
      <c r="X46" s="235"/>
      <c r="Y46" s="9">
        <f t="shared" si="31"/>
        <v>917</v>
      </c>
      <c r="Z46" s="8">
        <f>E46+I46+M46+Q46+U46</f>
        <v>757</v>
      </c>
      <c r="AA46" s="7">
        <f>AVERAGE(F46,J46,N46,R46,V46)</f>
        <v>183.4</v>
      </c>
      <c r="AB46" s="6">
        <f>AVERAGE(F46,J46,N46,R46,V46)-D46</f>
        <v>151.4</v>
      </c>
      <c r="AC46" s="227"/>
    </row>
    <row r="47" spans="1:29" s="5" customFormat="1" ht="60.75" customHeight="1" x14ac:dyDescent="0.25">
      <c r="B47" s="240" t="s">
        <v>121</v>
      </c>
      <c r="C47" s="241"/>
      <c r="D47" s="34">
        <f>SUM(D48:D50)</f>
        <v>74</v>
      </c>
      <c r="E47" s="28">
        <f>SUM(E48:E50)</f>
        <v>467</v>
      </c>
      <c r="F47" s="24">
        <f>SUM(F48:F50)</f>
        <v>541</v>
      </c>
      <c r="G47" s="24">
        <f>F51</f>
        <v>567</v>
      </c>
      <c r="H47" s="23" t="str">
        <f>B51</f>
        <v>Essu Mõisa Bowling</v>
      </c>
      <c r="I47" s="27">
        <f>SUM(I48:I50)</f>
        <v>425</v>
      </c>
      <c r="J47" s="24">
        <f>SUM(J48:J50)</f>
        <v>499</v>
      </c>
      <c r="K47" s="24">
        <f>J59</f>
        <v>549</v>
      </c>
      <c r="L47" s="23" t="str">
        <f>B59</f>
        <v>Metsasõbrad</v>
      </c>
      <c r="M47" s="21">
        <f>SUM(M48:M50)</f>
        <v>487</v>
      </c>
      <c r="N47" s="31">
        <f>SUM(N48:N50)</f>
        <v>561</v>
      </c>
      <c r="O47" s="24">
        <f>N43</f>
        <v>519</v>
      </c>
      <c r="P47" s="23" t="str">
        <f>B43</f>
        <v>Royalsmart</v>
      </c>
      <c r="Q47" s="21">
        <f>SUM(Q48:Q50)</f>
        <v>426</v>
      </c>
      <c r="R47" s="25">
        <f>SUM(R48:R50)</f>
        <v>500</v>
      </c>
      <c r="S47" s="24">
        <f>R39</f>
        <v>493</v>
      </c>
      <c r="T47" s="23" t="str">
        <f>B39</f>
        <v>Kunda Trans</v>
      </c>
      <c r="U47" s="21">
        <f>SUM(U48:U50)</f>
        <v>518</v>
      </c>
      <c r="V47" s="31">
        <f>SUM(V48:V50)</f>
        <v>592</v>
      </c>
      <c r="W47" s="24">
        <f>V55</f>
        <v>588</v>
      </c>
      <c r="X47" s="23" t="str">
        <f>B55</f>
        <v>Käo Pesula</v>
      </c>
      <c r="Y47" s="22">
        <f t="shared" si="31"/>
        <v>2693</v>
      </c>
      <c r="Z47" s="21">
        <f>SUM(Z48:Z50)</f>
        <v>2323</v>
      </c>
      <c r="AA47" s="20">
        <f>AVERAGE(AA48,AA49,AA50)</f>
        <v>179.5333333333333</v>
      </c>
      <c r="AB47" s="19">
        <f>AVERAGE(AB48,AB49,AB50)</f>
        <v>154.86666666666665</v>
      </c>
      <c r="AC47" s="225">
        <f>G48+K48+O48+S48+W48</f>
        <v>3</v>
      </c>
    </row>
    <row r="48" spans="1:29" s="5" customFormat="1" ht="16.2" x14ac:dyDescent="0.25">
      <c r="B48" s="228" t="s">
        <v>82</v>
      </c>
      <c r="C48" s="229"/>
      <c r="D48" s="18">
        <v>7</v>
      </c>
      <c r="E48" s="17">
        <v>149</v>
      </c>
      <c r="F48" s="10">
        <f>E48+D48</f>
        <v>156</v>
      </c>
      <c r="G48" s="230">
        <v>0</v>
      </c>
      <c r="H48" s="231"/>
      <c r="I48" s="16">
        <v>121</v>
      </c>
      <c r="J48" s="12">
        <f>I48+D48</f>
        <v>128</v>
      </c>
      <c r="K48" s="230">
        <v>0</v>
      </c>
      <c r="L48" s="231"/>
      <c r="M48" s="16">
        <v>140</v>
      </c>
      <c r="N48" s="12">
        <f>M48+D48</f>
        <v>147</v>
      </c>
      <c r="O48" s="230">
        <v>1</v>
      </c>
      <c r="P48" s="231"/>
      <c r="Q48" s="16">
        <v>151</v>
      </c>
      <c r="R48" s="10">
        <f>Q48+D48</f>
        <v>158</v>
      </c>
      <c r="S48" s="230">
        <v>1</v>
      </c>
      <c r="T48" s="231"/>
      <c r="U48" s="16">
        <v>152</v>
      </c>
      <c r="V48" s="10">
        <f>U48+D48</f>
        <v>159</v>
      </c>
      <c r="W48" s="230">
        <v>1</v>
      </c>
      <c r="X48" s="231"/>
      <c r="Y48" s="12">
        <f t="shared" si="31"/>
        <v>748</v>
      </c>
      <c r="Z48" s="16">
        <f>E48+I48+M48+Q48+U48</f>
        <v>713</v>
      </c>
      <c r="AA48" s="15">
        <f>AVERAGE(F48,J48,N48,R48,V48)</f>
        <v>149.6</v>
      </c>
      <c r="AB48" s="14">
        <f>AVERAGE(F48,J48,N48,R48,V48)-D48</f>
        <v>142.6</v>
      </c>
      <c r="AC48" s="226"/>
    </row>
    <row r="49" spans="2:29" s="5" customFormat="1" ht="16.2" x14ac:dyDescent="0.25">
      <c r="B49" s="236" t="s">
        <v>164</v>
      </c>
      <c r="C49" s="237"/>
      <c r="D49" s="18">
        <v>48</v>
      </c>
      <c r="E49" s="17">
        <v>159</v>
      </c>
      <c r="F49" s="10">
        <f t="shared" ref="F49:F50" si="42">E49+D49</f>
        <v>207</v>
      </c>
      <c r="G49" s="232"/>
      <c r="H49" s="233"/>
      <c r="I49" s="17">
        <v>169</v>
      </c>
      <c r="J49" s="12">
        <f t="shared" ref="J49:J50" si="43">I49+D49</f>
        <v>217</v>
      </c>
      <c r="K49" s="232"/>
      <c r="L49" s="233"/>
      <c r="M49" s="17">
        <v>164</v>
      </c>
      <c r="N49" s="12">
        <f t="shared" ref="N49:N50" si="44">M49+D49</f>
        <v>212</v>
      </c>
      <c r="O49" s="232"/>
      <c r="P49" s="233"/>
      <c r="Q49" s="17">
        <v>127</v>
      </c>
      <c r="R49" s="10">
        <f t="shared" ref="R49:R50" si="45">Q49+D49</f>
        <v>175</v>
      </c>
      <c r="S49" s="232"/>
      <c r="T49" s="233"/>
      <c r="U49" s="17">
        <v>150</v>
      </c>
      <c r="V49" s="10">
        <f t="shared" ref="V49:V50" si="46">U49+D49</f>
        <v>198</v>
      </c>
      <c r="W49" s="232"/>
      <c r="X49" s="233"/>
      <c r="Y49" s="12">
        <f t="shared" si="31"/>
        <v>1009</v>
      </c>
      <c r="Z49" s="16">
        <f>E49+I49+M49+Q49+U49</f>
        <v>769</v>
      </c>
      <c r="AA49" s="15">
        <f>AVERAGE(F49,J49,N49,R49,V49)</f>
        <v>201.8</v>
      </c>
      <c r="AB49" s="14">
        <f>AVERAGE(F49,J49,N49,R49,V49)-D49</f>
        <v>153.80000000000001</v>
      </c>
      <c r="AC49" s="226"/>
    </row>
    <row r="50" spans="2:29" s="5" customFormat="1" thickBot="1" x14ac:dyDescent="0.35">
      <c r="B50" s="238" t="s">
        <v>87</v>
      </c>
      <c r="C50" s="239"/>
      <c r="D50" s="30">
        <v>19</v>
      </c>
      <c r="E50" s="11">
        <v>159</v>
      </c>
      <c r="F50" s="10">
        <f t="shared" si="42"/>
        <v>178</v>
      </c>
      <c r="G50" s="234"/>
      <c r="H50" s="235"/>
      <c r="I50" s="17">
        <v>135</v>
      </c>
      <c r="J50" s="12">
        <f t="shared" si="43"/>
        <v>154</v>
      </c>
      <c r="K50" s="234"/>
      <c r="L50" s="235"/>
      <c r="M50" s="17">
        <v>183</v>
      </c>
      <c r="N50" s="12">
        <f t="shared" si="44"/>
        <v>202</v>
      </c>
      <c r="O50" s="234"/>
      <c r="P50" s="235"/>
      <c r="Q50" s="17">
        <v>148</v>
      </c>
      <c r="R50" s="10">
        <f t="shared" si="45"/>
        <v>167</v>
      </c>
      <c r="S50" s="234"/>
      <c r="T50" s="235"/>
      <c r="U50" s="17">
        <v>216</v>
      </c>
      <c r="V50" s="10">
        <f t="shared" si="46"/>
        <v>235</v>
      </c>
      <c r="W50" s="234"/>
      <c r="X50" s="235"/>
      <c r="Y50" s="9">
        <f t="shared" si="31"/>
        <v>936</v>
      </c>
      <c r="Z50" s="8">
        <f>E50+I50+M50+Q50+U50</f>
        <v>841</v>
      </c>
      <c r="AA50" s="7">
        <f>AVERAGE(F50,J50,N50,R50,V50)</f>
        <v>187.2</v>
      </c>
      <c r="AB50" s="6">
        <f>AVERAGE(F50,J50,N50,R50,V50)-D50</f>
        <v>168.2</v>
      </c>
      <c r="AC50" s="227"/>
    </row>
    <row r="51" spans="2:29" s="5" customFormat="1" ht="48.75" customHeight="1" x14ac:dyDescent="0.25">
      <c r="B51" s="240" t="s">
        <v>48</v>
      </c>
      <c r="C51" s="241"/>
      <c r="D51" s="32">
        <f>SUM(D52:D54)</f>
        <v>74</v>
      </c>
      <c r="E51" s="28">
        <f>SUM(E52:E54)</f>
        <v>493</v>
      </c>
      <c r="F51" s="24">
        <f>SUM(F52:F54)</f>
        <v>567</v>
      </c>
      <c r="G51" s="24">
        <f>F47</f>
        <v>541</v>
      </c>
      <c r="H51" s="23" t="str">
        <f>B47</f>
        <v>Dan Arpo</v>
      </c>
      <c r="I51" s="33">
        <f>SUM(I52:I54)</f>
        <v>468</v>
      </c>
      <c r="J51" s="24">
        <f>SUM(J52:J54)</f>
        <v>542</v>
      </c>
      <c r="K51" s="24">
        <f>J43</f>
        <v>525</v>
      </c>
      <c r="L51" s="23" t="str">
        <f>B43</f>
        <v>Royalsmart</v>
      </c>
      <c r="M51" s="26">
        <f>SUM(M52:M54)</f>
        <v>520</v>
      </c>
      <c r="N51" s="25">
        <f>SUM(N52:N54)</f>
        <v>594</v>
      </c>
      <c r="O51" s="24">
        <f>N39</f>
        <v>555</v>
      </c>
      <c r="P51" s="23" t="str">
        <f>B39</f>
        <v>Kunda Trans</v>
      </c>
      <c r="Q51" s="21">
        <f>SUM(Q52:Q54)</f>
        <v>476</v>
      </c>
      <c r="R51" s="25">
        <f>SUM(R52:R54)</f>
        <v>550</v>
      </c>
      <c r="S51" s="24">
        <f>R55</f>
        <v>575</v>
      </c>
      <c r="T51" s="23" t="str">
        <f>B55</f>
        <v>Käo Pesula</v>
      </c>
      <c r="U51" s="21">
        <f>SUM(U52:U54)</f>
        <v>489</v>
      </c>
      <c r="V51" s="25">
        <f>SUM(V52:V54)</f>
        <v>563</v>
      </c>
      <c r="W51" s="24">
        <f>V59</f>
        <v>617</v>
      </c>
      <c r="X51" s="23" t="str">
        <f>B59</f>
        <v>Metsasõbrad</v>
      </c>
      <c r="Y51" s="22">
        <f t="shared" si="31"/>
        <v>2816</v>
      </c>
      <c r="Z51" s="21">
        <f>SUM(Z52:Z54)</f>
        <v>2446</v>
      </c>
      <c r="AA51" s="20">
        <f>AVERAGE(AA52,AA53,AA54)</f>
        <v>187.73333333333335</v>
      </c>
      <c r="AB51" s="19">
        <f>AVERAGE(AB52,AB53,AB54)</f>
        <v>163.06666666666666</v>
      </c>
      <c r="AC51" s="225">
        <f>G52+K52+O52+S52+W52</f>
        <v>3</v>
      </c>
    </row>
    <row r="52" spans="2:29" s="5" customFormat="1" ht="16.2" x14ac:dyDescent="0.25">
      <c r="B52" s="228" t="s">
        <v>47</v>
      </c>
      <c r="C52" s="229"/>
      <c r="D52" s="18">
        <v>7</v>
      </c>
      <c r="E52" s="17">
        <v>179</v>
      </c>
      <c r="F52" s="10">
        <f>E52+D52</f>
        <v>186</v>
      </c>
      <c r="G52" s="230">
        <v>1</v>
      </c>
      <c r="H52" s="231"/>
      <c r="I52" s="16">
        <v>167</v>
      </c>
      <c r="J52" s="12">
        <f>I52+D52</f>
        <v>174</v>
      </c>
      <c r="K52" s="230">
        <v>1</v>
      </c>
      <c r="L52" s="231"/>
      <c r="M52" s="16">
        <v>169</v>
      </c>
      <c r="N52" s="12">
        <f>M52+D52</f>
        <v>176</v>
      </c>
      <c r="O52" s="230">
        <v>1</v>
      </c>
      <c r="P52" s="231"/>
      <c r="Q52" s="16">
        <v>163</v>
      </c>
      <c r="R52" s="10">
        <f>Q52+D52</f>
        <v>170</v>
      </c>
      <c r="S52" s="230">
        <v>0</v>
      </c>
      <c r="T52" s="231"/>
      <c r="U52" s="16">
        <v>186</v>
      </c>
      <c r="V52" s="10">
        <f>U52+D52</f>
        <v>193</v>
      </c>
      <c r="W52" s="230">
        <v>0</v>
      </c>
      <c r="X52" s="231"/>
      <c r="Y52" s="12">
        <f t="shared" si="31"/>
        <v>899</v>
      </c>
      <c r="Z52" s="16">
        <f>E52+I52+M52+Q52+U52</f>
        <v>864</v>
      </c>
      <c r="AA52" s="15">
        <f>AVERAGE(F52,J52,N52,R52,V52)</f>
        <v>179.8</v>
      </c>
      <c r="AB52" s="14">
        <f>AVERAGE(F52,J52,N52,R52,V52)-D52</f>
        <v>172.8</v>
      </c>
      <c r="AC52" s="226"/>
    </row>
    <row r="53" spans="2:29" s="5" customFormat="1" ht="20.399999999999999" customHeight="1" x14ac:dyDescent="0.25">
      <c r="B53" s="236" t="s">
        <v>46</v>
      </c>
      <c r="C53" s="237"/>
      <c r="D53" s="18">
        <v>36</v>
      </c>
      <c r="E53" s="17">
        <v>164</v>
      </c>
      <c r="F53" s="10">
        <f t="shared" ref="F53:F54" si="47">E53+D53</f>
        <v>200</v>
      </c>
      <c r="G53" s="232"/>
      <c r="H53" s="233"/>
      <c r="I53" s="17">
        <v>128</v>
      </c>
      <c r="J53" s="12">
        <f t="shared" ref="J53:J54" si="48">I53+D53</f>
        <v>164</v>
      </c>
      <c r="K53" s="232"/>
      <c r="L53" s="233"/>
      <c r="M53" s="17">
        <v>176</v>
      </c>
      <c r="N53" s="12">
        <f t="shared" ref="N53:N54" si="49">M53+D53</f>
        <v>212</v>
      </c>
      <c r="O53" s="232"/>
      <c r="P53" s="233"/>
      <c r="Q53" s="17">
        <v>173</v>
      </c>
      <c r="R53" s="10">
        <f t="shared" ref="R53:R54" si="50">Q53+D53</f>
        <v>209</v>
      </c>
      <c r="S53" s="232"/>
      <c r="T53" s="233"/>
      <c r="U53" s="17">
        <v>132</v>
      </c>
      <c r="V53" s="10">
        <f t="shared" ref="V53:V54" si="51">U53+D53</f>
        <v>168</v>
      </c>
      <c r="W53" s="232"/>
      <c r="X53" s="233"/>
      <c r="Y53" s="12">
        <f t="shared" si="31"/>
        <v>953</v>
      </c>
      <c r="Z53" s="16">
        <f>E53+I53+M53+Q53+U53</f>
        <v>773</v>
      </c>
      <c r="AA53" s="15">
        <f>AVERAGE(F53,J53,N53,R53,V53)</f>
        <v>190.6</v>
      </c>
      <c r="AB53" s="14">
        <f>AVERAGE(F53,J53,N53,R53,V53)-D53</f>
        <v>154.6</v>
      </c>
      <c r="AC53" s="226"/>
    </row>
    <row r="54" spans="2:29" s="5" customFormat="1" thickBot="1" x14ac:dyDescent="0.35">
      <c r="B54" s="238" t="s">
        <v>45</v>
      </c>
      <c r="C54" s="239"/>
      <c r="D54" s="30">
        <v>31</v>
      </c>
      <c r="E54" s="11">
        <v>150</v>
      </c>
      <c r="F54" s="10">
        <f t="shared" si="47"/>
        <v>181</v>
      </c>
      <c r="G54" s="234"/>
      <c r="H54" s="235"/>
      <c r="I54" s="17">
        <v>173</v>
      </c>
      <c r="J54" s="12">
        <f t="shared" si="48"/>
        <v>204</v>
      </c>
      <c r="K54" s="234"/>
      <c r="L54" s="235"/>
      <c r="M54" s="17">
        <v>175</v>
      </c>
      <c r="N54" s="12">
        <f t="shared" si="49"/>
        <v>206</v>
      </c>
      <c r="O54" s="234"/>
      <c r="P54" s="235"/>
      <c r="Q54" s="17">
        <v>140</v>
      </c>
      <c r="R54" s="10">
        <f t="shared" si="50"/>
        <v>171</v>
      </c>
      <c r="S54" s="234"/>
      <c r="T54" s="235"/>
      <c r="U54" s="17">
        <v>171</v>
      </c>
      <c r="V54" s="10">
        <f t="shared" si="51"/>
        <v>202</v>
      </c>
      <c r="W54" s="234"/>
      <c r="X54" s="235"/>
      <c r="Y54" s="9">
        <f t="shared" si="31"/>
        <v>964</v>
      </c>
      <c r="Z54" s="8">
        <f>E54+I54+M54+Q54+U54</f>
        <v>809</v>
      </c>
      <c r="AA54" s="7">
        <f>AVERAGE(F54,J54,N54,R54,V54)</f>
        <v>192.8</v>
      </c>
      <c r="AB54" s="6">
        <f>AVERAGE(F54,J54,N54,R54,V54)-D54</f>
        <v>161.80000000000001</v>
      </c>
      <c r="AC54" s="227"/>
    </row>
    <row r="55" spans="2:29" s="5" customFormat="1" ht="48.75" customHeight="1" thickBot="1" x14ac:dyDescent="0.3">
      <c r="B55" s="223" t="s">
        <v>41</v>
      </c>
      <c r="C55" s="224"/>
      <c r="D55" s="34">
        <f>SUM(D56:D58)</f>
        <v>142</v>
      </c>
      <c r="E55" s="28">
        <f>SUM(E56:E58)</f>
        <v>387</v>
      </c>
      <c r="F55" s="24">
        <f>SUM(F56:F58)</f>
        <v>529</v>
      </c>
      <c r="G55" s="24">
        <f>F43</f>
        <v>566</v>
      </c>
      <c r="H55" s="23" t="str">
        <f>B43</f>
        <v>Royalsmart</v>
      </c>
      <c r="I55" s="27">
        <f>SUM(I56:I58)</f>
        <v>468</v>
      </c>
      <c r="J55" s="24">
        <f>SUM(J56:J58)</f>
        <v>610</v>
      </c>
      <c r="K55" s="24">
        <f>J39</f>
        <v>561</v>
      </c>
      <c r="L55" s="23" t="str">
        <f>B39</f>
        <v>Kunda Trans</v>
      </c>
      <c r="M55" s="21">
        <f>SUM(M56:M58)</f>
        <v>404</v>
      </c>
      <c r="N55" s="31">
        <f>SUM(N56:N58)</f>
        <v>546</v>
      </c>
      <c r="O55" s="24">
        <f>N59</f>
        <v>555</v>
      </c>
      <c r="P55" s="23" t="str">
        <f>B59</f>
        <v>Metsasõbrad</v>
      </c>
      <c r="Q55" s="21">
        <f>SUM(Q56:Q58)</f>
        <v>433</v>
      </c>
      <c r="R55" s="31">
        <f>SUM(R56:R58)</f>
        <v>575</v>
      </c>
      <c r="S55" s="24">
        <f>R51</f>
        <v>550</v>
      </c>
      <c r="T55" s="23" t="str">
        <f>B51</f>
        <v>Essu Mõisa Bowling</v>
      </c>
      <c r="U55" s="21">
        <f>SUM(U56:U58)</f>
        <v>446</v>
      </c>
      <c r="V55" s="31">
        <f>SUM(V56:V58)</f>
        <v>588</v>
      </c>
      <c r="W55" s="24">
        <f>V47</f>
        <v>592</v>
      </c>
      <c r="X55" s="23" t="str">
        <f>B47</f>
        <v>Dan Arpo</v>
      </c>
      <c r="Y55" s="22">
        <f t="shared" si="31"/>
        <v>2848</v>
      </c>
      <c r="Z55" s="21">
        <f>SUM(Z56:Z58)</f>
        <v>2138</v>
      </c>
      <c r="AA55" s="20">
        <f>AVERAGE(AA56,AA57,AA58)</f>
        <v>189.86666666666667</v>
      </c>
      <c r="AB55" s="19">
        <f>AVERAGE(AB56,AB57,AB58)</f>
        <v>142.53333333333333</v>
      </c>
      <c r="AC55" s="225">
        <f>G56+K56+O56+S56+W56</f>
        <v>2</v>
      </c>
    </row>
    <row r="56" spans="2:29" s="5" customFormat="1" ht="16.2" x14ac:dyDescent="0.25">
      <c r="B56" s="242" t="s">
        <v>115</v>
      </c>
      <c r="C56" s="243"/>
      <c r="D56" s="18">
        <v>43</v>
      </c>
      <c r="E56" s="17">
        <v>118</v>
      </c>
      <c r="F56" s="10">
        <f>E56+D56</f>
        <v>161</v>
      </c>
      <c r="G56" s="230">
        <v>0</v>
      </c>
      <c r="H56" s="231"/>
      <c r="I56" s="16">
        <v>145</v>
      </c>
      <c r="J56" s="12">
        <f>I56+D56</f>
        <v>188</v>
      </c>
      <c r="K56" s="230">
        <v>1</v>
      </c>
      <c r="L56" s="231"/>
      <c r="M56" s="16">
        <v>108</v>
      </c>
      <c r="N56" s="12">
        <f>M56+D56</f>
        <v>151</v>
      </c>
      <c r="O56" s="230">
        <v>0</v>
      </c>
      <c r="P56" s="231"/>
      <c r="Q56" s="16">
        <v>142</v>
      </c>
      <c r="R56" s="10">
        <f>Q56+D56</f>
        <v>185</v>
      </c>
      <c r="S56" s="230">
        <v>1</v>
      </c>
      <c r="T56" s="231"/>
      <c r="U56" s="16">
        <v>146</v>
      </c>
      <c r="V56" s="10">
        <f>U56+D56</f>
        <v>189</v>
      </c>
      <c r="W56" s="230">
        <v>0</v>
      </c>
      <c r="X56" s="231"/>
      <c r="Y56" s="12">
        <f t="shared" si="31"/>
        <v>874</v>
      </c>
      <c r="Z56" s="16">
        <f>E56+I56+M56+Q56+U56</f>
        <v>659</v>
      </c>
      <c r="AA56" s="15">
        <f>AVERAGE(F56,J56,N56,R56,V56)</f>
        <v>174.8</v>
      </c>
      <c r="AB56" s="14">
        <f>AVERAGE(F56,J56,N56,R56,V56)-D56</f>
        <v>131.80000000000001</v>
      </c>
      <c r="AC56" s="226"/>
    </row>
    <row r="57" spans="2:29" s="5" customFormat="1" ht="16.2" x14ac:dyDescent="0.25">
      <c r="B57" s="244" t="s">
        <v>166</v>
      </c>
      <c r="C57" s="245"/>
      <c r="D57" s="18">
        <v>60</v>
      </c>
      <c r="E57" s="17">
        <v>133</v>
      </c>
      <c r="F57" s="10">
        <f t="shared" ref="F57:F58" si="52">E57+D57</f>
        <v>193</v>
      </c>
      <c r="G57" s="232"/>
      <c r="H57" s="233"/>
      <c r="I57" s="17">
        <v>162</v>
      </c>
      <c r="J57" s="12">
        <f t="shared" ref="J57:J58" si="53">I57+D57</f>
        <v>222</v>
      </c>
      <c r="K57" s="232"/>
      <c r="L57" s="233"/>
      <c r="M57" s="17">
        <v>139</v>
      </c>
      <c r="N57" s="12">
        <f t="shared" ref="N57:N58" si="54">M57+D57</f>
        <v>199</v>
      </c>
      <c r="O57" s="232"/>
      <c r="P57" s="233"/>
      <c r="Q57" s="17">
        <v>178</v>
      </c>
      <c r="R57" s="10">
        <f t="shared" ref="R57:R58" si="55">Q57+D57</f>
        <v>238</v>
      </c>
      <c r="S57" s="232"/>
      <c r="T57" s="233"/>
      <c r="U57" s="17">
        <v>150</v>
      </c>
      <c r="V57" s="10">
        <f t="shared" ref="V57:V58" si="56">U57+D57</f>
        <v>210</v>
      </c>
      <c r="W57" s="232"/>
      <c r="X57" s="233"/>
      <c r="Y57" s="12">
        <f t="shared" si="31"/>
        <v>1062</v>
      </c>
      <c r="Z57" s="16">
        <f>E57+I57+M57+Q57+U57</f>
        <v>762</v>
      </c>
      <c r="AA57" s="15">
        <f>AVERAGE(F57,J57,N57,R57,V57)</f>
        <v>212.4</v>
      </c>
      <c r="AB57" s="14">
        <f>AVERAGE(F57,J57,N57,R57,V57)-D57</f>
        <v>152.4</v>
      </c>
      <c r="AC57" s="226"/>
    </row>
    <row r="58" spans="2:29" s="5" customFormat="1" thickBot="1" x14ac:dyDescent="0.35">
      <c r="B58" s="246" t="s">
        <v>39</v>
      </c>
      <c r="C58" s="247"/>
      <c r="D58" s="30">
        <v>39</v>
      </c>
      <c r="E58" s="11">
        <v>136</v>
      </c>
      <c r="F58" s="10">
        <f t="shared" si="52"/>
        <v>175</v>
      </c>
      <c r="G58" s="234"/>
      <c r="H58" s="235"/>
      <c r="I58" s="17">
        <v>161</v>
      </c>
      <c r="J58" s="12">
        <f t="shared" si="53"/>
        <v>200</v>
      </c>
      <c r="K58" s="234"/>
      <c r="L58" s="235"/>
      <c r="M58" s="17">
        <v>157</v>
      </c>
      <c r="N58" s="12">
        <f t="shared" si="54"/>
        <v>196</v>
      </c>
      <c r="O58" s="234"/>
      <c r="P58" s="235"/>
      <c r="Q58" s="17">
        <v>113</v>
      </c>
      <c r="R58" s="10">
        <f t="shared" si="55"/>
        <v>152</v>
      </c>
      <c r="S58" s="234"/>
      <c r="T58" s="235"/>
      <c r="U58" s="17">
        <v>150</v>
      </c>
      <c r="V58" s="10">
        <f t="shared" si="56"/>
        <v>189</v>
      </c>
      <c r="W58" s="234"/>
      <c r="X58" s="235"/>
      <c r="Y58" s="9">
        <f t="shared" si="31"/>
        <v>912</v>
      </c>
      <c r="Z58" s="8">
        <f>E58+I58+M58+Q58+U58</f>
        <v>717</v>
      </c>
      <c r="AA58" s="7">
        <f>AVERAGE(F58,J58,N58,R58,V58)</f>
        <v>182.4</v>
      </c>
      <c r="AB58" s="6">
        <f>AVERAGE(F58,J58,N58,R58,V58)-D58</f>
        <v>143.4</v>
      </c>
      <c r="AC58" s="227"/>
    </row>
    <row r="59" spans="2:29" s="5" customFormat="1" ht="48.75" customHeight="1" thickBot="1" x14ac:dyDescent="0.3">
      <c r="B59" s="223" t="s">
        <v>55</v>
      </c>
      <c r="C59" s="224"/>
      <c r="D59" s="29">
        <f>SUM(D60:D62)</f>
        <v>122</v>
      </c>
      <c r="E59" s="28">
        <f>SUM(E60:E62)</f>
        <v>404</v>
      </c>
      <c r="F59" s="24">
        <f>SUM(F60:F62)</f>
        <v>526</v>
      </c>
      <c r="G59" s="24">
        <f>F39</f>
        <v>447</v>
      </c>
      <c r="H59" s="23" t="str">
        <f>B39</f>
        <v>Kunda Trans</v>
      </c>
      <c r="I59" s="27">
        <f>SUM(I60:I62)</f>
        <v>427</v>
      </c>
      <c r="J59" s="24">
        <f>SUM(J60:J62)</f>
        <v>549</v>
      </c>
      <c r="K59" s="24">
        <f>J47</f>
        <v>499</v>
      </c>
      <c r="L59" s="23" t="str">
        <f>B47</f>
        <v>Dan Arpo</v>
      </c>
      <c r="M59" s="26">
        <f>SUM(M60:M62)</f>
        <v>433</v>
      </c>
      <c r="N59" s="25">
        <f>SUM(N60:N62)</f>
        <v>555</v>
      </c>
      <c r="O59" s="24">
        <f>N55</f>
        <v>546</v>
      </c>
      <c r="P59" s="23" t="str">
        <f>B55</f>
        <v>Käo Pesula</v>
      </c>
      <c r="Q59" s="21">
        <f>SUM(Q60:Q62)</f>
        <v>483</v>
      </c>
      <c r="R59" s="25">
        <f>SUM(R60:R62)</f>
        <v>605</v>
      </c>
      <c r="S59" s="24">
        <f>R43</f>
        <v>534</v>
      </c>
      <c r="T59" s="23" t="str">
        <f>B43</f>
        <v>Royalsmart</v>
      </c>
      <c r="U59" s="21">
        <f>SUM(U60:U62)</f>
        <v>495</v>
      </c>
      <c r="V59" s="25">
        <f>SUM(V60:V62)</f>
        <v>617</v>
      </c>
      <c r="W59" s="24">
        <f>V51</f>
        <v>563</v>
      </c>
      <c r="X59" s="23" t="str">
        <f>B51</f>
        <v>Essu Mõisa Bowling</v>
      </c>
      <c r="Y59" s="22">
        <f t="shared" si="31"/>
        <v>2852</v>
      </c>
      <c r="Z59" s="21">
        <f>SUM(Z60:Z62)</f>
        <v>2242</v>
      </c>
      <c r="AA59" s="20">
        <f>AVERAGE(AA60,AA61,AA62)</f>
        <v>190.13333333333333</v>
      </c>
      <c r="AB59" s="19">
        <f>AVERAGE(AB60,AB61,AB62)</f>
        <v>149.46666666666667</v>
      </c>
      <c r="AC59" s="225">
        <f>G60+K60+O60+S60+W60</f>
        <v>5</v>
      </c>
    </row>
    <row r="60" spans="2:29" s="5" customFormat="1" ht="16.2" x14ac:dyDescent="0.25">
      <c r="B60" s="242" t="s">
        <v>54</v>
      </c>
      <c r="C60" s="243"/>
      <c r="D60" s="18">
        <v>32</v>
      </c>
      <c r="E60" s="17">
        <v>157</v>
      </c>
      <c r="F60" s="10">
        <f>E60+D60</f>
        <v>189</v>
      </c>
      <c r="G60" s="230">
        <v>1</v>
      </c>
      <c r="H60" s="231"/>
      <c r="I60" s="16">
        <v>143</v>
      </c>
      <c r="J60" s="12">
        <f>I60+D60</f>
        <v>175</v>
      </c>
      <c r="K60" s="230">
        <v>1</v>
      </c>
      <c r="L60" s="231"/>
      <c r="M60" s="16">
        <v>145</v>
      </c>
      <c r="N60" s="12">
        <f>M60+D60</f>
        <v>177</v>
      </c>
      <c r="O60" s="230">
        <v>1</v>
      </c>
      <c r="P60" s="231"/>
      <c r="Q60" s="16">
        <v>169</v>
      </c>
      <c r="R60" s="10">
        <f>Q60+D60</f>
        <v>201</v>
      </c>
      <c r="S60" s="230">
        <v>1</v>
      </c>
      <c r="T60" s="231"/>
      <c r="U60" s="16">
        <v>182</v>
      </c>
      <c r="V60" s="10">
        <f>U60+D60</f>
        <v>214</v>
      </c>
      <c r="W60" s="230">
        <v>1</v>
      </c>
      <c r="X60" s="231"/>
      <c r="Y60" s="12">
        <f t="shared" si="31"/>
        <v>956</v>
      </c>
      <c r="Z60" s="16">
        <f>E60+I60+M60+Q60+U60</f>
        <v>796</v>
      </c>
      <c r="AA60" s="15">
        <f>AVERAGE(F60,J60,N60,R60,V60)</f>
        <v>191.2</v>
      </c>
      <c r="AB60" s="14">
        <f>AVERAGE(F60,J60,N60,R60,V60)-D60</f>
        <v>159.19999999999999</v>
      </c>
      <c r="AC60" s="226"/>
    </row>
    <row r="61" spans="2:29" s="5" customFormat="1" ht="16.2" x14ac:dyDescent="0.25">
      <c r="B61" s="244" t="s">
        <v>53</v>
      </c>
      <c r="C61" s="245"/>
      <c r="D61" s="18">
        <v>54</v>
      </c>
      <c r="E61" s="17">
        <v>110</v>
      </c>
      <c r="F61" s="10">
        <f t="shared" ref="F61:F62" si="57">E61+D61</f>
        <v>164</v>
      </c>
      <c r="G61" s="232"/>
      <c r="H61" s="233"/>
      <c r="I61" s="17">
        <v>134</v>
      </c>
      <c r="J61" s="12">
        <f t="shared" ref="J61:J62" si="58">I61+D61</f>
        <v>188</v>
      </c>
      <c r="K61" s="232"/>
      <c r="L61" s="233"/>
      <c r="M61" s="17">
        <v>120</v>
      </c>
      <c r="N61" s="12">
        <f t="shared" ref="N61:N62" si="59">M61+D61</f>
        <v>174</v>
      </c>
      <c r="O61" s="232"/>
      <c r="P61" s="233"/>
      <c r="Q61" s="17">
        <v>143</v>
      </c>
      <c r="R61" s="10">
        <f t="shared" ref="R61:R62" si="60">Q61+D61</f>
        <v>197</v>
      </c>
      <c r="S61" s="232"/>
      <c r="T61" s="233"/>
      <c r="U61" s="17">
        <v>119</v>
      </c>
      <c r="V61" s="10">
        <f t="shared" ref="V61:V62" si="61">U61+D61</f>
        <v>173</v>
      </c>
      <c r="W61" s="232"/>
      <c r="X61" s="233"/>
      <c r="Y61" s="12">
        <f t="shared" si="31"/>
        <v>896</v>
      </c>
      <c r="Z61" s="16">
        <f>E61+I61+M61+Q61+U61</f>
        <v>626</v>
      </c>
      <c r="AA61" s="15">
        <f>AVERAGE(F61,J61,N61,R61,V61)</f>
        <v>179.2</v>
      </c>
      <c r="AB61" s="14">
        <f>AVERAGE(F61,J61,N61,R61,V61)-D61</f>
        <v>125.19999999999999</v>
      </c>
      <c r="AC61" s="226"/>
    </row>
    <row r="62" spans="2:29" s="5" customFormat="1" thickBot="1" x14ac:dyDescent="0.35">
      <c r="B62" s="246" t="s">
        <v>52</v>
      </c>
      <c r="C62" s="247"/>
      <c r="D62" s="13">
        <v>36</v>
      </c>
      <c r="E62" s="11">
        <v>137</v>
      </c>
      <c r="F62" s="10">
        <f t="shared" si="57"/>
        <v>173</v>
      </c>
      <c r="G62" s="234"/>
      <c r="H62" s="235"/>
      <c r="I62" s="11">
        <v>150</v>
      </c>
      <c r="J62" s="12">
        <f t="shared" si="58"/>
        <v>186</v>
      </c>
      <c r="K62" s="234"/>
      <c r="L62" s="235"/>
      <c r="M62" s="11">
        <v>168</v>
      </c>
      <c r="N62" s="12">
        <f t="shared" si="59"/>
        <v>204</v>
      </c>
      <c r="O62" s="234"/>
      <c r="P62" s="235"/>
      <c r="Q62" s="11">
        <v>171</v>
      </c>
      <c r="R62" s="10">
        <f t="shared" si="60"/>
        <v>207</v>
      </c>
      <c r="S62" s="234"/>
      <c r="T62" s="235"/>
      <c r="U62" s="11">
        <v>194</v>
      </c>
      <c r="V62" s="10">
        <f t="shared" si="61"/>
        <v>230</v>
      </c>
      <c r="W62" s="234"/>
      <c r="X62" s="235"/>
      <c r="Y62" s="9">
        <f t="shared" si="31"/>
        <v>1000</v>
      </c>
      <c r="Z62" s="8">
        <f>E62+I62+M62+Q62+U62</f>
        <v>820</v>
      </c>
      <c r="AA62" s="7">
        <f>AVERAGE(F62,J62,N62,R62,V62)</f>
        <v>200</v>
      </c>
      <c r="AB62" s="6">
        <f>AVERAGE(F62,J62,N62,R62,V62)-D62</f>
        <v>164</v>
      </c>
      <c r="AC62" s="227"/>
    </row>
    <row r="65" spans="1:29" ht="22.2" x14ac:dyDescent="0.3">
      <c r="B65" s="71"/>
      <c r="C65" s="71"/>
      <c r="D65" s="63"/>
      <c r="E65" s="62"/>
      <c r="F65" s="70" t="s">
        <v>158</v>
      </c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63"/>
      <c r="T65" s="63"/>
      <c r="U65" s="63"/>
      <c r="V65" s="69"/>
      <c r="W65" s="68" t="s">
        <v>118</v>
      </c>
      <c r="X65" s="67"/>
      <c r="Y65" s="67"/>
      <c r="Z65" s="67"/>
      <c r="AA65" s="63"/>
      <c r="AB65" s="63"/>
      <c r="AC65" s="62"/>
    </row>
    <row r="66" spans="1:29" ht="22.2" x14ac:dyDescent="0.3">
      <c r="B66" s="71"/>
      <c r="C66" s="71"/>
      <c r="D66" s="63"/>
      <c r="E66" s="62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63"/>
      <c r="T66" s="63"/>
      <c r="U66" s="63"/>
      <c r="V66" s="69"/>
      <c r="W66" s="68"/>
      <c r="X66" s="67"/>
      <c r="Y66" s="67"/>
      <c r="Z66" s="67"/>
      <c r="AA66" s="63"/>
      <c r="AB66" s="63"/>
      <c r="AC66" s="62"/>
    </row>
    <row r="67" spans="1:29" ht="21.6" thickBot="1" x14ac:dyDescent="0.45">
      <c r="B67" s="66" t="s">
        <v>38</v>
      </c>
      <c r="C67" s="65"/>
      <c r="D67" s="65"/>
      <c r="E67" s="62"/>
      <c r="F67" s="64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2"/>
    </row>
    <row r="68" spans="1:29" x14ac:dyDescent="0.3">
      <c r="B68" s="264" t="s">
        <v>37</v>
      </c>
      <c r="C68" s="265"/>
      <c r="D68" s="61" t="s">
        <v>36</v>
      </c>
      <c r="E68" s="60"/>
      <c r="F68" s="191" t="s">
        <v>35</v>
      </c>
      <c r="G68" s="258" t="s">
        <v>30</v>
      </c>
      <c r="H68" s="259"/>
      <c r="I68" s="59"/>
      <c r="J68" s="191" t="s">
        <v>34</v>
      </c>
      <c r="K68" s="258" t="s">
        <v>30</v>
      </c>
      <c r="L68" s="259"/>
      <c r="M68" s="58"/>
      <c r="N68" s="191" t="s">
        <v>33</v>
      </c>
      <c r="O68" s="258" t="s">
        <v>30</v>
      </c>
      <c r="P68" s="259"/>
      <c r="Q68" s="58"/>
      <c r="R68" s="191" t="s">
        <v>32</v>
      </c>
      <c r="S68" s="258" t="s">
        <v>30</v>
      </c>
      <c r="T68" s="259"/>
      <c r="U68" s="57"/>
      <c r="V68" s="191" t="s">
        <v>31</v>
      </c>
      <c r="W68" s="258" t="s">
        <v>30</v>
      </c>
      <c r="X68" s="259"/>
      <c r="Y68" s="191" t="s">
        <v>27</v>
      </c>
      <c r="Z68" s="55"/>
      <c r="AA68" s="54" t="s">
        <v>29</v>
      </c>
      <c r="AB68" s="53" t="s">
        <v>28</v>
      </c>
      <c r="AC68" s="52" t="s">
        <v>27</v>
      </c>
    </row>
    <row r="69" spans="1:29" ht="17.399999999999999" thickBot="1" x14ac:dyDescent="0.35">
      <c r="A69" s="36"/>
      <c r="B69" s="260" t="s">
        <v>26</v>
      </c>
      <c r="C69" s="261"/>
      <c r="D69" s="51"/>
      <c r="E69" s="50"/>
      <c r="F69" s="47" t="s">
        <v>24</v>
      </c>
      <c r="G69" s="262" t="s">
        <v>25</v>
      </c>
      <c r="H69" s="263"/>
      <c r="I69" s="49"/>
      <c r="J69" s="47" t="s">
        <v>24</v>
      </c>
      <c r="K69" s="262" t="s">
        <v>25</v>
      </c>
      <c r="L69" s="263"/>
      <c r="M69" s="47"/>
      <c r="N69" s="47" t="s">
        <v>24</v>
      </c>
      <c r="O69" s="262" t="s">
        <v>25</v>
      </c>
      <c r="P69" s="263"/>
      <c r="Q69" s="47"/>
      <c r="R69" s="47" t="s">
        <v>24</v>
      </c>
      <c r="S69" s="262" t="s">
        <v>25</v>
      </c>
      <c r="T69" s="263"/>
      <c r="U69" s="48"/>
      <c r="V69" s="47" t="s">
        <v>24</v>
      </c>
      <c r="W69" s="262" t="s">
        <v>25</v>
      </c>
      <c r="X69" s="263"/>
      <c r="Y69" s="46" t="s">
        <v>24</v>
      </c>
      <c r="Z69" s="45" t="s">
        <v>23</v>
      </c>
      <c r="AA69" s="44" t="s">
        <v>22</v>
      </c>
      <c r="AB69" s="43" t="s">
        <v>21</v>
      </c>
      <c r="AC69" s="42" t="s">
        <v>20</v>
      </c>
    </row>
    <row r="70" spans="1:29" ht="48.75" customHeight="1" x14ac:dyDescent="0.3">
      <c r="A70" s="36"/>
      <c r="B70" s="240" t="s">
        <v>5</v>
      </c>
      <c r="C70" s="241"/>
      <c r="D70" s="32">
        <f>SUM(D71:D73)</f>
        <v>129</v>
      </c>
      <c r="E70" s="28">
        <f>SUM(E71:E73)</f>
        <v>465</v>
      </c>
      <c r="F70" s="41">
        <f>SUM(F71:F73)</f>
        <v>594</v>
      </c>
      <c r="G70" s="35">
        <f>F90</f>
        <v>591</v>
      </c>
      <c r="H70" s="38" t="str">
        <f>B90</f>
        <v>Eesti Raudtee</v>
      </c>
      <c r="I70" s="40">
        <f>SUM(I71:I73)</f>
        <v>437</v>
      </c>
      <c r="J70" s="39">
        <f>SUM(J71:J73)</f>
        <v>566</v>
      </c>
      <c r="K70" s="39">
        <f>J86</f>
        <v>491</v>
      </c>
      <c r="L70" s="23" t="str">
        <f>B86</f>
        <v>Temper</v>
      </c>
      <c r="M70" s="21">
        <f>SUM(M71:M73)</f>
        <v>463</v>
      </c>
      <c r="N70" s="35">
        <f>SUM(N71:N73)</f>
        <v>592</v>
      </c>
      <c r="O70" s="35">
        <f>N82</f>
        <v>576</v>
      </c>
      <c r="P70" s="38" t="str">
        <f>B82</f>
        <v>Baltic Tank</v>
      </c>
      <c r="Q70" s="26">
        <f>SUM(Q71:Q73)</f>
        <v>439</v>
      </c>
      <c r="R70" s="35">
        <f>SUM(R71:R73)</f>
        <v>568</v>
      </c>
      <c r="S70" s="35">
        <f>R78</f>
        <v>551</v>
      </c>
      <c r="T70" s="38" t="str">
        <f>B78</f>
        <v>Silfer 2</v>
      </c>
      <c r="U70" s="26">
        <f>SUM(U71:U73)</f>
        <v>452</v>
      </c>
      <c r="V70" s="35">
        <f>SUM(V71:V73)</f>
        <v>581</v>
      </c>
      <c r="W70" s="35">
        <f>V74</f>
        <v>528</v>
      </c>
      <c r="X70" s="38" t="str">
        <f>B74</f>
        <v>Toode</v>
      </c>
      <c r="Y70" s="22">
        <f t="shared" ref="Y70:Y93" si="62">F70+J70+N70+R70+V70</f>
        <v>2901</v>
      </c>
      <c r="Z70" s="21">
        <f>SUM(Z71:Z73)</f>
        <v>2256</v>
      </c>
      <c r="AA70" s="37">
        <f>AVERAGE(AA71,AA72,AA73)</f>
        <v>193.4</v>
      </c>
      <c r="AB70" s="19">
        <f>AVERAGE(AB71,AB72,AB73)</f>
        <v>150.4</v>
      </c>
      <c r="AC70" s="225">
        <f>G71+K71+O71+S71+W71</f>
        <v>5</v>
      </c>
    </row>
    <row r="71" spans="1:29" x14ac:dyDescent="0.3">
      <c r="A71" s="5"/>
      <c r="B71" s="254" t="s">
        <v>4</v>
      </c>
      <c r="C71" s="255"/>
      <c r="D71" s="18">
        <v>54</v>
      </c>
      <c r="E71" s="17">
        <v>175</v>
      </c>
      <c r="F71" s="10">
        <f>E71+D71</f>
        <v>229</v>
      </c>
      <c r="G71" s="230">
        <v>1</v>
      </c>
      <c r="H71" s="231"/>
      <c r="I71" s="16">
        <v>143</v>
      </c>
      <c r="J71" s="12">
        <f>I71+D71</f>
        <v>197</v>
      </c>
      <c r="K71" s="230">
        <v>1</v>
      </c>
      <c r="L71" s="231"/>
      <c r="M71" s="16">
        <v>120</v>
      </c>
      <c r="N71" s="12">
        <f>M71+D71</f>
        <v>174</v>
      </c>
      <c r="O71" s="230">
        <v>1</v>
      </c>
      <c r="P71" s="231"/>
      <c r="Q71" s="16">
        <v>103</v>
      </c>
      <c r="R71" s="10">
        <f>Q71+D71</f>
        <v>157</v>
      </c>
      <c r="S71" s="230">
        <v>1</v>
      </c>
      <c r="T71" s="231"/>
      <c r="U71" s="17">
        <v>138</v>
      </c>
      <c r="V71" s="10">
        <f>U71+D71</f>
        <v>192</v>
      </c>
      <c r="W71" s="230">
        <v>1</v>
      </c>
      <c r="X71" s="231"/>
      <c r="Y71" s="12">
        <f t="shared" si="62"/>
        <v>949</v>
      </c>
      <c r="Z71" s="16">
        <f>E71+I71+M71+Q71+U71</f>
        <v>679</v>
      </c>
      <c r="AA71" s="15">
        <f>AVERAGE(F71,J71,N71,R71,V71)</f>
        <v>189.8</v>
      </c>
      <c r="AB71" s="14">
        <f>AVERAGE(F71,J71,N71,R71,V71)-D71</f>
        <v>135.80000000000001</v>
      </c>
      <c r="AC71" s="226"/>
    </row>
    <row r="72" spans="1:29" s="36" customFormat="1" ht="16.2" x14ac:dyDescent="0.25">
      <c r="A72" s="5"/>
      <c r="B72" s="254" t="s">
        <v>3</v>
      </c>
      <c r="C72" s="255"/>
      <c r="D72" s="18">
        <v>21</v>
      </c>
      <c r="E72" s="17">
        <v>165</v>
      </c>
      <c r="F72" s="10">
        <f t="shared" ref="F72:F73" si="63">E72+D72</f>
        <v>186</v>
      </c>
      <c r="G72" s="232"/>
      <c r="H72" s="233"/>
      <c r="I72" s="16">
        <v>137</v>
      </c>
      <c r="J72" s="12">
        <f t="shared" ref="J72:J73" si="64">I72+D72</f>
        <v>158</v>
      </c>
      <c r="K72" s="232"/>
      <c r="L72" s="233"/>
      <c r="M72" s="16">
        <v>198</v>
      </c>
      <c r="N72" s="12">
        <f t="shared" ref="N72:N73" si="65">M72+D72</f>
        <v>219</v>
      </c>
      <c r="O72" s="232"/>
      <c r="P72" s="233"/>
      <c r="Q72" s="17">
        <v>154</v>
      </c>
      <c r="R72" s="10">
        <f t="shared" ref="R72:R73" si="66">Q72+D72</f>
        <v>175</v>
      </c>
      <c r="S72" s="232"/>
      <c r="T72" s="233"/>
      <c r="U72" s="17">
        <v>165</v>
      </c>
      <c r="V72" s="10">
        <f t="shared" ref="V72:V73" si="67">U72+D72</f>
        <v>186</v>
      </c>
      <c r="W72" s="232"/>
      <c r="X72" s="233"/>
      <c r="Y72" s="12">
        <f t="shared" si="62"/>
        <v>924</v>
      </c>
      <c r="Z72" s="16">
        <f>E72+I72+M72+Q72+U72</f>
        <v>819</v>
      </c>
      <c r="AA72" s="15">
        <f>AVERAGE(F72,J72,N72,R72,V72)</f>
        <v>184.8</v>
      </c>
      <c r="AB72" s="14">
        <f>AVERAGE(F72,J72,N72,R72,V72)-D72</f>
        <v>163.80000000000001</v>
      </c>
      <c r="AC72" s="226"/>
    </row>
    <row r="73" spans="1:29" s="36" customFormat="1" ht="17.399999999999999" thickBot="1" x14ac:dyDescent="0.35">
      <c r="A73" s="5"/>
      <c r="B73" s="256" t="s">
        <v>2</v>
      </c>
      <c r="C73" s="257"/>
      <c r="D73" s="30">
        <v>54</v>
      </c>
      <c r="E73" s="11">
        <v>125</v>
      </c>
      <c r="F73" s="10">
        <f t="shared" si="63"/>
        <v>179</v>
      </c>
      <c r="G73" s="234"/>
      <c r="H73" s="235"/>
      <c r="I73" s="8">
        <v>157</v>
      </c>
      <c r="J73" s="12">
        <f t="shared" si="64"/>
        <v>211</v>
      </c>
      <c r="K73" s="234"/>
      <c r="L73" s="235"/>
      <c r="M73" s="16">
        <v>145</v>
      </c>
      <c r="N73" s="12">
        <f t="shared" si="65"/>
        <v>199</v>
      </c>
      <c r="O73" s="234"/>
      <c r="P73" s="235"/>
      <c r="Q73" s="17">
        <v>182</v>
      </c>
      <c r="R73" s="10">
        <f t="shared" si="66"/>
        <v>236</v>
      </c>
      <c r="S73" s="234"/>
      <c r="T73" s="235"/>
      <c r="U73" s="17">
        <v>149</v>
      </c>
      <c r="V73" s="10">
        <f t="shared" si="67"/>
        <v>203</v>
      </c>
      <c r="W73" s="234"/>
      <c r="X73" s="235"/>
      <c r="Y73" s="9">
        <f t="shared" si="62"/>
        <v>1028</v>
      </c>
      <c r="Z73" s="8">
        <f>E73+I73+M73+Q73+U73</f>
        <v>758</v>
      </c>
      <c r="AA73" s="7">
        <f>AVERAGE(F73,J73,N73,R73,V73)</f>
        <v>205.6</v>
      </c>
      <c r="AB73" s="6">
        <f>AVERAGE(F73,J73,N73,R73,V73)-D73</f>
        <v>151.6</v>
      </c>
      <c r="AC73" s="227"/>
    </row>
    <row r="74" spans="1:29" s="5" customFormat="1" ht="48.75" customHeight="1" x14ac:dyDescent="0.25">
      <c r="B74" s="240" t="s">
        <v>109</v>
      </c>
      <c r="C74" s="241"/>
      <c r="D74" s="34">
        <f>SUM(D75:D77)</f>
        <v>86</v>
      </c>
      <c r="E74" s="28">
        <f>SUM(E75:E77)</f>
        <v>453</v>
      </c>
      <c r="F74" s="24">
        <f>SUM(F75:F77)</f>
        <v>539</v>
      </c>
      <c r="G74" s="24">
        <f>F86</f>
        <v>496</v>
      </c>
      <c r="H74" s="23" t="str">
        <f>B86</f>
        <v>Temper</v>
      </c>
      <c r="I74" s="27">
        <f>SUM(I75:I77)</f>
        <v>424</v>
      </c>
      <c r="J74" s="24">
        <f>SUM(J75:J77)</f>
        <v>510</v>
      </c>
      <c r="K74" s="24">
        <f>J82</f>
        <v>552</v>
      </c>
      <c r="L74" s="23" t="str">
        <f>B82</f>
        <v>Baltic Tank</v>
      </c>
      <c r="M74" s="21">
        <f>SUM(M75:M77)</f>
        <v>534</v>
      </c>
      <c r="N74" s="31">
        <f>SUM(N75:N77)</f>
        <v>620</v>
      </c>
      <c r="O74" s="24">
        <f>N78</f>
        <v>594</v>
      </c>
      <c r="P74" s="23" t="str">
        <f>B78</f>
        <v>Silfer 2</v>
      </c>
      <c r="Q74" s="21">
        <f>SUM(Q75:Q77)</f>
        <v>505</v>
      </c>
      <c r="R74" s="35">
        <f>SUM(R75:R77)</f>
        <v>591</v>
      </c>
      <c r="S74" s="24">
        <f>R90</f>
        <v>610</v>
      </c>
      <c r="T74" s="23" t="str">
        <f>B90</f>
        <v>Eesti Raudtee</v>
      </c>
      <c r="U74" s="21">
        <f>SUM(U75:U77)</f>
        <v>442</v>
      </c>
      <c r="V74" s="25">
        <f>SUM(V75:V77)</f>
        <v>528</v>
      </c>
      <c r="W74" s="24">
        <f>V70</f>
        <v>581</v>
      </c>
      <c r="X74" s="23" t="str">
        <f>B70</f>
        <v>Egesten Metallehitused</v>
      </c>
      <c r="Y74" s="22">
        <f t="shared" si="62"/>
        <v>2788</v>
      </c>
      <c r="Z74" s="21">
        <f>SUM(Z75:Z77)</f>
        <v>2358</v>
      </c>
      <c r="AA74" s="20">
        <f>AVERAGE(AA75,AA76,AA77)</f>
        <v>185.86666666666665</v>
      </c>
      <c r="AB74" s="19">
        <f>AVERAGE(AB75,AB76,AB77)</f>
        <v>157.19999999999999</v>
      </c>
      <c r="AC74" s="225">
        <f>G75+K75+O75+S75+W75</f>
        <v>2</v>
      </c>
    </row>
    <row r="75" spans="1:29" s="5" customFormat="1" ht="16.2" x14ac:dyDescent="0.25">
      <c r="B75" s="254" t="s">
        <v>19</v>
      </c>
      <c r="C75" s="255"/>
      <c r="D75" s="18">
        <v>23</v>
      </c>
      <c r="E75" s="17">
        <v>171</v>
      </c>
      <c r="F75" s="10">
        <f>E75+D75</f>
        <v>194</v>
      </c>
      <c r="G75" s="230">
        <v>1</v>
      </c>
      <c r="H75" s="231"/>
      <c r="I75" s="16">
        <v>123</v>
      </c>
      <c r="J75" s="12">
        <f>I75+D75</f>
        <v>146</v>
      </c>
      <c r="K75" s="230">
        <v>0</v>
      </c>
      <c r="L75" s="231"/>
      <c r="M75" s="16">
        <v>191</v>
      </c>
      <c r="N75" s="12">
        <f>M75+D75</f>
        <v>214</v>
      </c>
      <c r="O75" s="230">
        <v>1</v>
      </c>
      <c r="P75" s="231"/>
      <c r="Q75" s="16">
        <v>160</v>
      </c>
      <c r="R75" s="10">
        <f>Q75+D75</f>
        <v>183</v>
      </c>
      <c r="S75" s="230">
        <v>0</v>
      </c>
      <c r="T75" s="231"/>
      <c r="U75" s="16">
        <v>137</v>
      </c>
      <c r="V75" s="10">
        <f>U75+D75</f>
        <v>160</v>
      </c>
      <c r="W75" s="230">
        <v>0</v>
      </c>
      <c r="X75" s="231"/>
      <c r="Y75" s="12">
        <f t="shared" si="62"/>
        <v>897</v>
      </c>
      <c r="Z75" s="16">
        <f>E75+I75+M75+Q75+U75</f>
        <v>782</v>
      </c>
      <c r="AA75" s="15">
        <f>AVERAGE(F75,J75,N75,R75,V75)</f>
        <v>179.4</v>
      </c>
      <c r="AB75" s="14">
        <f>AVERAGE(F75,J75,N75,R75,V75)-D75</f>
        <v>156.4</v>
      </c>
      <c r="AC75" s="226"/>
    </row>
    <row r="76" spans="1:29" s="5" customFormat="1" ht="16.2" x14ac:dyDescent="0.25">
      <c r="B76" s="254" t="s">
        <v>18</v>
      </c>
      <c r="C76" s="255"/>
      <c r="D76" s="18">
        <v>31</v>
      </c>
      <c r="E76" s="17">
        <v>133</v>
      </c>
      <c r="F76" s="10">
        <f t="shared" ref="F76:F77" si="68">E76+D76</f>
        <v>164</v>
      </c>
      <c r="G76" s="232"/>
      <c r="H76" s="233"/>
      <c r="I76" s="16">
        <v>179</v>
      </c>
      <c r="J76" s="12">
        <f t="shared" ref="J76:J77" si="69">I76+D76</f>
        <v>210</v>
      </c>
      <c r="K76" s="232"/>
      <c r="L76" s="233"/>
      <c r="M76" s="16">
        <v>158</v>
      </c>
      <c r="N76" s="12">
        <f t="shared" ref="N76:N77" si="70">M76+D76</f>
        <v>189</v>
      </c>
      <c r="O76" s="232"/>
      <c r="P76" s="233"/>
      <c r="Q76" s="17">
        <v>176</v>
      </c>
      <c r="R76" s="10">
        <f t="shared" ref="R76:R77" si="71">Q76+D76</f>
        <v>207</v>
      </c>
      <c r="S76" s="232"/>
      <c r="T76" s="233"/>
      <c r="U76" s="17">
        <v>159</v>
      </c>
      <c r="V76" s="10">
        <f t="shared" ref="V76:V77" si="72">U76+D76</f>
        <v>190</v>
      </c>
      <c r="W76" s="232"/>
      <c r="X76" s="233"/>
      <c r="Y76" s="12">
        <f t="shared" si="62"/>
        <v>960</v>
      </c>
      <c r="Z76" s="16">
        <f>E76+I76+M76+Q76+U76</f>
        <v>805</v>
      </c>
      <c r="AA76" s="15">
        <f>AVERAGE(F76,J76,N76,R76,V76)</f>
        <v>192</v>
      </c>
      <c r="AB76" s="14">
        <f>AVERAGE(F76,J76,N76,R76,V76)-D76</f>
        <v>161</v>
      </c>
      <c r="AC76" s="226"/>
    </row>
    <row r="77" spans="1:29" s="5" customFormat="1" thickBot="1" x14ac:dyDescent="0.35">
      <c r="B77" s="256" t="s">
        <v>17</v>
      </c>
      <c r="C77" s="257"/>
      <c r="D77" s="30">
        <v>32</v>
      </c>
      <c r="E77" s="11">
        <v>149</v>
      </c>
      <c r="F77" s="10">
        <f t="shared" si="68"/>
        <v>181</v>
      </c>
      <c r="G77" s="234"/>
      <c r="H77" s="235"/>
      <c r="I77" s="8">
        <v>122</v>
      </c>
      <c r="J77" s="12">
        <f t="shared" si="69"/>
        <v>154</v>
      </c>
      <c r="K77" s="234"/>
      <c r="L77" s="235"/>
      <c r="M77" s="16">
        <v>185</v>
      </c>
      <c r="N77" s="12">
        <f t="shared" si="70"/>
        <v>217</v>
      </c>
      <c r="O77" s="234"/>
      <c r="P77" s="235"/>
      <c r="Q77" s="17">
        <v>169</v>
      </c>
      <c r="R77" s="10">
        <f t="shared" si="71"/>
        <v>201</v>
      </c>
      <c r="S77" s="234"/>
      <c r="T77" s="235"/>
      <c r="U77" s="17">
        <v>146</v>
      </c>
      <c r="V77" s="10">
        <f t="shared" si="72"/>
        <v>178</v>
      </c>
      <c r="W77" s="234"/>
      <c r="X77" s="235"/>
      <c r="Y77" s="9">
        <f t="shared" si="62"/>
        <v>931</v>
      </c>
      <c r="Z77" s="8">
        <f>E77+I77+M77+Q77+U77</f>
        <v>771</v>
      </c>
      <c r="AA77" s="7">
        <f>AVERAGE(F77,J77,N77,R77,V77)</f>
        <v>186.2</v>
      </c>
      <c r="AB77" s="6">
        <f>AVERAGE(F77,J77,N77,R77,V77)-D77</f>
        <v>154.19999999999999</v>
      </c>
      <c r="AC77" s="227"/>
    </row>
    <row r="78" spans="1:29" s="5" customFormat="1" ht="60.75" customHeight="1" x14ac:dyDescent="0.25">
      <c r="B78" s="240" t="s">
        <v>122</v>
      </c>
      <c r="C78" s="241"/>
      <c r="D78" s="34">
        <f>SUM(D79:D81)</f>
        <v>154</v>
      </c>
      <c r="E78" s="28">
        <f>SUM(E79:E81)</f>
        <v>356</v>
      </c>
      <c r="F78" s="24">
        <f>SUM(F79:F81)</f>
        <v>510</v>
      </c>
      <c r="G78" s="24">
        <f>F82</f>
        <v>559</v>
      </c>
      <c r="H78" s="23" t="str">
        <f>B82</f>
        <v>Baltic Tank</v>
      </c>
      <c r="I78" s="27">
        <f>SUM(I79:I81)</f>
        <v>367</v>
      </c>
      <c r="J78" s="24">
        <f>SUM(J79:J81)</f>
        <v>521</v>
      </c>
      <c r="K78" s="24">
        <f>J90</f>
        <v>558</v>
      </c>
      <c r="L78" s="23" t="str">
        <f>B90</f>
        <v>Eesti Raudtee</v>
      </c>
      <c r="M78" s="21">
        <f>SUM(M79:M81)</f>
        <v>440</v>
      </c>
      <c r="N78" s="31">
        <f>SUM(N79:N81)</f>
        <v>594</v>
      </c>
      <c r="O78" s="24">
        <f>N74</f>
        <v>620</v>
      </c>
      <c r="P78" s="23" t="str">
        <f>B74</f>
        <v>Toode</v>
      </c>
      <c r="Q78" s="21">
        <f>SUM(Q79:Q81)</f>
        <v>397</v>
      </c>
      <c r="R78" s="25">
        <f>SUM(R79:R81)</f>
        <v>551</v>
      </c>
      <c r="S78" s="24">
        <f>R70</f>
        <v>568</v>
      </c>
      <c r="T78" s="23" t="str">
        <f>B70</f>
        <v>Egesten Metallehitused</v>
      </c>
      <c r="U78" s="21">
        <f>SUM(U79:U81)</f>
        <v>368</v>
      </c>
      <c r="V78" s="31">
        <f>SUM(V79:V81)</f>
        <v>522</v>
      </c>
      <c r="W78" s="24">
        <f>V86</f>
        <v>496</v>
      </c>
      <c r="X78" s="23" t="str">
        <f>B86</f>
        <v>Temper</v>
      </c>
      <c r="Y78" s="22">
        <f t="shared" si="62"/>
        <v>2698</v>
      </c>
      <c r="Z78" s="21">
        <f>SUM(Z79:Z81)</f>
        <v>1928</v>
      </c>
      <c r="AA78" s="20">
        <f>AVERAGE(AA79,AA80,AA81)</f>
        <v>179.86666666666667</v>
      </c>
      <c r="AB78" s="19">
        <f>AVERAGE(AB79,AB80,AB81)</f>
        <v>128.53333333333333</v>
      </c>
      <c r="AC78" s="225">
        <f>G79+K79+O79+S79+W79</f>
        <v>1</v>
      </c>
    </row>
    <row r="79" spans="1:29" s="5" customFormat="1" ht="16.2" x14ac:dyDescent="0.25">
      <c r="B79" s="228" t="s">
        <v>123</v>
      </c>
      <c r="C79" s="229"/>
      <c r="D79" s="18">
        <v>54</v>
      </c>
      <c r="E79" s="17">
        <v>102</v>
      </c>
      <c r="F79" s="10">
        <f>E79+D79</f>
        <v>156</v>
      </c>
      <c r="G79" s="230">
        <v>0</v>
      </c>
      <c r="H79" s="231"/>
      <c r="I79" s="16">
        <v>117</v>
      </c>
      <c r="J79" s="12">
        <f>I79+D79</f>
        <v>171</v>
      </c>
      <c r="K79" s="230">
        <v>0</v>
      </c>
      <c r="L79" s="231"/>
      <c r="M79" s="16">
        <v>110</v>
      </c>
      <c r="N79" s="12">
        <f>M79+D79</f>
        <v>164</v>
      </c>
      <c r="O79" s="230">
        <v>0</v>
      </c>
      <c r="P79" s="231"/>
      <c r="Q79" s="16">
        <v>109</v>
      </c>
      <c r="R79" s="10">
        <f>Q79+D79</f>
        <v>163</v>
      </c>
      <c r="S79" s="230">
        <v>0</v>
      </c>
      <c r="T79" s="231"/>
      <c r="U79" s="16">
        <v>126</v>
      </c>
      <c r="V79" s="10">
        <f>U79+D79</f>
        <v>180</v>
      </c>
      <c r="W79" s="230">
        <v>1</v>
      </c>
      <c r="X79" s="231"/>
      <c r="Y79" s="12">
        <f t="shared" si="62"/>
        <v>834</v>
      </c>
      <c r="Z79" s="16">
        <f>E79+I79+M79+Q79+U79</f>
        <v>564</v>
      </c>
      <c r="AA79" s="15">
        <f>AVERAGE(F79,J79,N79,R79,V79)</f>
        <v>166.8</v>
      </c>
      <c r="AB79" s="14">
        <f>AVERAGE(F79,J79,N79,R79,V79)-D79</f>
        <v>112.80000000000001</v>
      </c>
      <c r="AC79" s="226"/>
    </row>
    <row r="80" spans="1:29" s="5" customFormat="1" ht="16.2" x14ac:dyDescent="0.25">
      <c r="B80" s="236" t="s">
        <v>124</v>
      </c>
      <c r="C80" s="237"/>
      <c r="D80" s="18">
        <v>40</v>
      </c>
      <c r="E80" s="17">
        <v>166</v>
      </c>
      <c r="F80" s="10">
        <f t="shared" ref="F80:F81" si="73">E80+D80</f>
        <v>206</v>
      </c>
      <c r="G80" s="232"/>
      <c r="H80" s="233"/>
      <c r="I80" s="17">
        <v>161</v>
      </c>
      <c r="J80" s="12">
        <f t="shared" ref="J80:J81" si="74">I80+D80</f>
        <v>201</v>
      </c>
      <c r="K80" s="232"/>
      <c r="L80" s="233"/>
      <c r="M80" s="17">
        <v>147</v>
      </c>
      <c r="N80" s="12">
        <f t="shared" ref="N80:N81" si="75">M80+D80</f>
        <v>187</v>
      </c>
      <c r="O80" s="232"/>
      <c r="P80" s="233"/>
      <c r="Q80" s="17">
        <v>146</v>
      </c>
      <c r="R80" s="10">
        <f t="shared" ref="R80:R81" si="76">Q80+D80</f>
        <v>186</v>
      </c>
      <c r="S80" s="232"/>
      <c r="T80" s="233"/>
      <c r="U80" s="17">
        <v>142</v>
      </c>
      <c r="V80" s="10">
        <f t="shared" ref="V80:V81" si="77">U80+D80</f>
        <v>182</v>
      </c>
      <c r="W80" s="232"/>
      <c r="X80" s="233"/>
      <c r="Y80" s="12">
        <f t="shared" si="62"/>
        <v>962</v>
      </c>
      <c r="Z80" s="16">
        <f>E80+I80+M80+Q80+U80</f>
        <v>762</v>
      </c>
      <c r="AA80" s="15">
        <f>AVERAGE(F80,J80,N80,R80,V80)</f>
        <v>192.4</v>
      </c>
      <c r="AB80" s="14">
        <f>AVERAGE(F80,J80,N80,R80,V80)-D80</f>
        <v>152.4</v>
      </c>
      <c r="AC80" s="226"/>
    </row>
    <row r="81" spans="2:29" s="5" customFormat="1" thickBot="1" x14ac:dyDescent="0.35">
      <c r="B81" s="238" t="s">
        <v>162</v>
      </c>
      <c r="C81" s="239"/>
      <c r="D81" s="30">
        <v>60</v>
      </c>
      <c r="E81" s="11">
        <v>88</v>
      </c>
      <c r="F81" s="10">
        <f t="shared" si="73"/>
        <v>148</v>
      </c>
      <c r="G81" s="234"/>
      <c r="H81" s="235"/>
      <c r="I81" s="17">
        <v>89</v>
      </c>
      <c r="J81" s="12">
        <f t="shared" si="74"/>
        <v>149</v>
      </c>
      <c r="K81" s="234"/>
      <c r="L81" s="235"/>
      <c r="M81" s="17">
        <v>183</v>
      </c>
      <c r="N81" s="12">
        <f t="shared" si="75"/>
        <v>243</v>
      </c>
      <c r="O81" s="234"/>
      <c r="P81" s="235"/>
      <c r="Q81" s="17">
        <v>142</v>
      </c>
      <c r="R81" s="10">
        <f t="shared" si="76"/>
        <v>202</v>
      </c>
      <c r="S81" s="234"/>
      <c r="T81" s="235"/>
      <c r="U81" s="17">
        <v>100</v>
      </c>
      <c r="V81" s="10">
        <f t="shared" si="77"/>
        <v>160</v>
      </c>
      <c r="W81" s="234"/>
      <c r="X81" s="235"/>
      <c r="Y81" s="9">
        <f t="shared" si="62"/>
        <v>902</v>
      </c>
      <c r="Z81" s="8">
        <f>E81+I81+M81+Q81+U81</f>
        <v>602</v>
      </c>
      <c r="AA81" s="7">
        <f>AVERAGE(F81,J81,N81,R81,V81)</f>
        <v>180.4</v>
      </c>
      <c r="AB81" s="6">
        <f>AVERAGE(F81,J81,N81,R81,V81)-D81</f>
        <v>120.4</v>
      </c>
      <c r="AC81" s="227"/>
    </row>
    <row r="82" spans="2:29" s="5" customFormat="1" ht="48.75" customHeight="1" thickBot="1" x14ac:dyDescent="0.3">
      <c r="B82" s="223" t="s">
        <v>57</v>
      </c>
      <c r="C82" s="224"/>
      <c r="D82" s="32">
        <f>SUM(D83:D85)</f>
        <v>111</v>
      </c>
      <c r="E82" s="28">
        <f>SUM(E83:E85)</f>
        <v>448</v>
      </c>
      <c r="F82" s="24">
        <f>SUM(F83:F85)</f>
        <v>559</v>
      </c>
      <c r="G82" s="24">
        <f>F78</f>
        <v>510</v>
      </c>
      <c r="H82" s="23" t="str">
        <f>B78</f>
        <v>Silfer 2</v>
      </c>
      <c r="I82" s="33">
        <f>SUM(I83:I85)</f>
        <v>441</v>
      </c>
      <c r="J82" s="24">
        <f>SUM(J83:J85)</f>
        <v>552</v>
      </c>
      <c r="K82" s="24">
        <f>J74</f>
        <v>510</v>
      </c>
      <c r="L82" s="23" t="str">
        <f>B74</f>
        <v>Toode</v>
      </c>
      <c r="M82" s="26">
        <f>SUM(M83:M85)</f>
        <v>465</v>
      </c>
      <c r="N82" s="25">
        <f>SUM(N83:N85)</f>
        <v>576</v>
      </c>
      <c r="O82" s="24">
        <f>N70</f>
        <v>592</v>
      </c>
      <c r="P82" s="23" t="str">
        <f>B70</f>
        <v>Egesten Metallehitused</v>
      </c>
      <c r="Q82" s="21">
        <f>SUM(Q83:Q85)</f>
        <v>485</v>
      </c>
      <c r="R82" s="25">
        <f>SUM(R83:R85)</f>
        <v>596</v>
      </c>
      <c r="S82" s="24">
        <f>R86</f>
        <v>643</v>
      </c>
      <c r="T82" s="23" t="str">
        <f>B86</f>
        <v>Temper</v>
      </c>
      <c r="U82" s="21">
        <f>SUM(U83:U85)</f>
        <v>447</v>
      </c>
      <c r="V82" s="25">
        <f>SUM(V83:V85)</f>
        <v>558</v>
      </c>
      <c r="W82" s="24">
        <f>V90</f>
        <v>571</v>
      </c>
      <c r="X82" s="23" t="str">
        <f>B90</f>
        <v>Eesti Raudtee</v>
      </c>
      <c r="Y82" s="22">
        <f t="shared" si="62"/>
        <v>2841</v>
      </c>
      <c r="Z82" s="21">
        <f>SUM(Z83:Z85)</f>
        <v>2286</v>
      </c>
      <c r="AA82" s="20">
        <f>AVERAGE(AA83,AA84,AA85)</f>
        <v>189.4</v>
      </c>
      <c r="AB82" s="19">
        <f>AVERAGE(AB83,AB84,AB85)</f>
        <v>152.4</v>
      </c>
      <c r="AC82" s="225">
        <f>G83+K83+O83+S83+W83</f>
        <v>2</v>
      </c>
    </row>
    <row r="83" spans="2:29" s="5" customFormat="1" ht="16.2" x14ac:dyDescent="0.25">
      <c r="B83" s="266" t="s">
        <v>116</v>
      </c>
      <c r="C83" s="267"/>
      <c r="D83" s="18">
        <v>36</v>
      </c>
      <c r="E83" s="17">
        <v>145</v>
      </c>
      <c r="F83" s="10">
        <f>E83+D83</f>
        <v>181</v>
      </c>
      <c r="G83" s="230">
        <v>1</v>
      </c>
      <c r="H83" s="231"/>
      <c r="I83" s="16">
        <v>142</v>
      </c>
      <c r="J83" s="12">
        <f>I83+D83</f>
        <v>178</v>
      </c>
      <c r="K83" s="230">
        <v>1</v>
      </c>
      <c r="L83" s="231"/>
      <c r="M83" s="16">
        <v>134</v>
      </c>
      <c r="N83" s="12">
        <f>M83+D83</f>
        <v>170</v>
      </c>
      <c r="O83" s="230">
        <v>0</v>
      </c>
      <c r="P83" s="231"/>
      <c r="Q83" s="16">
        <v>160</v>
      </c>
      <c r="R83" s="10">
        <f>Q83+D83</f>
        <v>196</v>
      </c>
      <c r="S83" s="230">
        <v>0</v>
      </c>
      <c r="T83" s="231"/>
      <c r="U83" s="16">
        <v>156</v>
      </c>
      <c r="V83" s="10">
        <f>U83+D83</f>
        <v>192</v>
      </c>
      <c r="W83" s="230">
        <v>0</v>
      </c>
      <c r="X83" s="231"/>
      <c r="Y83" s="12">
        <f t="shared" si="62"/>
        <v>917</v>
      </c>
      <c r="Z83" s="16">
        <f>E83+I83+M83+Q83+U83</f>
        <v>737</v>
      </c>
      <c r="AA83" s="15">
        <f>AVERAGE(F83,J83,N83,R83,V83)</f>
        <v>183.4</v>
      </c>
      <c r="AB83" s="14">
        <f>AVERAGE(F83,J83,N83,R83,V83)-D83</f>
        <v>147.4</v>
      </c>
      <c r="AC83" s="226"/>
    </row>
    <row r="84" spans="2:29" s="5" customFormat="1" ht="20.399999999999999" customHeight="1" x14ac:dyDescent="0.25">
      <c r="B84" s="268" t="s">
        <v>110</v>
      </c>
      <c r="C84" s="269"/>
      <c r="D84" s="18">
        <v>47</v>
      </c>
      <c r="E84" s="17">
        <v>113</v>
      </c>
      <c r="F84" s="10">
        <f t="shared" ref="F84:F85" si="78">E84+D84</f>
        <v>160</v>
      </c>
      <c r="G84" s="232"/>
      <c r="H84" s="233"/>
      <c r="I84" s="17">
        <v>140</v>
      </c>
      <c r="J84" s="12">
        <f t="shared" ref="J84:J85" si="79">I84+D84</f>
        <v>187</v>
      </c>
      <c r="K84" s="232"/>
      <c r="L84" s="233"/>
      <c r="M84" s="17">
        <v>150</v>
      </c>
      <c r="N84" s="12">
        <f t="shared" ref="N84:N85" si="80">M84+D84</f>
        <v>197</v>
      </c>
      <c r="O84" s="232"/>
      <c r="P84" s="233"/>
      <c r="Q84" s="17">
        <v>147</v>
      </c>
      <c r="R84" s="10">
        <f t="shared" ref="R84:R85" si="81">Q84+D84</f>
        <v>194</v>
      </c>
      <c r="S84" s="232"/>
      <c r="T84" s="233"/>
      <c r="U84" s="17">
        <v>136</v>
      </c>
      <c r="V84" s="10">
        <f t="shared" ref="V84:V85" si="82">U84+D84</f>
        <v>183</v>
      </c>
      <c r="W84" s="232"/>
      <c r="X84" s="233"/>
      <c r="Y84" s="12">
        <f t="shared" si="62"/>
        <v>921</v>
      </c>
      <c r="Z84" s="16">
        <f>E84+I84+M84+Q84+U84</f>
        <v>686</v>
      </c>
      <c r="AA84" s="15">
        <f>AVERAGE(F84,J84,N84,R84,V84)</f>
        <v>184.2</v>
      </c>
      <c r="AB84" s="14">
        <f>AVERAGE(F84,J84,N84,R84,V84)-D84</f>
        <v>137.19999999999999</v>
      </c>
      <c r="AC84" s="226"/>
    </row>
    <row r="85" spans="2:29" s="5" customFormat="1" thickBot="1" x14ac:dyDescent="0.35">
      <c r="B85" s="246" t="s">
        <v>120</v>
      </c>
      <c r="C85" s="247"/>
      <c r="D85" s="30">
        <v>28</v>
      </c>
      <c r="E85" s="11">
        <v>190</v>
      </c>
      <c r="F85" s="10">
        <f t="shared" si="78"/>
        <v>218</v>
      </c>
      <c r="G85" s="234"/>
      <c r="H85" s="235"/>
      <c r="I85" s="17">
        <v>159</v>
      </c>
      <c r="J85" s="12">
        <f t="shared" si="79"/>
        <v>187</v>
      </c>
      <c r="K85" s="234"/>
      <c r="L85" s="235"/>
      <c r="M85" s="17">
        <v>181</v>
      </c>
      <c r="N85" s="12">
        <f t="shared" si="80"/>
        <v>209</v>
      </c>
      <c r="O85" s="234"/>
      <c r="P85" s="235"/>
      <c r="Q85" s="17">
        <v>178</v>
      </c>
      <c r="R85" s="10">
        <f t="shared" si="81"/>
        <v>206</v>
      </c>
      <c r="S85" s="234"/>
      <c r="T85" s="235"/>
      <c r="U85" s="17">
        <v>155</v>
      </c>
      <c r="V85" s="10">
        <f t="shared" si="82"/>
        <v>183</v>
      </c>
      <c r="W85" s="234"/>
      <c r="X85" s="235"/>
      <c r="Y85" s="9">
        <f t="shared" si="62"/>
        <v>1003</v>
      </c>
      <c r="Z85" s="8">
        <f>E85+I85+M85+Q85+U85</f>
        <v>863</v>
      </c>
      <c r="AA85" s="7">
        <f>AVERAGE(F85,J85,N85,R85,V85)</f>
        <v>200.6</v>
      </c>
      <c r="AB85" s="6">
        <f>AVERAGE(F85,J85,N85,R85,V85)-D85</f>
        <v>172.6</v>
      </c>
      <c r="AC85" s="227"/>
    </row>
    <row r="86" spans="2:29" s="5" customFormat="1" ht="48.75" customHeight="1" thickBot="1" x14ac:dyDescent="0.3">
      <c r="B86" s="223" t="s">
        <v>71</v>
      </c>
      <c r="C86" s="224"/>
      <c r="D86" s="34">
        <f>SUM(D87:D89)</f>
        <v>133</v>
      </c>
      <c r="E86" s="28">
        <f>SUM(E87:E89)</f>
        <v>363</v>
      </c>
      <c r="F86" s="24">
        <f>SUM(F87:F89)</f>
        <v>496</v>
      </c>
      <c r="G86" s="24">
        <f>F74</f>
        <v>539</v>
      </c>
      <c r="H86" s="23" t="str">
        <f>B74</f>
        <v>Toode</v>
      </c>
      <c r="I86" s="27">
        <f>SUM(I87:I89)</f>
        <v>358</v>
      </c>
      <c r="J86" s="24">
        <f>SUM(J87:J89)</f>
        <v>491</v>
      </c>
      <c r="K86" s="24">
        <f>J70</f>
        <v>566</v>
      </c>
      <c r="L86" s="23" t="str">
        <f>B70</f>
        <v>Egesten Metallehitused</v>
      </c>
      <c r="M86" s="21">
        <f>SUM(M87:M89)</f>
        <v>447</v>
      </c>
      <c r="N86" s="31">
        <f>SUM(N87:N89)</f>
        <v>580</v>
      </c>
      <c r="O86" s="24">
        <f>N90</f>
        <v>591</v>
      </c>
      <c r="P86" s="23" t="str">
        <f>B90</f>
        <v>Eesti Raudtee</v>
      </c>
      <c r="Q86" s="21">
        <f>SUM(Q87:Q89)</f>
        <v>510</v>
      </c>
      <c r="R86" s="31">
        <f>SUM(R87:R89)</f>
        <v>643</v>
      </c>
      <c r="S86" s="24">
        <f>R82</f>
        <v>596</v>
      </c>
      <c r="T86" s="23" t="str">
        <f>B82</f>
        <v>Baltic Tank</v>
      </c>
      <c r="U86" s="21">
        <f>SUM(U87:U89)</f>
        <v>363</v>
      </c>
      <c r="V86" s="31">
        <f>SUM(V87:V89)</f>
        <v>496</v>
      </c>
      <c r="W86" s="24">
        <f>V78</f>
        <v>522</v>
      </c>
      <c r="X86" s="23" t="str">
        <f>B78</f>
        <v>Silfer 2</v>
      </c>
      <c r="Y86" s="22">
        <f t="shared" si="62"/>
        <v>2706</v>
      </c>
      <c r="Z86" s="21">
        <f>SUM(Z87:Z89)</f>
        <v>2041</v>
      </c>
      <c r="AA86" s="20">
        <f>AVERAGE(AA87,AA88,AA89)</f>
        <v>180.4</v>
      </c>
      <c r="AB86" s="19">
        <f>AVERAGE(AB87,AB88,AB89)</f>
        <v>136.06666666666669</v>
      </c>
      <c r="AC86" s="225">
        <f>G87+K87+O87+S87+W87</f>
        <v>1</v>
      </c>
    </row>
    <row r="87" spans="2:29" s="5" customFormat="1" ht="16.2" x14ac:dyDescent="0.25">
      <c r="B87" s="242" t="s">
        <v>70</v>
      </c>
      <c r="C87" s="243"/>
      <c r="D87" s="18">
        <v>52</v>
      </c>
      <c r="E87" s="17">
        <v>124</v>
      </c>
      <c r="F87" s="10">
        <f>E87+D87</f>
        <v>176</v>
      </c>
      <c r="G87" s="230">
        <v>0</v>
      </c>
      <c r="H87" s="231"/>
      <c r="I87" s="16">
        <v>96</v>
      </c>
      <c r="J87" s="12">
        <f>I87+D87</f>
        <v>148</v>
      </c>
      <c r="K87" s="230">
        <v>0</v>
      </c>
      <c r="L87" s="231"/>
      <c r="M87" s="16">
        <v>130</v>
      </c>
      <c r="N87" s="12">
        <f>M87+D87</f>
        <v>182</v>
      </c>
      <c r="O87" s="230">
        <v>0</v>
      </c>
      <c r="P87" s="231"/>
      <c r="Q87" s="16">
        <v>136</v>
      </c>
      <c r="R87" s="10">
        <f>Q87+D87</f>
        <v>188</v>
      </c>
      <c r="S87" s="230">
        <v>1</v>
      </c>
      <c r="T87" s="231"/>
      <c r="U87" s="16">
        <v>118</v>
      </c>
      <c r="V87" s="10">
        <f>U87+D87</f>
        <v>170</v>
      </c>
      <c r="W87" s="230">
        <v>0</v>
      </c>
      <c r="X87" s="231"/>
      <c r="Y87" s="12">
        <f t="shared" si="62"/>
        <v>864</v>
      </c>
      <c r="Z87" s="16">
        <f>E87+I87+M87+Q87+U87</f>
        <v>604</v>
      </c>
      <c r="AA87" s="15">
        <f>AVERAGE(F87,J87,N87,R87,V87)</f>
        <v>172.8</v>
      </c>
      <c r="AB87" s="14">
        <f>AVERAGE(F87,J87,N87,R87,V87)-D87</f>
        <v>120.80000000000001</v>
      </c>
      <c r="AC87" s="226"/>
    </row>
    <row r="88" spans="2:29" s="5" customFormat="1" ht="16.2" x14ac:dyDescent="0.25">
      <c r="B88" s="244" t="s">
        <v>159</v>
      </c>
      <c r="C88" s="245"/>
      <c r="D88" s="18">
        <v>40</v>
      </c>
      <c r="E88" s="17">
        <v>109</v>
      </c>
      <c r="F88" s="10">
        <f t="shared" ref="F88:F89" si="83">E88+D88</f>
        <v>149</v>
      </c>
      <c r="G88" s="232"/>
      <c r="H88" s="233"/>
      <c r="I88" s="17">
        <v>116</v>
      </c>
      <c r="J88" s="12">
        <f t="shared" ref="J88:J89" si="84">I88+D88</f>
        <v>156</v>
      </c>
      <c r="K88" s="232"/>
      <c r="L88" s="233"/>
      <c r="M88" s="17">
        <v>149</v>
      </c>
      <c r="N88" s="12">
        <f t="shared" ref="N88:N89" si="85">M88+D88</f>
        <v>189</v>
      </c>
      <c r="O88" s="232"/>
      <c r="P88" s="233"/>
      <c r="Q88" s="17">
        <v>191</v>
      </c>
      <c r="R88" s="10">
        <f t="shared" ref="R88:R89" si="86">Q88+D88</f>
        <v>231</v>
      </c>
      <c r="S88" s="232"/>
      <c r="T88" s="233"/>
      <c r="U88" s="17">
        <v>114</v>
      </c>
      <c r="V88" s="10">
        <f t="shared" ref="V88:V89" si="87">U88+D88</f>
        <v>154</v>
      </c>
      <c r="W88" s="232"/>
      <c r="X88" s="233"/>
      <c r="Y88" s="12">
        <f t="shared" si="62"/>
        <v>879</v>
      </c>
      <c r="Z88" s="16">
        <f>E88+I88+M88+Q88+U88</f>
        <v>679</v>
      </c>
      <c r="AA88" s="15">
        <f>AVERAGE(F88,J88,N88,R88,V88)</f>
        <v>175.8</v>
      </c>
      <c r="AB88" s="14">
        <f>AVERAGE(F88,J88,N88,R88,V88)-D88</f>
        <v>135.80000000000001</v>
      </c>
      <c r="AC88" s="226"/>
    </row>
    <row r="89" spans="2:29" s="5" customFormat="1" thickBot="1" x14ac:dyDescent="0.35">
      <c r="B89" s="246" t="s">
        <v>69</v>
      </c>
      <c r="C89" s="247"/>
      <c r="D89" s="30">
        <v>41</v>
      </c>
      <c r="E89" s="11">
        <v>130</v>
      </c>
      <c r="F89" s="10">
        <f t="shared" si="83"/>
        <v>171</v>
      </c>
      <c r="G89" s="234"/>
      <c r="H89" s="235"/>
      <c r="I89" s="17">
        <v>146</v>
      </c>
      <c r="J89" s="12">
        <f t="shared" si="84"/>
        <v>187</v>
      </c>
      <c r="K89" s="234"/>
      <c r="L89" s="235"/>
      <c r="M89" s="17">
        <v>168</v>
      </c>
      <c r="N89" s="12">
        <f t="shared" si="85"/>
        <v>209</v>
      </c>
      <c r="O89" s="234"/>
      <c r="P89" s="235"/>
      <c r="Q89" s="17">
        <v>183</v>
      </c>
      <c r="R89" s="10">
        <f t="shared" si="86"/>
        <v>224</v>
      </c>
      <c r="S89" s="234"/>
      <c r="T89" s="235"/>
      <c r="U89" s="17">
        <v>131</v>
      </c>
      <c r="V89" s="10">
        <f t="shared" si="87"/>
        <v>172</v>
      </c>
      <c r="W89" s="234"/>
      <c r="X89" s="235"/>
      <c r="Y89" s="9">
        <f t="shared" si="62"/>
        <v>963</v>
      </c>
      <c r="Z89" s="8">
        <f>E89+I89+M89+Q89+U89</f>
        <v>758</v>
      </c>
      <c r="AA89" s="7">
        <f>AVERAGE(F89,J89,N89,R89,V89)</f>
        <v>192.6</v>
      </c>
      <c r="AB89" s="6">
        <f>AVERAGE(F89,J89,N89,R89,V89)-D89</f>
        <v>151.6</v>
      </c>
      <c r="AC89" s="227"/>
    </row>
    <row r="90" spans="2:29" s="5" customFormat="1" ht="48.75" customHeight="1" x14ac:dyDescent="0.25">
      <c r="B90" s="240" t="s">
        <v>44</v>
      </c>
      <c r="C90" s="241"/>
      <c r="D90" s="29">
        <f>SUM(D91:D93)</f>
        <v>78</v>
      </c>
      <c r="E90" s="28">
        <f>SUM(E91:E93)</f>
        <v>513</v>
      </c>
      <c r="F90" s="24">
        <f>SUM(F91:F93)</f>
        <v>591</v>
      </c>
      <c r="G90" s="24">
        <f>F70</f>
        <v>594</v>
      </c>
      <c r="H90" s="23" t="str">
        <f>B70</f>
        <v>Egesten Metallehitused</v>
      </c>
      <c r="I90" s="27">
        <f>SUM(I91:I93)</f>
        <v>480</v>
      </c>
      <c r="J90" s="24">
        <f>SUM(J91:J93)</f>
        <v>558</v>
      </c>
      <c r="K90" s="24">
        <f>J78</f>
        <v>521</v>
      </c>
      <c r="L90" s="23" t="str">
        <f>B78</f>
        <v>Silfer 2</v>
      </c>
      <c r="M90" s="26">
        <f>SUM(M91:M93)</f>
        <v>513</v>
      </c>
      <c r="N90" s="25">
        <f>SUM(N91:N93)</f>
        <v>591</v>
      </c>
      <c r="O90" s="24">
        <f>N86</f>
        <v>580</v>
      </c>
      <c r="P90" s="23" t="str">
        <f>B86</f>
        <v>Temper</v>
      </c>
      <c r="Q90" s="21">
        <f>SUM(Q91:Q93)</f>
        <v>532</v>
      </c>
      <c r="R90" s="25">
        <f>SUM(R91:R93)</f>
        <v>610</v>
      </c>
      <c r="S90" s="24">
        <f>R74</f>
        <v>591</v>
      </c>
      <c r="T90" s="23" t="str">
        <f>B74</f>
        <v>Toode</v>
      </c>
      <c r="U90" s="21">
        <f>SUM(U91:U93)</f>
        <v>493</v>
      </c>
      <c r="V90" s="25">
        <f>SUM(V91:V93)</f>
        <v>571</v>
      </c>
      <c r="W90" s="24">
        <f>V82</f>
        <v>558</v>
      </c>
      <c r="X90" s="23" t="str">
        <f>B82</f>
        <v>Baltic Tank</v>
      </c>
      <c r="Y90" s="22">
        <f t="shared" si="62"/>
        <v>2921</v>
      </c>
      <c r="Z90" s="21">
        <f>SUM(Z91:Z93)</f>
        <v>2531</v>
      </c>
      <c r="AA90" s="20">
        <f>AVERAGE(AA91,AA92,AA93)</f>
        <v>194.73333333333335</v>
      </c>
      <c r="AB90" s="19">
        <f>AVERAGE(AB91,AB92,AB93)</f>
        <v>168.73333333333335</v>
      </c>
      <c r="AC90" s="225">
        <f>G91+K91+O91+S91+W91</f>
        <v>4</v>
      </c>
    </row>
    <row r="91" spans="2:29" s="5" customFormat="1" ht="16.2" x14ac:dyDescent="0.25">
      <c r="B91" s="228" t="s">
        <v>161</v>
      </c>
      <c r="C91" s="229"/>
      <c r="D91" s="18">
        <v>34</v>
      </c>
      <c r="E91" s="17">
        <v>193</v>
      </c>
      <c r="F91" s="10">
        <f>E91+D91</f>
        <v>227</v>
      </c>
      <c r="G91" s="230">
        <v>0</v>
      </c>
      <c r="H91" s="231"/>
      <c r="I91" s="16">
        <v>160</v>
      </c>
      <c r="J91" s="12">
        <f>I91+D91</f>
        <v>194</v>
      </c>
      <c r="K91" s="230">
        <v>1</v>
      </c>
      <c r="L91" s="231"/>
      <c r="M91" s="16">
        <v>224</v>
      </c>
      <c r="N91" s="12">
        <f>M91+D91</f>
        <v>258</v>
      </c>
      <c r="O91" s="230">
        <v>1</v>
      </c>
      <c r="P91" s="231"/>
      <c r="Q91" s="16">
        <v>165</v>
      </c>
      <c r="R91" s="10">
        <f>Q91+D91</f>
        <v>199</v>
      </c>
      <c r="S91" s="230">
        <v>1</v>
      </c>
      <c r="T91" s="231"/>
      <c r="U91" s="16">
        <v>158</v>
      </c>
      <c r="V91" s="10">
        <f>U91+D91</f>
        <v>192</v>
      </c>
      <c r="W91" s="230">
        <v>1</v>
      </c>
      <c r="X91" s="231"/>
      <c r="Y91" s="12">
        <f t="shared" si="62"/>
        <v>1070</v>
      </c>
      <c r="Z91" s="16">
        <f>E91+I91+M91+Q91+U91</f>
        <v>900</v>
      </c>
      <c r="AA91" s="15">
        <f>AVERAGE(F91,J91,N91,R91,V91)</f>
        <v>214</v>
      </c>
      <c r="AB91" s="14">
        <f>AVERAGE(F91,J91,N91,R91,V91)-D91</f>
        <v>180</v>
      </c>
      <c r="AC91" s="226"/>
    </row>
    <row r="92" spans="2:29" s="5" customFormat="1" ht="16.2" x14ac:dyDescent="0.25">
      <c r="B92" s="236" t="s">
        <v>160</v>
      </c>
      <c r="C92" s="237"/>
      <c r="D92" s="18">
        <v>25</v>
      </c>
      <c r="E92" s="17">
        <v>162</v>
      </c>
      <c r="F92" s="10">
        <f t="shared" ref="F92:F93" si="88">E92+D92</f>
        <v>187</v>
      </c>
      <c r="G92" s="232"/>
      <c r="H92" s="233"/>
      <c r="I92" s="17">
        <v>151</v>
      </c>
      <c r="J92" s="12">
        <f t="shared" ref="J92:J93" si="89">I92+D92</f>
        <v>176</v>
      </c>
      <c r="K92" s="232"/>
      <c r="L92" s="233"/>
      <c r="M92" s="17">
        <v>123</v>
      </c>
      <c r="N92" s="12">
        <f t="shared" ref="N92:N93" si="90">M92+D92</f>
        <v>148</v>
      </c>
      <c r="O92" s="232"/>
      <c r="P92" s="233"/>
      <c r="Q92" s="17">
        <v>134</v>
      </c>
      <c r="R92" s="10">
        <f t="shared" ref="R92:R93" si="91">Q92+D92</f>
        <v>159</v>
      </c>
      <c r="S92" s="232"/>
      <c r="T92" s="233"/>
      <c r="U92" s="17">
        <v>199</v>
      </c>
      <c r="V92" s="10">
        <f t="shared" ref="V92:V93" si="92">U92+D92</f>
        <v>224</v>
      </c>
      <c r="W92" s="232"/>
      <c r="X92" s="233"/>
      <c r="Y92" s="12">
        <f t="shared" si="62"/>
        <v>894</v>
      </c>
      <c r="Z92" s="16">
        <f>E92+I92+M92+Q92+U92</f>
        <v>769</v>
      </c>
      <c r="AA92" s="15">
        <f>AVERAGE(F92,J92,N92,R92,V92)</f>
        <v>178.8</v>
      </c>
      <c r="AB92" s="14">
        <f>AVERAGE(F92,J92,N92,R92,V92)-D92</f>
        <v>153.80000000000001</v>
      </c>
      <c r="AC92" s="226"/>
    </row>
    <row r="93" spans="2:29" s="5" customFormat="1" thickBot="1" x14ac:dyDescent="0.35">
      <c r="B93" s="238" t="s">
        <v>42</v>
      </c>
      <c r="C93" s="239"/>
      <c r="D93" s="13">
        <v>19</v>
      </c>
      <c r="E93" s="11">
        <v>158</v>
      </c>
      <c r="F93" s="10">
        <f t="shared" si="88"/>
        <v>177</v>
      </c>
      <c r="G93" s="234"/>
      <c r="H93" s="235"/>
      <c r="I93" s="11">
        <v>169</v>
      </c>
      <c r="J93" s="12">
        <f t="shared" si="89"/>
        <v>188</v>
      </c>
      <c r="K93" s="234"/>
      <c r="L93" s="235"/>
      <c r="M93" s="11">
        <v>166</v>
      </c>
      <c r="N93" s="12">
        <f t="shared" si="90"/>
        <v>185</v>
      </c>
      <c r="O93" s="234"/>
      <c r="P93" s="235"/>
      <c r="Q93" s="11">
        <v>233</v>
      </c>
      <c r="R93" s="10">
        <f t="shared" si="91"/>
        <v>252</v>
      </c>
      <c r="S93" s="234"/>
      <c r="T93" s="235"/>
      <c r="U93" s="11">
        <v>136</v>
      </c>
      <c r="V93" s="10">
        <f t="shared" si="92"/>
        <v>155</v>
      </c>
      <c r="W93" s="234"/>
      <c r="X93" s="235"/>
      <c r="Y93" s="9">
        <f t="shared" si="62"/>
        <v>957</v>
      </c>
      <c r="Z93" s="8">
        <f>E93+I93+M93+Q93+U93</f>
        <v>862</v>
      </c>
      <c r="AA93" s="7">
        <f>AVERAGE(F93,J93,N93,R93,V93)</f>
        <v>191.4</v>
      </c>
      <c r="AB93" s="6">
        <f>AVERAGE(F93,J93,N93,R93,V93)-D93</f>
        <v>172.4</v>
      </c>
      <c r="AC93" s="227"/>
    </row>
    <row r="96" spans="2:29" ht="22.2" x14ac:dyDescent="0.3">
      <c r="B96" s="71"/>
      <c r="C96" s="71"/>
      <c r="D96" s="63"/>
      <c r="E96" s="62"/>
      <c r="F96" s="70" t="s">
        <v>157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63"/>
      <c r="T96" s="63"/>
      <c r="U96" s="63"/>
      <c r="V96" s="69"/>
      <c r="W96" s="68" t="s">
        <v>118</v>
      </c>
      <c r="X96" s="67"/>
      <c r="Y96" s="67"/>
      <c r="Z96" s="67"/>
      <c r="AA96" s="63"/>
      <c r="AB96" s="63"/>
      <c r="AC96" s="62"/>
    </row>
    <row r="97" spans="1:29" ht="22.2" x14ac:dyDescent="0.3">
      <c r="B97" s="71"/>
      <c r="C97" s="71"/>
      <c r="D97" s="63"/>
      <c r="E97" s="62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63"/>
      <c r="T97" s="63"/>
      <c r="U97" s="63"/>
      <c r="V97" s="69"/>
      <c r="W97" s="68"/>
      <c r="X97" s="67"/>
      <c r="Y97" s="67"/>
      <c r="Z97" s="67"/>
      <c r="AA97" s="63"/>
      <c r="AB97" s="63"/>
      <c r="AC97" s="62"/>
    </row>
    <row r="98" spans="1:29" ht="21.6" thickBot="1" x14ac:dyDescent="0.45">
      <c r="B98" s="66" t="s">
        <v>38</v>
      </c>
      <c r="C98" s="65"/>
      <c r="D98" s="65"/>
      <c r="E98" s="62"/>
      <c r="F98" s="64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2"/>
    </row>
    <row r="99" spans="1:29" x14ac:dyDescent="0.3">
      <c r="B99" s="264" t="s">
        <v>37</v>
      </c>
      <c r="C99" s="265"/>
      <c r="D99" s="61" t="s">
        <v>36</v>
      </c>
      <c r="E99" s="60"/>
      <c r="F99" s="190" t="s">
        <v>35</v>
      </c>
      <c r="G99" s="258" t="s">
        <v>30</v>
      </c>
      <c r="H99" s="259"/>
      <c r="I99" s="59"/>
      <c r="J99" s="190" t="s">
        <v>34</v>
      </c>
      <c r="K99" s="258" t="s">
        <v>30</v>
      </c>
      <c r="L99" s="259"/>
      <c r="M99" s="58"/>
      <c r="N99" s="190" t="s">
        <v>33</v>
      </c>
      <c r="O99" s="258" t="s">
        <v>30</v>
      </c>
      <c r="P99" s="259"/>
      <c r="Q99" s="58"/>
      <c r="R99" s="190" t="s">
        <v>32</v>
      </c>
      <c r="S99" s="258" t="s">
        <v>30</v>
      </c>
      <c r="T99" s="259"/>
      <c r="U99" s="57"/>
      <c r="V99" s="190" t="s">
        <v>31</v>
      </c>
      <c r="W99" s="258" t="s">
        <v>30</v>
      </c>
      <c r="X99" s="259"/>
      <c r="Y99" s="190" t="s">
        <v>27</v>
      </c>
      <c r="Z99" s="55"/>
      <c r="AA99" s="54" t="s">
        <v>29</v>
      </c>
      <c r="AB99" s="53" t="s">
        <v>28</v>
      </c>
      <c r="AC99" s="52" t="s">
        <v>27</v>
      </c>
    </row>
    <row r="100" spans="1:29" ht="17.399999999999999" thickBot="1" x14ac:dyDescent="0.35">
      <c r="A100" s="36"/>
      <c r="B100" s="260" t="s">
        <v>26</v>
      </c>
      <c r="C100" s="261"/>
      <c r="D100" s="51"/>
      <c r="E100" s="50"/>
      <c r="F100" s="47" t="s">
        <v>24</v>
      </c>
      <c r="G100" s="262" t="s">
        <v>25</v>
      </c>
      <c r="H100" s="263"/>
      <c r="I100" s="49"/>
      <c r="J100" s="47" t="s">
        <v>24</v>
      </c>
      <c r="K100" s="262" t="s">
        <v>25</v>
      </c>
      <c r="L100" s="263"/>
      <c r="M100" s="47"/>
      <c r="N100" s="47" t="s">
        <v>24</v>
      </c>
      <c r="O100" s="262" t="s">
        <v>25</v>
      </c>
      <c r="P100" s="263"/>
      <c r="Q100" s="47"/>
      <c r="R100" s="47" t="s">
        <v>24</v>
      </c>
      <c r="S100" s="262" t="s">
        <v>25</v>
      </c>
      <c r="T100" s="263"/>
      <c r="U100" s="48"/>
      <c r="V100" s="47" t="s">
        <v>24</v>
      </c>
      <c r="W100" s="262" t="s">
        <v>25</v>
      </c>
      <c r="X100" s="263"/>
      <c r="Y100" s="46" t="s">
        <v>24</v>
      </c>
      <c r="Z100" s="45" t="s">
        <v>23</v>
      </c>
      <c r="AA100" s="44" t="s">
        <v>22</v>
      </c>
      <c r="AB100" s="43" t="s">
        <v>21</v>
      </c>
      <c r="AC100" s="42" t="s">
        <v>20</v>
      </c>
    </row>
    <row r="101" spans="1:29" ht="48.75" customHeight="1" x14ac:dyDescent="0.3">
      <c r="A101" s="36"/>
      <c r="B101" s="223" t="s">
        <v>134</v>
      </c>
      <c r="C101" s="224"/>
      <c r="D101" s="32">
        <f>SUM(D102:D104)</f>
        <v>157</v>
      </c>
      <c r="E101" s="28">
        <f>SUM(E102:E104)</f>
        <v>331</v>
      </c>
      <c r="F101" s="41">
        <f>SUM(F102:F104)</f>
        <v>488</v>
      </c>
      <c r="G101" s="35">
        <f>F121</f>
        <v>491</v>
      </c>
      <c r="H101" s="38" t="str">
        <f>B121</f>
        <v>Team 29</v>
      </c>
      <c r="I101" s="40">
        <f>SUM(I102:I104)</f>
        <v>359</v>
      </c>
      <c r="J101" s="39">
        <f>SUM(J102:J104)</f>
        <v>516</v>
      </c>
      <c r="K101" s="39">
        <f>J117</f>
        <v>515</v>
      </c>
      <c r="L101" s="23" t="str">
        <f>B117</f>
        <v>Kirevene Mulk</v>
      </c>
      <c r="M101" s="21">
        <f>SUM(M102:M104)</f>
        <v>398</v>
      </c>
      <c r="N101" s="35">
        <f>SUM(N102:N104)</f>
        <v>555</v>
      </c>
      <c r="O101" s="35">
        <f>N113</f>
        <v>532</v>
      </c>
      <c r="P101" s="38" t="str">
        <f>B113</f>
        <v>Estonian Cell</v>
      </c>
      <c r="Q101" s="26">
        <f>SUM(Q102:Q104)</f>
        <v>301</v>
      </c>
      <c r="R101" s="35">
        <f>SUM(R102:R104)</f>
        <v>458</v>
      </c>
      <c r="S101" s="35">
        <f>R109</f>
        <v>515</v>
      </c>
      <c r="T101" s="38" t="str">
        <f>B109</f>
        <v>Silfer</v>
      </c>
      <c r="U101" s="26">
        <f>SUM(U102:U104)</f>
        <v>408</v>
      </c>
      <c r="V101" s="35">
        <f>SUM(V102:V104)</f>
        <v>565</v>
      </c>
      <c r="W101" s="35">
        <f>V105</f>
        <v>579</v>
      </c>
      <c r="X101" s="38" t="str">
        <f>B105</f>
        <v>Malm ja Ko</v>
      </c>
      <c r="Y101" s="22">
        <f t="shared" ref="Y101:Y124" si="93">F101+J101+N101+R101+V101</f>
        <v>2582</v>
      </c>
      <c r="Z101" s="21">
        <f>SUM(Z102:Z104)</f>
        <v>1797</v>
      </c>
      <c r="AA101" s="37">
        <f>AVERAGE(AA102,AA103,AA104)</f>
        <v>172.13333333333333</v>
      </c>
      <c r="AB101" s="19">
        <f>AVERAGE(AB102,AB103,AB104)</f>
        <v>119.8</v>
      </c>
      <c r="AC101" s="225">
        <f>G102+K102+O102+S102+W102</f>
        <v>2</v>
      </c>
    </row>
    <row r="102" spans="1:29" x14ac:dyDescent="0.3">
      <c r="A102" s="5"/>
      <c r="B102" s="228" t="s">
        <v>154</v>
      </c>
      <c r="C102" s="229"/>
      <c r="D102" s="18">
        <v>60</v>
      </c>
      <c r="E102" s="17">
        <v>106</v>
      </c>
      <c r="F102" s="10">
        <f>E102+D102</f>
        <v>166</v>
      </c>
      <c r="G102" s="230">
        <v>0</v>
      </c>
      <c r="H102" s="231"/>
      <c r="I102" s="16">
        <v>106</v>
      </c>
      <c r="J102" s="12">
        <f>I102+D102</f>
        <v>166</v>
      </c>
      <c r="K102" s="230">
        <v>1</v>
      </c>
      <c r="L102" s="231"/>
      <c r="M102" s="16">
        <v>119</v>
      </c>
      <c r="N102" s="12">
        <f>M102+D102</f>
        <v>179</v>
      </c>
      <c r="O102" s="230">
        <v>1</v>
      </c>
      <c r="P102" s="231"/>
      <c r="Q102" s="16">
        <v>100</v>
      </c>
      <c r="R102" s="10">
        <f>Q102+D102</f>
        <v>160</v>
      </c>
      <c r="S102" s="230">
        <v>0</v>
      </c>
      <c r="T102" s="231"/>
      <c r="U102" s="17">
        <v>114</v>
      </c>
      <c r="V102" s="10">
        <f>U102+D102</f>
        <v>174</v>
      </c>
      <c r="W102" s="230">
        <v>0</v>
      </c>
      <c r="X102" s="231"/>
      <c r="Y102" s="12">
        <f t="shared" si="93"/>
        <v>845</v>
      </c>
      <c r="Z102" s="16">
        <f>E102+I102+M102+Q102+U102</f>
        <v>545</v>
      </c>
      <c r="AA102" s="15">
        <f>AVERAGE(F102,J102,N102,R102,V102)</f>
        <v>169</v>
      </c>
      <c r="AB102" s="14">
        <f>AVERAGE(F102,J102,N102,R102,V102)-D102</f>
        <v>109</v>
      </c>
      <c r="AC102" s="226"/>
    </row>
    <row r="103" spans="1:29" s="36" customFormat="1" ht="16.2" x14ac:dyDescent="0.25">
      <c r="A103" s="5"/>
      <c r="B103" s="236" t="s">
        <v>155</v>
      </c>
      <c r="C103" s="237"/>
      <c r="D103" s="18">
        <v>60</v>
      </c>
      <c r="E103" s="17">
        <v>85</v>
      </c>
      <c r="F103" s="10">
        <f t="shared" ref="F103:F104" si="94">E103+D103</f>
        <v>145</v>
      </c>
      <c r="G103" s="232"/>
      <c r="H103" s="233"/>
      <c r="I103" s="16">
        <v>100</v>
      </c>
      <c r="J103" s="12">
        <f t="shared" ref="J103:J104" si="95">I103+D103</f>
        <v>160</v>
      </c>
      <c r="K103" s="232"/>
      <c r="L103" s="233"/>
      <c r="M103" s="16">
        <v>127</v>
      </c>
      <c r="N103" s="12">
        <f t="shared" ref="N103:N104" si="96">M103+D103</f>
        <v>187</v>
      </c>
      <c r="O103" s="232"/>
      <c r="P103" s="233"/>
      <c r="Q103" s="17">
        <v>100</v>
      </c>
      <c r="R103" s="10">
        <f t="shared" ref="R103:R104" si="97">Q103+D103</f>
        <v>160</v>
      </c>
      <c r="S103" s="232"/>
      <c r="T103" s="233"/>
      <c r="U103" s="17">
        <v>163</v>
      </c>
      <c r="V103" s="10">
        <f t="shared" ref="V103:V104" si="98">U103+D103</f>
        <v>223</v>
      </c>
      <c r="W103" s="232"/>
      <c r="X103" s="233"/>
      <c r="Y103" s="12">
        <f t="shared" si="93"/>
        <v>875</v>
      </c>
      <c r="Z103" s="16">
        <f>E103+I103+M103+Q103+U103</f>
        <v>575</v>
      </c>
      <c r="AA103" s="15">
        <f>AVERAGE(F103,J103,N103,R103,V103)</f>
        <v>175</v>
      </c>
      <c r="AB103" s="14">
        <f>AVERAGE(F103,J103,N103,R103,V103)-D103</f>
        <v>115</v>
      </c>
      <c r="AC103" s="226"/>
    </row>
    <row r="104" spans="1:29" s="36" customFormat="1" ht="17.399999999999999" thickBot="1" x14ac:dyDescent="0.35">
      <c r="A104" s="5"/>
      <c r="B104" s="238" t="s">
        <v>148</v>
      </c>
      <c r="C104" s="239"/>
      <c r="D104" s="30">
        <v>37</v>
      </c>
      <c r="E104" s="11">
        <v>140</v>
      </c>
      <c r="F104" s="10">
        <f t="shared" si="94"/>
        <v>177</v>
      </c>
      <c r="G104" s="234"/>
      <c r="H104" s="235"/>
      <c r="I104" s="8">
        <v>153</v>
      </c>
      <c r="J104" s="12">
        <f t="shared" si="95"/>
        <v>190</v>
      </c>
      <c r="K104" s="234"/>
      <c r="L104" s="235"/>
      <c r="M104" s="16">
        <v>152</v>
      </c>
      <c r="N104" s="12">
        <f t="shared" si="96"/>
        <v>189</v>
      </c>
      <c r="O104" s="234"/>
      <c r="P104" s="235"/>
      <c r="Q104" s="17">
        <v>101</v>
      </c>
      <c r="R104" s="10">
        <f t="shared" si="97"/>
        <v>138</v>
      </c>
      <c r="S104" s="234"/>
      <c r="T104" s="235"/>
      <c r="U104" s="17">
        <v>131</v>
      </c>
      <c r="V104" s="10">
        <f t="shared" si="98"/>
        <v>168</v>
      </c>
      <c r="W104" s="234"/>
      <c r="X104" s="235"/>
      <c r="Y104" s="9">
        <f t="shared" si="93"/>
        <v>862</v>
      </c>
      <c r="Z104" s="8">
        <f>E104+I104+M104+Q104+U104</f>
        <v>677</v>
      </c>
      <c r="AA104" s="7">
        <f>AVERAGE(F104,J104,N104,R104,V104)</f>
        <v>172.4</v>
      </c>
      <c r="AB104" s="6">
        <f>AVERAGE(F104,J104,N104,R104,V104)-D104</f>
        <v>135.4</v>
      </c>
      <c r="AC104" s="227"/>
    </row>
    <row r="105" spans="1:29" s="5" customFormat="1" ht="48.75" customHeight="1" x14ac:dyDescent="0.25">
      <c r="B105" s="240" t="s">
        <v>144</v>
      </c>
      <c r="C105" s="241"/>
      <c r="D105" s="34">
        <f>SUM(D106:D108)</f>
        <v>124</v>
      </c>
      <c r="E105" s="28">
        <f>SUM(E106:E108)</f>
        <v>374</v>
      </c>
      <c r="F105" s="24">
        <f>SUM(F106:F108)</f>
        <v>498</v>
      </c>
      <c r="G105" s="24">
        <f>F117</f>
        <v>516</v>
      </c>
      <c r="H105" s="23" t="str">
        <f>B117</f>
        <v>Kirevene Mulk</v>
      </c>
      <c r="I105" s="27">
        <f>SUM(I106:I108)</f>
        <v>444</v>
      </c>
      <c r="J105" s="24">
        <f>SUM(J106:J108)</f>
        <v>568</v>
      </c>
      <c r="K105" s="24">
        <f>J113</f>
        <v>548</v>
      </c>
      <c r="L105" s="23" t="str">
        <f>B113</f>
        <v>Estonian Cell</v>
      </c>
      <c r="M105" s="21">
        <f>SUM(M106:M108)</f>
        <v>421</v>
      </c>
      <c r="N105" s="31">
        <f>SUM(N106:N108)</f>
        <v>545</v>
      </c>
      <c r="O105" s="24">
        <f>N109</f>
        <v>625</v>
      </c>
      <c r="P105" s="23" t="str">
        <f>B109</f>
        <v>Silfer</v>
      </c>
      <c r="Q105" s="21">
        <f>SUM(Q106:Q108)</f>
        <v>412</v>
      </c>
      <c r="R105" s="35">
        <f>SUM(R106:R108)</f>
        <v>536</v>
      </c>
      <c r="S105" s="24">
        <f>R121</f>
        <v>535</v>
      </c>
      <c r="T105" s="23" t="str">
        <f>B121</f>
        <v>Team 29</v>
      </c>
      <c r="U105" s="21">
        <f>SUM(U106:U108)</f>
        <v>455</v>
      </c>
      <c r="V105" s="25">
        <f>SUM(V106:V108)</f>
        <v>579</v>
      </c>
      <c r="W105" s="24">
        <f>V101</f>
        <v>565</v>
      </c>
      <c r="X105" s="23" t="str">
        <f>B101</f>
        <v>Kunda Nordic</v>
      </c>
      <c r="Y105" s="22">
        <f t="shared" si="93"/>
        <v>2726</v>
      </c>
      <c r="Z105" s="21">
        <f>SUM(Z106:Z108)</f>
        <v>2106</v>
      </c>
      <c r="AA105" s="20">
        <f>AVERAGE(AA106,AA107,AA108)</f>
        <v>181.73333333333335</v>
      </c>
      <c r="AB105" s="19">
        <f>AVERAGE(AB106,AB107,AB108)</f>
        <v>140.4</v>
      </c>
      <c r="AC105" s="225">
        <f>G106+K106+O106+S106+W106</f>
        <v>3</v>
      </c>
    </row>
    <row r="106" spans="1:29" s="5" customFormat="1" ht="16.2" x14ac:dyDescent="0.25">
      <c r="B106" s="248" t="s">
        <v>15</v>
      </c>
      <c r="C106" s="249"/>
      <c r="D106" s="18">
        <v>45</v>
      </c>
      <c r="E106" s="17">
        <v>123</v>
      </c>
      <c r="F106" s="10">
        <f>E106+D106</f>
        <v>168</v>
      </c>
      <c r="G106" s="230">
        <v>0</v>
      </c>
      <c r="H106" s="231"/>
      <c r="I106" s="16">
        <v>126</v>
      </c>
      <c r="J106" s="12">
        <f>I106+D106</f>
        <v>171</v>
      </c>
      <c r="K106" s="230">
        <v>1</v>
      </c>
      <c r="L106" s="231"/>
      <c r="M106" s="16">
        <v>176</v>
      </c>
      <c r="N106" s="12">
        <f>M106+D106</f>
        <v>221</v>
      </c>
      <c r="O106" s="230">
        <v>0</v>
      </c>
      <c r="P106" s="231"/>
      <c r="Q106" s="16">
        <v>116</v>
      </c>
      <c r="R106" s="10">
        <f>Q106+D106</f>
        <v>161</v>
      </c>
      <c r="S106" s="230">
        <v>1</v>
      </c>
      <c r="T106" s="231"/>
      <c r="U106" s="16">
        <v>137</v>
      </c>
      <c r="V106" s="10">
        <f>U106+D106</f>
        <v>182</v>
      </c>
      <c r="W106" s="230">
        <v>1</v>
      </c>
      <c r="X106" s="231"/>
      <c r="Y106" s="12">
        <f t="shared" si="93"/>
        <v>903</v>
      </c>
      <c r="Z106" s="16">
        <f>E106+I106+M106+Q106+U106</f>
        <v>678</v>
      </c>
      <c r="AA106" s="15">
        <f>AVERAGE(F106,J106,N106,R106,V106)</f>
        <v>180.6</v>
      </c>
      <c r="AB106" s="14">
        <f>AVERAGE(F106,J106,N106,R106,V106)-D106</f>
        <v>135.6</v>
      </c>
      <c r="AC106" s="226"/>
    </row>
    <row r="107" spans="1:29" s="5" customFormat="1" ht="16.2" x14ac:dyDescent="0.25">
      <c r="B107" s="250" t="s">
        <v>153</v>
      </c>
      <c r="C107" s="251"/>
      <c r="D107" s="18">
        <v>40</v>
      </c>
      <c r="E107" s="17">
        <v>104</v>
      </c>
      <c r="F107" s="10">
        <f t="shared" ref="F107:F108" si="99">E107+D107</f>
        <v>144</v>
      </c>
      <c r="G107" s="232"/>
      <c r="H107" s="233"/>
      <c r="I107" s="16">
        <v>123</v>
      </c>
      <c r="J107" s="12">
        <f t="shared" ref="J107:J108" si="100">I107+D107</f>
        <v>163</v>
      </c>
      <c r="K107" s="232"/>
      <c r="L107" s="233"/>
      <c r="M107" s="16">
        <v>135</v>
      </c>
      <c r="N107" s="12">
        <f t="shared" ref="N107:N108" si="101">M107+D107</f>
        <v>175</v>
      </c>
      <c r="O107" s="232"/>
      <c r="P107" s="233"/>
      <c r="Q107" s="17">
        <v>169</v>
      </c>
      <c r="R107" s="10">
        <f t="shared" ref="R107:R108" si="102">Q107+D107</f>
        <v>209</v>
      </c>
      <c r="S107" s="232"/>
      <c r="T107" s="233"/>
      <c r="U107" s="17">
        <v>141</v>
      </c>
      <c r="V107" s="10">
        <f t="shared" ref="V107:V108" si="103">U107+D107</f>
        <v>181</v>
      </c>
      <c r="W107" s="232"/>
      <c r="X107" s="233"/>
      <c r="Y107" s="12">
        <f t="shared" si="93"/>
        <v>872</v>
      </c>
      <c r="Z107" s="16">
        <f>E107+I107+M107+Q107+U107</f>
        <v>672</v>
      </c>
      <c r="AA107" s="15">
        <f>AVERAGE(F107,J107,N107,R107,V107)</f>
        <v>174.4</v>
      </c>
      <c r="AB107" s="14">
        <f>AVERAGE(F107,J107,N107,R107,V107)-D107</f>
        <v>134.4</v>
      </c>
      <c r="AC107" s="226"/>
    </row>
    <row r="108" spans="1:29" s="5" customFormat="1" thickBot="1" x14ac:dyDescent="0.35">
      <c r="B108" s="252" t="s">
        <v>152</v>
      </c>
      <c r="C108" s="253"/>
      <c r="D108" s="30">
        <v>39</v>
      </c>
      <c r="E108" s="11">
        <v>147</v>
      </c>
      <c r="F108" s="10">
        <f t="shared" si="99"/>
        <v>186</v>
      </c>
      <c r="G108" s="234"/>
      <c r="H108" s="235"/>
      <c r="I108" s="8">
        <v>195</v>
      </c>
      <c r="J108" s="12">
        <f t="shared" si="100"/>
        <v>234</v>
      </c>
      <c r="K108" s="234"/>
      <c r="L108" s="235"/>
      <c r="M108" s="16">
        <v>110</v>
      </c>
      <c r="N108" s="12">
        <f t="shared" si="101"/>
        <v>149</v>
      </c>
      <c r="O108" s="234"/>
      <c r="P108" s="235"/>
      <c r="Q108" s="17">
        <v>127</v>
      </c>
      <c r="R108" s="10">
        <f t="shared" si="102"/>
        <v>166</v>
      </c>
      <c r="S108" s="234"/>
      <c r="T108" s="235"/>
      <c r="U108" s="17">
        <v>177</v>
      </c>
      <c r="V108" s="10">
        <f t="shared" si="103"/>
        <v>216</v>
      </c>
      <c r="W108" s="234"/>
      <c r="X108" s="235"/>
      <c r="Y108" s="9">
        <f t="shared" si="93"/>
        <v>951</v>
      </c>
      <c r="Z108" s="8">
        <f>E108+I108+M108+Q108+U108</f>
        <v>756</v>
      </c>
      <c r="AA108" s="7">
        <f>AVERAGE(F108,J108,N108,R108,V108)</f>
        <v>190.2</v>
      </c>
      <c r="AB108" s="6">
        <f>AVERAGE(F108,J108,N108,R108,V108)-D108</f>
        <v>151.19999999999999</v>
      </c>
      <c r="AC108" s="227"/>
    </row>
    <row r="109" spans="1:29" s="5" customFormat="1" ht="60.75" customHeight="1" x14ac:dyDescent="0.25">
      <c r="B109" s="223" t="s">
        <v>16</v>
      </c>
      <c r="C109" s="224"/>
      <c r="D109" s="34">
        <f>SUM(D110:D112)</f>
        <v>140</v>
      </c>
      <c r="E109" s="28">
        <f>SUM(E110:E112)</f>
        <v>429</v>
      </c>
      <c r="F109" s="24">
        <f>SUM(F110:F112)</f>
        <v>569</v>
      </c>
      <c r="G109" s="24">
        <f>F113</f>
        <v>571</v>
      </c>
      <c r="H109" s="23" t="str">
        <f>B113</f>
        <v>Estonian Cell</v>
      </c>
      <c r="I109" s="27">
        <f>SUM(I110:I112)</f>
        <v>403</v>
      </c>
      <c r="J109" s="24">
        <f>SUM(J110:J112)</f>
        <v>543</v>
      </c>
      <c r="K109" s="24">
        <f>J121</f>
        <v>513</v>
      </c>
      <c r="L109" s="23" t="str">
        <f>B121</f>
        <v>Team 29</v>
      </c>
      <c r="M109" s="21">
        <f>SUM(M110:M112)</f>
        <v>485</v>
      </c>
      <c r="N109" s="31">
        <f>SUM(N110:N112)</f>
        <v>625</v>
      </c>
      <c r="O109" s="24">
        <f>N105</f>
        <v>545</v>
      </c>
      <c r="P109" s="23" t="str">
        <f>B105</f>
        <v>Malm ja Ko</v>
      </c>
      <c r="Q109" s="21">
        <f>SUM(Q110:Q112)</f>
        <v>375</v>
      </c>
      <c r="R109" s="25">
        <f>SUM(R110:R112)</f>
        <v>515</v>
      </c>
      <c r="S109" s="24">
        <f>R101</f>
        <v>458</v>
      </c>
      <c r="T109" s="23" t="str">
        <f>B101</f>
        <v>Kunda Nordic</v>
      </c>
      <c r="U109" s="21">
        <f>SUM(U110:U112)</f>
        <v>399</v>
      </c>
      <c r="V109" s="31">
        <f>SUM(V110:V112)</f>
        <v>539</v>
      </c>
      <c r="W109" s="24">
        <f>V117</f>
        <v>449</v>
      </c>
      <c r="X109" s="23" t="str">
        <f>B117</f>
        <v>Kirevene Mulk</v>
      </c>
      <c r="Y109" s="22">
        <f t="shared" si="93"/>
        <v>2791</v>
      </c>
      <c r="Z109" s="21">
        <f>SUM(Z110:Z112)</f>
        <v>2091</v>
      </c>
      <c r="AA109" s="20">
        <f>AVERAGE(AA110,AA111,AA112)</f>
        <v>186.06666666666669</v>
      </c>
      <c r="AB109" s="19">
        <f>AVERAGE(AB110,AB111,AB112)</f>
        <v>139.4</v>
      </c>
      <c r="AC109" s="225">
        <f>G110+K110+O110+S110+W110</f>
        <v>4</v>
      </c>
    </row>
    <row r="110" spans="1:29" s="5" customFormat="1" ht="16.2" x14ac:dyDescent="0.25">
      <c r="B110" s="254" t="s">
        <v>14</v>
      </c>
      <c r="C110" s="255"/>
      <c r="D110" s="18">
        <v>55</v>
      </c>
      <c r="E110" s="17">
        <v>148</v>
      </c>
      <c r="F110" s="10">
        <f>E110+D110</f>
        <v>203</v>
      </c>
      <c r="G110" s="230">
        <v>0</v>
      </c>
      <c r="H110" s="231"/>
      <c r="I110" s="16">
        <v>117</v>
      </c>
      <c r="J110" s="12">
        <f>I110+D110</f>
        <v>172</v>
      </c>
      <c r="K110" s="230">
        <v>1</v>
      </c>
      <c r="L110" s="231"/>
      <c r="M110" s="16">
        <v>142</v>
      </c>
      <c r="N110" s="12">
        <f>M110+D110</f>
        <v>197</v>
      </c>
      <c r="O110" s="230">
        <v>1</v>
      </c>
      <c r="P110" s="231"/>
      <c r="Q110" s="16">
        <v>104</v>
      </c>
      <c r="R110" s="10">
        <f>Q110+D110</f>
        <v>159</v>
      </c>
      <c r="S110" s="230">
        <v>1</v>
      </c>
      <c r="T110" s="231"/>
      <c r="U110" s="16">
        <v>126</v>
      </c>
      <c r="V110" s="10">
        <f>U110+D110</f>
        <v>181</v>
      </c>
      <c r="W110" s="230">
        <v>1</v>
      </c>
      <c r="X110" s="231"/>
      <c r="Y110" s="12">
        <f t="shared" si="93"/>
        <v>912</v>
      </c>
      <c r="Z110" s="16">
        <f>E110+I110+M110+Q110+U110</f>
        <v>637</v>
      </c>
      <c r="AA110" s="15">
        <f>AVERAGE(F110,J110,N110,R110,V110)</f>
        <v>182.4</v>
      </c>
      <c r="AB110" s="14">
        <f>AVERAGE(F110,J110,N110,R110,V110)-D110</f>
        <v>127.4</v>
      </c>
      <c r="AC110" s="226"/>
    </row>
    <row r="111" spans="1:29" s="5" customFormat="1" ht="16.2" x14ac:dyDescent="0.25">
      <c r="B111" s="254" t="s">
        <v>114</v>
      </c>
      <c r="C111" s="255"/>
      <c r="D111" s="18">
        <v>42</v>
      </c>
      <c r="E111" s="17">
        <v>136</v>
      </c>
      <c r="F111" s="10">
        <f t="shared" ref="F111:F112" si="104">E111+D111</f>
        <v>178</v>
      </c>
      <c r="G111" s="232"/>
      <c r="H111" s="233"/>
      <c r="I111" s="17">
        <v>148</v>
      </c>
      <c r="J111" s="12">
        <f t="shared" ref="J111:J112" si="105">I111+D111</f>
        <v>190</v>
      </c>
      <c r="K111" s="232"/>
      <c r="L111" s="233"/>
      <c r="M111" s="17">
        <v>198</v>
      </c>
      <c r="N111" s="12">
        <f t="shared" ref="N111:N112" si="106">M111+D111</f>
        <v>240</v>
      </c>
      <c r="O111" s="232"/>
      <c r="P111" s="233"/>
      <c r="Q111" s="17">
        <v>138</v>
      </c>
      <c r="R111" s="10">
        <f t="shared" ref="R111:R112" si="107">Q111+D111</f>
        <v>180</v>
      </c>
      <c r="S111" s="232"/>
      <c r="T111" s="233"/>
      <c r="U111" s="17">
        <v>139</v>
      </c>
      <c r="V111" s="10">
        <f t="shared" ref="V111:V112" si="108">U111+D111</f>
        <v>181</v>
      </c>
      <c r="W111" s="232"/>
      <c r="X111" s="233"/>
      <c r="Y111" s="12">
        <f t="shared" si="93"/>
        <v>969</v>
      </c>
      <c r="Z111" s="16">
        <f>E111+I111+M111+Q111+U111</f>
        <v>759</v>
      </c>
      <c r="AA111" s="15">
        <f>AVERAGE(F111,J111,N111,R111,V111)</f>
        <v>193.8</v>
      </c>
      <c r="AB111" s="14">
        <f>AVERAGE(F111,J111,N111,R111,V111)-D111</f>
        <v>151.80000000000001</v>
      </c>
      <c r="AC111" s="226"/>
    </row>
    <row r="112" spans="1:29" s="5" customFormat="1" thickBot="1" x14ac:dyDescent="0.35">
      <c r="B112" s="256" t="s">
        <v>13</v>
      </c>
      <c r="C112" s="257"/>
      <c r="D112" s="30">
        <v>43</v>
      </c>
      <c r="E112" s="11">
        <v>145</v>
      </c>
      <c r="F112" s="10">
        <f t="shared" si="104"/>
        <v>188</v>
      </c>
      <c r="G112" s="234"/>
      <c r="H112" s="235"/>
      <c r="I112" s="17">
        <v>138</v>
      </c>
      <c r="J112" s="12">
        <f t="shared" si="105"/>
        <v>181</v>
      </c>
      <c r="K112" s="234"/>
      <c r="L112" s="235"/>
      <c r="M112" s="17">
        <v>145</v>
      </c>
      <c r="N112" s="12">
        <f t="shared" si="106"/>
        <v>188</v>
      </c>
      <c r="O112" s="234"/>
      <c r="P112" s="235"/>
      <c r="Q112" s="17">
        <v>133</v>
      </c>
      <c r="R112" s="10">
        <f t="shared" si="107"/>
        <v>176</v>
      </c>
      <c r="S112" s="234"/>
      <c r="T112" s="235"/>
      <c r="U112" s="17">
        <v>134</v>
      </c>
      <c r="V112" s="10">
        <f t="shared" si="108"/>
        <v>177</v>
      </c>
      <c r="W112" s="234"/>
      <c r="X112" s="235"/>
      <c r="Y112" s="9">
        <f t="shared" si="93"/>
        <v>910</v>
      </c>
      <c r="Z112" s="8">
        <f>E112+I112+M112+Q112+U112</f>
        <v>695</v>
      </c>
      <c r="AA112" s="7">
        <f>AVERAGE(F112,J112,N112,R112,V112)</f>
        <v>182</v>
      </c>
      <c r="AB112" s="6">
        <f>AVERAGE(F112,J112,N112,R112,V112)-D112</f>
        <v>139</v>
      </c>
      <c r="AC112" s="227"/>
    </row>
    <row r="113" spans="2:29" s="5" customFormat="1" ht="48.75" customHeight="1" thickBot="1" x14ac:dyDescent="0.3">
      <c r="B113" s="240" t="s">
        <v>50</v>
      </c>
      <c r="C113" s="241"/>
      <c r="D113" s="32">
        <f>SUM(D114:D116)</f>
        <v>137</v>
      </c>
      <c r="E113" s="28">
        <f>SUM(E114:E116)</f>
        <v>434</v>
      </c>
      <c r="F113" s="24">
        <f>SUM(F114:F116)</f>
        <v>571</v>
      </c>
      <c r="G113" s="24">
        <f>F109</f>
        <v>569</v>
      </c>
      <c r="H113" s="23" t="str">
        <f>B109</f>
        <v>Silfer</v>
      </c>
      <c r="I113" s="33">
        <f>SUM(I114:I116)</f>
        <v>411</v>
      </c>
      <c r="J113" s="24">
        <f>SUM(J114:J116)</f>
        <v>548</v>
      </c>
      <c r="K113" s="24">
        <f>J105</f>
        <v>568</v>
      </c>
      <c r="L113" s="23" t="str">
        <f>B105</f>
        <v>Malm ja Ko</v>
      </c>
      <c r="M113" s="26">
        <f>SUM(M114:M116)</f>
        <v>395</v>
      </c>
      <c r="N113" s="25">
        <f>SUM(N114:N116)</f>
        <v>532</v>
      </c>
      <c r="O113" s="24">
        <f>N101</f>
        <v>555</v>
      </c>
      <c r="P113" s="23" t="str">
        <f>B101</f>
        <v>Kunda Nordic</v>
      </c>
      <c r="Q113" s="21">
        <f>SUM(Q114:Q116)</f>
        <v>453</v>
      </c>
      <c r="R113" s="25">
        <f>SUM(R114:R116)</f>
        <v>590</v>
      </c>
      <c r="S113" s="24">
        <f>R117</f>
        <v>533</v>
      </c>
      <c r="T113" s="23" t="str">
        <f>B117</f>
        <v>Kirevene Mulk</v>
      </c>
      <c r="U113" s="21">
        <f>SUM(U114:U116)</f>
        <v>389</v>
      </c>
      <c r="V113" s="25">
        <f>SUM(V114:V116)</f>
        <v>526</v>
      </c>
      <c r="W113" s="24">
        <f>V121</f>
        <v>517</v>
      </c>
      <c r="X113" s="23" t="str">
        <f>B121</f>
        <v>Team 29</v>
      </c>
      <c r="Y113" s="22">
        <f t="shared" si="93"/>
        <v>2767</v>
      </c>
      <c r="Z113" s="21">
        <f>SUM(Z114:Z116)</f>
        <v>2082</v>
      </c>
      <c r="AA113" s="20">
        <f>AVERAGE(AA114,AA115,AA116)</f>
        <v>184.4666666666667</v>
      </c>
      <c r="AB113" s="19">
        <f>AVERAGE(AB114,AB115,AB116)</f>
        <v>138.80000000000001</v>
      </c>
      <c r="AC113" s="225">
        <f>G114+K114+O114+S114+W114</f>
        <v>3</v>
      </c>
    </row>
    <row r="114" spans="2:29" s="5" customFormat="1" ht="16.2" x14ac:dyDescent="0.25">
      <c r="B114" s="242" t="s">
        <v>145</v>
      </c>
      <c r="C114" s="243"/>
      <c r="D114" s="18">
        <v>42</v>
      </c>
      <c r="E114" s="17">
        <v>149</v>
      </c>
      <c r="F114" s="10">
        <f>E114+D114</f>
        <v>191</v>
      </c>
      <c r="G114" s="230">
        <v>1</v>
      </c>
      <c r="H114" s="231"/>
      <c r="I114" s="16">
        <v>135</v>
      </c>
      <c r="J114" s="12">
        <f>I114+D114</f>
        <v>177</v>
      </c>
      <c r="K114" s="230">
        <v>0</v>
      </c>
      <c r="L114" s="231"/>
      <c r="M114" s="16">
        <v>126</v>
      </c>
      <c r="N114" s="12">
        <f>M114+D114</f>
        <v>168</v>
      </c>
      <c r="O114" s="230">
        <v>0</v>
      </c>
      <c r="P114" s="231"/>
      <c r="Q114" s="16">
        <v>133</v>
      </c>
      <c r="R114" s="10">
        <f>Q114+D114</f>
        <v>175</v>
      </c>
      <c r="S114" s="230">
        <v>1</v>
      </c>
      <c r="T114" s="231"/>
      <c r="U114" s="16">
        <v>141</v>
      </c>
      <c r="V114" s="10">
        <f>U114+D114</f>
        <v>183</v>
      </c>
      <c r="W114" s="230">
        <v>1</v>
      </c>
      <c r="X114" s="231"/>
      <c r="Y114" s="12">
        <f t="shared" si="93"/>
        <v>894</v>
      </c>
      <c r="Z114" s="16">
        <f>E114+I114+M114+Q114+U114</f>
        <v>684</v>
      </c>
      <c r="AA114" s="15">
        <f>AVERAGE(F114,J114,N114,R114,V114)</f>
        <v>178.8</v>
      </c>
      <c r="AB114" s="14">
        <f>AVERAGE(F114,J114,N114,R114,V114)-D114</f>
        <v>136.80000000000001</v>
      </c>
      <c r="AC114" s="226"/>
    </row>
    <row r="115" spans="2:29" s="5" customFormat="1" ht="20.399999999999999" customHeight="1" x14ac:dyDescent="0.25">
      <c r="B115" s="244" t="s">
        <v>156</v>
      </c>
      <c r="C115" s="245"/>
      <c r="D115" s="18">
        <v>49</v>
      </c>
      <c r="E115" s="17">
        <v>150</v>
      </c>
      <c r="F115" s="10">
        <f t="shared" ref="F115:F116" si="109">E115+D115</f>
        <v>199</v>
      </c>
      <c r="G115" s="232"/>
      <c r="H115" s="233"/>
      <c r="I115" s="17">
        <v>125</v>
      </c>
      <c r="J115" s="12">
        <f t="shared" ref="J115:J116" si="110">I115+D115</f>
        <v>174</v>
      </c>
      <c r="K115" s="232"/>
      <c r="L115" s="233"/>
      <c r="M115" s="17">
        <v>111</v>
      </c>
      <c r="N115" s="12">
        <f t="shared" ref="N115:N116" si="111">M115+D115</f>
        <v>160</v>
      </c>
      <c r="O115" s="232"/>
      <c r="P115" s="233"/>
      <c r="Q115" s="17">
        <v>132</v>
      </c>
      <c r="R115" s="10">
        <f t="shared" ref="R115:R116" si="112">Q115+D115</f>
        <v>181</v>
      </c>
      <c r="S115" s="232"/>
      <c r="T115" s="233"/>
      <c r="U115" s="17">
        <v>124</v>
      </c>
      <c r="V115" s="10">
        <f t="shared" ref="V115:V116" si="113">U115+D115</f>
        <v>173</v>
      </c>
      <c r="W115" s="232"/>
      <c r="X115" s="233"/>
      <c r="Y115" s="12">
        <f t="shared" si="93"/>
        <v>887</v>
      </c>
      <c r="Z115" s="16">
        <f>E115+I115+M115+Q115+U115</f>
        <v>642</v>
      </c>
      <c r="AA115" s="15">
        <f>AVERAGE(F115,J115,N115,R115,V115)</f>
        <v>177.4</v>
      </c>
      <c r="AB115" s="14">
        <f>AVERAGE(F115,J115,N115,R115,V115)-D115</f>
        <v>128.4</v>
      </c>
      <c r="AC115" s="226"/>
    </row>
    <row r="116" spans="2:29" s="5" customFormat="1" thickBot="1" x14ac:dyDescent="0.35">
      <c r="B116" s="246" t="s">
        <v>49</v>
      </c>
      <c r="C116" s="247"/>
      <c r="D116" s="30">
        <v>46</v>
      </c>
      <c r="E116" s="11">
        <v>135</v>
      </c>
      <c r="F116" s="10">
        <f t="shared" si="109"/>
        <v>181</v>
      </c>
      <c r="G116" s="234"/>
      <c r="H116" s="235"/>
      <c r="I116" s="17">
        <v>151</v>
      </c>
      <c r="J116" s="12">
        <f t="shared" si="110"/>
        <v>197</v>
      </c>
      <c r="K116" s="234"/>
      <c r="L116" s="235"/>
      <c r="M116" s="17">
        <v>158</v>
      </c>
      <c r="N116" s="12">
        <f t="shared" si="111"/>
        <v>204</v>
      </c>
      <c r="O116" s="234"/>
      <c r="P116" s="235"/>
      <c r="Q116" s="17">
        <v>188</v>
      </c>
      <c r="R116" s="10">
        <f t="shared" si="112"/>
        <v>234</v>
      </c>
      <c r="S116" s="234"/>
      <c r="T116" s="235"/>
      <c r="U116" s="17">
        <v>124</v>
      </c>
      <c r="V116" s="10">
        <f t="shared" si="113"/>
        <v>170</v>
      </c>
      <c r="W116" s="234"/>
      <c r="X116" s="235"/>
      <c r="Y116" s="9">
        <f t="shared" si="93"/>
        <v>986</v>
      </c>
      <c r="Z116" s="8">
        <f>E116+I116+M116+Q116+U116</f>
        <v>756</v>
      </c>
      <c r="AA116" s="7">
        <f>AVERAGE(F116,J116,N116,R116,V116)</f>
        <v>197.2</v>
      </c>
      <c r="AB116" s="6">
        <f>AVERAGE(F116,J116,N116,R116,V116)-D116</f>
        <v>151.19999999999999</v>
      </c>
      <c r="AC116" s="227"/>
    </row>
    <row r="117" spans="2:29" s="5" customFormat="1" ht="48.75" customHeight="1" thickBot="1" x14ac:dyDescent="0.3">
      <c r="B117" s="240" t="s">
        <v>68</v>
      </c>
      <c r="C117" s="241"/>
      <c r="D117" s="34">
        <f>SUM(D118:D120)</f>
        <v>73</v>
      </c>
      <c r="E117" s="28">
        <f>SUM(E118:E120)</f>
        <v>443</v>
      </c>
      <c r="F117" s="24">
        <f>SUM(F118:F120)</f>
        <v>516</v>
      </c>
      <c r="G117" s="24">
        <f>F105</f>
        <v>498</v>
      </c>
      <c r="H117" s="23" t="str">
        <f>B105</f>
        <v>Malm ja Ko</v>
      </c>
      <c r="I117" s="27">
        <f>SUM(I118:I120)</f>
        <v>442</v>
      </c>
      <c r="J117" s="24">
        <f>SUM(J118:J120)</f>
        <v>515</v>
      </c>
      <c r="K117" s="24">
        <f>J101</f>
        <v>516</v>
      </c>
      <c r="L117" s="23" t="str">
        <f>B101</f>
        <v>Kunda Nordic</v>
      </c>
      <c r="M117" s="21">
        <f>SUM(M118:M120)</f>
        <v>450</v>
      </c>
      <c r="N117" s="31">
        <f>SUM(N118:N120)</f>
        <v>523</v>
      </c>
      <c r="O117" s="24">
        <f>N121</f>
        <v>607</v>
      </c>
      <c r="P117" s="23" t="str">
        <f>B121</f>
        <v>Team 29</v>
      </c>
      <c r="Q117" s="21">
        <f>SUM(Q118:Q120)</f>
        <v>460</v>
      </c>
      <c r="R117" s="31">
        <f>SUM(R118:R120)</f>
        <v>533</v>
      </c>
      <c r="S117" s="24">
        <f>R113</f>
        <v>590</v>
      </c>
      <c r="T117" s="23" t="str">
        <f>B113</f>
        <v>Estonian Cell</v>
      </c>
      <c r="U117" s="21">
        <f>SUM(U118:U120)</f>
        <v>376</v>
      </c>
      <c r="V117" s="31">
        <f>SUM(V118:V120)</f>
        <v>449</v>
      </c>
      <c r="W117" s="24">
        <f>V109</f>
        <v>539</v>
      </c>
      <c r="X117" s="23" t="str">
        <f>B109</f>
        <v>Silfer</v>
      </c>
      <c r="Y117" s="22">
        <f t="shared" si="93"/>
        <v>2536</v>
      </c>
      <c r="Z117" s="21">
        <f>SUM(Z118:Z120)</f>
        <v>2171</v>
      </c>
      <c r="AA117" s="20">
        <f>AVERAGE(AA118,AA119,AA120)</f>
        <v>169.06666666666669</v>
      </c>
      <c r="AB117" s="19">
        <f>AVERAGE(AB118,AB119,AB120)</f>
        <v>144.73333333333335</v>
      </c>
      <c r="AC117" s="225">
        <f>G118+K118+O118+S118+W118</f>
        <v>1</v>
      </c>
    </row>
    <row r="118" spans="2:29" s="5" customFormat="1" ht="16.2" x14ac:dyDescent="0.25">
      <c r="B118" s="266" t="s">
        <v>67</v>
      </c>
      <c r="C118" s="267"/>
      <c r="D118" s="18">
        <v>18</v>
      </c>
      <c r="E118" s="17">
        <v>185</v>
      </c>
      <c r="F118" s="10">
        <f>E118+D118</f>
        <v>203</v>
      </c>
      <c r="G118" s="230">
        <v>1</v>
      </c>
      <c r="H118" s="231"/>
      <c r="I118" s="16">
        <v>172</v>
      </c>
      <c r="J118" s="12">
        <f>I118+D118</f>
        <v>190</v>
      </c>
      <c r="K118" s="230">
        <v>0</v>
      </c>
      <c r="L118" s="231"/>
      <c r="M118" s="16">
        <v>139</v>
      </c>
      <c r="N118" s="12">
        <f>M118+D118</f>
        <v>157</v>
      </c>
      <c r="O118" s="230">
        <v>0</v>
      </c>
      <c r="P118" s="231"/>
      <c r="Q118" s="16">
        <v>127</v>
      </c>
      <c r="R118" s="10">
        <f>Q118+D118</f>
        <v>145</v>
      </c>
      <c r="S118" s="230">
        <v>0</v>
      </c>
      <c r="T118" s="231"/>
      <c r="U118" s="16">
        <v>132</v>
      </c>
      <c r="V118" s="10">
        <f>U118+D118</f>
        <v>150</v>
      </c>
      <c r="W118" s="230">
        <v>0</v>
      </c>
      <c r="X118" s="231"/>
      <c r="Y118" s="12">
        <f t="shared" si="93"/>
        <v>845</v>
      </c>
      <c r="Z118" s="16">
        <f>E118+I118+M118+Q118+U118</f>
        <v>755</v>
      </c>
      <c r="AA118" s="15">
        <f>AVERAGE(F118,J118,N118,R118,V118)</f>
        <v>169</v>
      </c>
      <c r="AB118" s="14">
        <f>AVERAGE(F118,J118,N118,R118,V118)-D118</f>
        <v>151</v>
      </c>
      <c r="AC118" s="226"/>
    </row>
    <row r="119" spans="2:29" s="5" customFormat="1" ht="16.2" x14ac:dyDescent="0.25">
      <c r="B119" s="268" t="s">
        <v>66</v>
      </c>
      <c r="C119" s="269"/>
      <c r="D119" s="18">
        <v>31</v>
      </c>
      <c r="E119" s="17">
        <v>143</v>
      </c>
      <c r="F119" s="10">
        <f t="shared" ref="F119:F120" si="114">E119+D119</f>
        <v>174</v>
      </c>
      <c r="G119" s="232"/>
      <c r="H119" s="233"/>
      <c r="I119" s="17">
        <v>131</v>
      </c>
      <c r="J119" s="12">
        <f t="shared" ref="J119:J120" si="115">I119+D119</f>
        <v>162</v>
      </c>
      <c r="K119" s="232"/>
      <c r="L119" s="233"/>
      <c r="M119" s="17">
        <v>135</v>
      </c>
      <c r="N119" s="12">
        <f t="shared" ref="N119:N120" si="116">M119+D119</f>
        <v>166</v>
      </c>
      <c r="O119" s="232"/>
      <c r="P119" s="233"/>
      <c r="Q119" s="17">
        <v>149</v>
      </c>
      <c r="R119" s="10">
        <f t="shared" ref="R119:R120" si="117">Q119+D119</f>
        <v>180</v>
      </c>
      <c r="S119" s="232"/>
      <c r="T119" s="233"/>
      <c r="U119" s="17">
        <v>120</v>
      </c>
      <c r="V119" s="10">
        <f t="shared" ref="V119:V120" si="118">U119+D119</f>
        <v>151</v>
      </c>
      <c r="W119" s="232"/>
      <c r="X119" s="233"/>
      <c r="Y119" s="12">
        <f t="shared" si="93"/>
        <v>833</v>
      </c>
      <c r="Z119" s="16">
        <f>E119+I119+M119+Q119+U119</f>
        <v>678</v>
      </c>
      <c r="AA119" s="15">
        <f>AVERAGE(F119,J119,N119,R119,V119)</f>
        <v>166.6</v>
      </c>
      <c r="AB119" s="14">
        <f>AVERAGE(F119,J119,N119,R119,V119)-D119</f>
        <v>135.6</v>
      </c>
      <c r="AC119" s="226"/>
    </row>
    <row r="120" spans="2:29" s="5" customFormat="1" thickBot="1" x14ac:dyDescent="0.35">
      <c r="B120" s="246" t="s">
        <v>65</v>
      </c>
      <c r="C120" s="247"/>
      <c r="D120" s="30">
        <v>24</v>
      </c>
      <c r="E120" s="11">
        <v>115</v>
      </c>
      <c r="F120" s="10">
        <f t="shared" si="114"/>
        <v>139</v>
      </c>
      <c r="G120" s="234"/>
      <c r="H120" s="235"/>
      <c r="I120" s="17">
        <v>139</v>
      </c>
      <c r="J120" s="12">
        <f t="shared" si="115"/>
        <v>163</v>
      </c>
      <c r="K120" s="234"/>
      <c r="L120" s="235"/>
      <c r="M120" s="17">
        <v>176</v>
      </c>
      <c r="N120" s="12">
        <f t="shared" si="116"/>
        <v>200</v>
      </c>
      <c r="O120" s="234"/>
      <c r="P120" s="235"/>
      <c r="Q120" s="17">
        <v>184</v>
      </c>
      <c r="R120" s="10">
        <f t="shared" si="117"/>
        <v>208</v>
      </c>
      <c r="S120" s="234"/>
      <c r="T120" s="235"/>
      <c r="U120" s="17">
        <v>124</v>
      </c>
      <c r="V120" s="10">
        <f t="shared" si="118"/>
        <v>148</v>
      </c>
      <c r="W120" s="234"/>
      <c r="X120" s="235"/>
      <c r="Y120" s="9">
        <f t="shared" si="93"/>
        <v>858</v>
      </c>
      <c r="Z120" s="8">
        <f>E120+I120+M120+Q120+U120</f>
        <v>738</v>
      </c>
      <c r="AA120" s="7">
        <f>AVERAGE(F120,J120,N120,R120,V120)</f>
        <v>171.6</v>
      </c>
      <c r="AB120" s="6">
        <f>AVERAGE(F120,J120,N120,R120,V120)-D120</f>
        <v>147.6</v>
      </c>
      <c r="AC120" s="227"/>
    </row>
    <row r="121" spans="2:29" s="5" customFormat="1" ht="48.75" customHeight="1" x14ac:dyDescent="0.25">
      <c r="B121" s="240" t="s">
        <v>78</v>
      </c>
      <c r="C121" s="241"/>
      <c r="D121" s="29">
        <f>SUM(D122:D124)</f>
        <v>179</v>
      </c>
      <c r="E121" s="28">
        <f>SUM(E122:E124)</f>
        <v>312</v>
      </c>
      <c r="F121" s="24">
        <f>SUM(F122:F124)</f>
        <v>491</v>
      </c>
      <c r="G121" s="24">
        <f>F101</f>
        <v>488</v>
      </c>
      <c r="H121" s="23" t="str">
        <f>B101</f>
        <v>Kunda Nordic</v>
      </c>
      <c r="I121" s="27">
        <f>SUM(I122:I124)</f>
        <v>334</v>
      </c>
      <c r="J121" s="24">
        <f>SUM(J122:J124)</f>
        <v>513</v>
      </c>
      <c r="K121" s="24">
        <f>J109</f>
        <v>543</v>
      </c>
      <c r="L121" s="23" t="str">
        <f>B109</f>
        <v>Silfer</v>
      </c>
      <c r="M121" s="26">
        <f>SUM(M122:M124)</f>
        <v>428</v>
      </c>
      <c r="N121" s="25">
        <f>SUM(N122:N124)</f>
        <v>607</v>
      </c>
      <c r="O121" s="24">
        <f>N117</f>
        <v>523</v>
      </c>
      <c r="P121" s="23" t="str">
        <f>B117</f>
        <v>Kirevene Mulk</v>
      </c>
      <c r="Q121" s="21">
        <f>SUM(Q122:Q124)</f>
        <v>356</v>
      </c>
      <c r="R121" s="25">
        <f>SUM(R122:R124)</f>
        <v>535</v>
      </c>
      <c r="S121" s="24">
        <f>R105</f>
        <v>536</v>
      </c>
      <c r="T121" s="23" t="str">
        <f>B105</f>
        <v>Malm ja Ko</v>
      </c>
      <c r="U121" s="21">
        <f>SUM(U122:U124)</f>
        <v>338</v>
      </c>
      <c r="V121" s="25">
        <f>SUM(V122:V124)</f>
        <v>517</v>
      </c>
      <c r="W121" s="24">
        <f>V113</f>
        <v>526</v>
      </c>
      <c r="X121" s="23" t="str">
        <f>B113</f>
        <v>Estonian Cell</v>
      </c>
      <c r="Y121" s="22">
        <f t="shared" si="93"/>
        <v>2663</v>
      </c>
      <c r="Z121" s="21">
        <f>SUM(Z122:Z124)</f>
        <v>1768</v>
      </c>
      <c r="AA121" s="20">
        <f>AVERAGE(AA122,AA123,AA124)</f>
        <v>177.53333333333333</v>
      </c>
      <c r="AB121" s="19">
        <f>AVERAGE(AB122,AB123,AB124)</f>
        <v>117.86666666666667</v>
      </c>
      <c r="AC121" s="225">
        <f>G122+K122+O122+S122+W122</f>
        <v>2</v>
      </c>
    </row>
    <row r="122" spans="2:29" s="5" customFormat="1" ht="16.2" x14ac:dyDescent="0.25">
      <c r="B122" s="228" t="s">
        <v>77</v>
      </c>
      <c r="C122" s="229"/>
      <c r="D122" s="18">
        <v>60</v>
      </c>
      <c r="E122" s="17">
        <v>87</v>
      </c>
      <c r="F122" s="10">
        <f>E122+D122</f>
        <v>147</v>
      </c>
      <c r="G122" s="230">
        <v>1</v>
      </c>
      <c r="H122" s="231"/>
      <c r="I122" s="16">
        <v>122</v>
      </c>
      <c r="J122" s="12">
        <f>I122+D122</f>
        <v>182</v>
      </c>
      <c r="K122" s="230">
        <v>0</v>
      </c>
      <c r="L122" s="231"/>
      <c r="M122" s="16">
        <v>136</v>
      </c>
      <c r="N122" s="12">
        <f>M122+D122</f>
        <v>196</v>
      </c>
      <c r="O122" s="230">
        <v>1</v>
      </c>
      <c r="P122" s="231"/>
      <c r="Q122" s="16">
        <v>146</v>
      </c>
      <c r="R122" s="10">
        <f>Q122+D122</f>
        <v>206</v>
      </c>
      <c r="S122" s="230">
        <v>0</v>
      </c>
      <c r="T122" s="231"/>
      <c r="U122" s="16">
        <v>127</v>
      </c>
      <c r="V122" s="10">
        <f>U122+D122</f>
        <v>187</v>
      </c>
      <c r="W122" s="230">
        <v>0</v>
      </c>
      <c r="X122" s="231"/>
      <c r="Y122" s="12">
        <f t="shared" si="93"/>
        <v>918</v>
      </c>
      <c r="Z122" s="16">
        <f>E122+I122+M122+Q122+U122</f>
        <v>618</v>
      </c>
      <c r="AA122" s="15">
        <f>AVERAGE(F122,J122,N122,R122,V122)</f>
        <v>183.6</v>
      </c>
      <c r="AB122" s="14">
        <f>AVERAGE(F122,J122,N122,R122,V122)-D122</f>
        <v>123.6</v>
      </c>
      <c r="AC122" s="226"/>
    </row>
    <row r="123" spans="2:29" s="5" customFormat="1" ht="16.2" x14ac:dyDescent="0.25">
      <c r="B123" s="236" t="s">
        <v>76</v>
      </c>
      <c r="C123" s="237"/>
      <c r="D123" s="18">
        <v>59</v>
      </c>
      <c r="E123" s="17">
        <v>121</v>
      </c>
      <c r="F123" s="10">
        <f t="shared" ref="F123:F124" si="119">E123+D123</f>
        <v>180</v>
      </c>
      <c r="G123" s="232"/>
      <c r="H123" s="233"/>
      <c r="I123" s="17">
        <v>86</v>
      </c>
      <c r="J123" s="12">
        <f t="shared" ref="J123:J124" si="120">I123+D123</f>
        <v>145</v>
      </c>
      <c r="K123" s="232"/>
      <c r="L123" s="233"/>
      <c r="M123" s="17">
        <v>144</v>
      </c>
      <c r="N123" s="12">
        <f t="shared" ref="N123:N124" si="121">M123+D123</f>
        <v>203</v>
      </c>
      <c r="O123" s="232"/>
      <c r="P123" s="233"/>
      <c r="Q123" s="17">
        <v>102</v>
      </c>
      <c r="R123" s="10">
        <f t="shared" ref="R123:R124" si="122">Q123+D123</f>
        <v>161</v>
      </c>
      <c r="S123" s="232"/>
      <c r="T123" s="233"/>
      <c r="U123" s="17">
        <v>107</v>
      </c>
      <c r="V123" s="10">
        <f t="shared" ref="V123:V124" si="123">U123+D123</f>
        <v>166</v>
      </c>
      <c r="W123" s="232"/>
      <c r="X123" s="233"/>
      <c r="Y123" s="12">
        <f t="shared" si="93"/>
        <v>855</v>
      </c>
      <c r="Z123" s="16">
        <f>E123+I123+M123+Q123+U123</f>
        <v>560</v>
      </c>
      <c r="AA123" s="15">
        <f>AVERAGE(F123,J123,N123,R123,V123)</f>
        <v>171</v>
      </c>
      <c r="AB123" s="14">
        <f>AVERAGE(F123,J123,N123,R123,V123)-D123</f>
        <v>112</v>
      </c>
      <c r="AC123" s="226"/>
    </row>
    <row r="124" spans="2:29" s="5" customFormat="1" thickBot="1" x14ac:dyDescent="0.35">
      <c r="B124" s="238" t="s">
        <v>75</v>
      </c>
      <c r="C124" s="239"/>
      <c r="D124" s="13">
        <v>60</v>
      </c>
      <c r="E124" s="11">
        <v>104</v>
      </c>
      <c r="F124" s="10">
        <f t="shared" si="119"/>
        <v>164</v>
      </c>
      <c r="G124" s="234"/>
      <c r="H124" s="235"/>
      <c r="I124" s="11">
        <v>126</v>
      </c>
      <c r="J124" s="12">
        <f t="shared" si="120"/>
        <v>186</v>
      </c>
      <c r="K124" s="234"/>
      <c r="L124" s="235"/>
      <c r="M124" s="11">
        <v>148</v>
      </c>
      <c r="N124" s="12">
        <f t="shared" si="121"/>
        <v>208</v>
      </c>
      <c r="O124" s="234"/>
      <c r="P124" s="235"/>
      <c r="Q124" s="11">
        <v>108</v>
      </c>
      <c r="R124" s="10">
        <f t="shared" si="122"/>
        <v>168</v>
      </c>
      <c r="S124" s="234"/>
      <c r="T124" s="235"/>
      <c r="U124" s="11">
        <v>104</v>
      </c>
      <c r="V124" s="10">
        <f t="shared" si="123"/>
        <v>164</v>
      </c>
      <c r="W124" s="234"/>
      <c r="X124" s="235"/>
      <c r="Y124" s="9">
        <f t="shared" si="93"/>
        <v>890</v>
      </c>
      <c r="Z124" s="8">
        <f>E124+I124+M124+Q124+U124</f>
        <v>590</v>
      </c>
      <c r="AA124" s="7">
        <f>AVERAGE(F124,J124,N124,R124,V124)</f>
        <v>178</v>
      </c>
      <c r="AB124" s="6">
        <f>AVERAGE(F124,J124,N124,R124,V124)-D124</f>
        <v>118</v>
      </c>
      <c r="AC124" s="227"/>
    </row>
  </sheetData>
  <mergeCells count="288">
    <mergeCell ref="B27:C27"/>
    <mergeCell ref="AC27:AC30"/>
    <mergeCell ref="B28:C28"/>
    <mergeCell ref="G28:H30"/>
    <mergeCell ref="K28:L30"/>
    <mergeCell ref="O28:P30"/>
    <mergeCell ref="S28:T30"/>
    <mergeCell ref="W28:X30"/>
    <mergeCell ref="B29:C29"/>
    <mergeCell ref="B30:C30"/>
    <mergeCell ref="B23:C23"/>
    <mergeCell ref="AC23:AC26"/>
    <mergeCell ref="B24:C24"/>
    <mergeCell ref="G24:H26"/>
    <mergeCell ref="K24:L26"/>
    <mergeCell ref="O24:P26"/>
    <mergeCell ref="S24:T26"/>
    <mergeCell ref="W24:X26"/>
    <mergeCell ref="B25:C25"/>
    <mergeCell ref="B26:C26"/>
    <mergeCell ref="B19:C19"/>
    <mergeCell ref="AC19:AC22"/>
    <mergeCell ref="B20:C20"/>
    <mergeCell ref="G20:H22"/>
    <mergeCell ref="K20:L22"/>
    <mergeCell ref="O20:P22"/>
    <mergeCell ref="S20:T22"/>
    <mergeCell ref="W20:X22"/>
    <mergeCell ref="B21:C21"/>
    <mergeCell ref="B22:C22"/>
    <mergeCell ref="B15:C15"/>
    <mergeCell ref="AC15:AC18"/>
    <mergeCell ref="B16:C16"/>
    <mergeCell ref="G16:H18"/>
    <mergeCell ref="K16:L18"/>
    <mergeCell ref="O16:P18"/>
    <mergeCell ref="S16:T18"/>
    <mergeCell ref="W16:X18"/>
    <mergeCell ref="B17:C17"/>
    <mergeCell ref="B18:C18"/>
    <mergeCell ref="B11:C11"/>
    <mergeCell ref="AC11:AC14"/>
    <mergeCell ref="B12:C12"/>
    <mergeCell ref="G12:H14"/>
    <mergeCell ref="K12:L14"/>
    <mergeCell ref="O12:P14"/>
    <mergeCell ref="S12:T14"/>
    <mergeCell ref="W12:X14"/>
    <mergeCell ref="B13:C13"/>
    <mergeCell ref="B14:C14"/>
    <mergeCell ref="B7:C7"/>
    <mergeCell ref="AC7:AC10"/>
    <mergeCell ref="B8:C8"/>
    <mergeCell ref="G8:H10"/>
    <mergeCell ref="K8:L10"/>
    <mergeCell ref="O8:P10"/>
    <mergeCell ref="S8:T10"/>
    <mergeCell ref="W8:X10"/>
    <mergeCell ref="B9:C9"/>
    <mergeCell ref="B10:C10"/>
    <mergeCell ref="B5:C5"/>
    <mergeCell ref="G5:H5"/>
    <mergeCell ref="K5:L5"/>
    <mergeCell ref="O5:P5"/>
    <mergeCell ref="S5:T5"/>
    <mergeCell ref="W5:X5"/>
    <mergeCell ref="B6:C6"/>
    <mergeCell ref="G6:H6"/>
    <mergeCell ref="K6:L6"/>
    <mergeCell ref="O6:P6"/>
    <mergeCell ref="S6:T6"/>
    <mergeCell ref="W6:X6"/>
    <mergeCell ref="B90:C90"/>
    <mergeCell ref="AC90:AC93"/>
    <mergeCell ref="B91:C91"/>
    <mergeCell ref="G91:H93"/>
    <mergeCell ref="K91:L93"/>
    <mergeCell ref="O91:P93"/>
    <mergeCell ref="S91:T93"/>
    <mergeCell ref="W91:X93"/>
    <mergeCell ref="B92:C92"/>
    <mergeCell ref="B93:C93"/>
    <mergeCell ref="B86:C86"/>
    <mergeCell ref="AC86:AC89"/>
    <mergeCell ref="B87:C87"/>
    <mergeCell ref="G87:H89"/>
    <mergeCell ref="K87:L89"/>
    <mergeCell ref="O87:P89"/>
    <mergeCell ref="S87:T89"/>
    <mergeCell ref="W87:X89"/>
    <mergeCell ref="B88:C88"/>
    <mergeCell ref="B89:C89"/>
    <mergeCell ref="B82:C82"/>
    <mergeCell ref="AC82:AC85"/>
    <mergeCell ref="B83:C83"/>
    <mergeCell ref="G83:H85"/>
    <mergeCell ref="K83:L85"/>
    <mergeCell ref="O83:P85"/>
    <mergeCell ref="S83:T85"/>
    <mergeCell ref="W83:X85"/>
    <mergeCell ref="B84:C84"/>
    <mergeCell ref="B85:C85"/>
    <mergeCell ref="B78:C78"/>
    <mergeCell ref="AC78:AC81"/>
    <mergeCell ref="B79:C79"/>
    <mergeCell ref="G79:H81"/>
    <mergeCell ref="K79:L81"/>
    <mergeCell ref="O79:P81"/>
    <mergeCell ref="S79:T81"/>
    <mergeCell ref="W79:X81"/>
    <mergeCell ref="B80:C80"/>
    <mergeCell ref="B81:C81"/>
    <mergeCell ref="B74:C74"/>
    <mergeCell ref="AC74:AC77"/>
    <mergeCell ref="B75:C75"/>
    <mergeCell ref="G75:H77"/>
    <mergeCell ref="K75:L77"/>
    <mergeCell ref="O75:P77"/>
    <mergeCell ref="S75:T77"/>
    <mergeCell ref="W75:X77"/>
    <mergeCell ref="B76:C76"/>
    <mergeCell ref="B77:C77"/>
    <mergeCell ref="B70:C70"/>
    <mergeCell ref="AC70:AC73"/>
    <mergeCell ref="B71:C71"/>
    <mergeCell ref="G71:H73"/>
    <mergeCell ref="K71:L73"/>
    <mergeCell ref="O71:P73"/>
    <mergeCell ref="S71:T73"/>
    <mergeCell ref="W71:X73"/>
    <mergeCell ref="B72:C72"/>
    <mergeCell ref="B73:C73"/>
    <mergeCell ref="W68:X68"/>
    <mergeCell ref="B69:C69"/>
    <mergeCell ref="G69:H69"/>
    <mergeCell ref="K69:L69"/>
    <mergeCell ref="O69:P69"/>
    <mergeCell ref="S69:T69"/>
    <mergeCell ref="W69:X69"/>
    <mergeCell ref="B68:C68"/>
    <mergeCell ref="G68:H68"/>
    <mergeCell ref="K68:L68"/>
    <mergeCell ref="O68:P68"/>
    <mergeCell ref="S68:T68"/>
    <mergeCell ref="B121:C121"/>
    <mergeCell ref="AC121:AC124"/>
    <mergeCell ref="B122:C122"/>
    <mergeCell ref="G122:H124"/>
    <mergeCell ref="K122:L124"/>
    <mergeCell ref="O122:P124"/>
    <mergeCell ref="S122:T124"/>
    <mergeCell ref="W122:X124"/>
    <mergeCell ref="B123:C123"/>
    <mergeCell ref="B124:C124"/>
    <mergeCell ref="B117:C117"/>
    <mergeCell ref="AC117:AC120"/>
    <mergeCell ref="B118:C118"/>
    <mergeCell ref="G118:H120"/>
    <mergeCell ref="K118:L120"/>
    <mergeCell ref="O118:P120"/>
    <mergeCell ref="S118:T120"/>
    <mergeCell ref="W118:X120"/>
    <mergeCell ref="B119:C119"/>
    <mergeCell ref="B120:C120"/>
    <mergeCell ref="B113:C113"/>
    <mergeCell ref="AC113:AC116"/>
    <mergeCell ref="B114:C114"/>
    <mergeCell ref="G114:H116"/>
    <mergeCell ref="K114:L116"/>
    <mergeCell ref="O114:P116"/>
    <mergeCell ref="S114:T116"/>
    <mergeCell ref="W114:X116"/>
    <mergeCell ref="B115:C115"/>
    <mergeCell ref="B116:C116"/>
    <mergeCell ref="B109:C109"/>
    <mergeCell ref="AC109:AC112"/>
    <mergeCell ref="B110:C110"/>
    <mergeCell ref="G110:H112"/>
    <mergeCell ref="K110:L112"/>
    <mergeCell ref="O110:P112"/>
    <mergeCell ref="S110:T112"/>
    <mergeCell ref="W110:X112"/>
    <mergeCell ref="B111:C111"/>
    <mergeCell ref="B112:C112"/>
    <mergeCell ref="B105:C105"/>
    <mergeCell ref="AC105:AC108"/>
    <mergeCell ref="B106:C106"/>
    <mergeCell ref="G106:H108"/>
    <mergeCell ref="K106:L108"/>
    <mergeCell ref="O106:P108"/>
    <mergeCell ref="S106:T108"/>
    <mergeCell ref="W106:X108"/>
    <mergeCell ref="B107:C107"/>
    <mergeCell ref="B108:C108"/>
    <mergeCell ref="B101:C101"/>
    <mergeCell ref="AC101:AC104"/>
    <mergeCell ref="B102:C102"/>
    <mergeCell ref="G102:H104"/>
    <mergeCell ref="K102:L104"/>
    <mergeCell ref="O102:P104"/>
    <mergeCell ref="S102:T104"/>
    <mergeCell ref="W102:X104"/>
    <mergeCell ref="B103:C103"/>
    <mergeCell ref="B104:C104"/>
    <mergeCell ref="W100:X100"/>
    <mergeCell ref="B99:C99"/>
    <mergeCell ref="G99:H99"/>
    <mergeCell ref="K99:L99"/>
    <mergeCell ref="O99:P99"/>
    <mergeCell ref="S99:T99"/>
    <mergeCell ref="W99:X99"/>
    <mergeCell ref="B100:C100"/>
    <mergeCell ref="G100:H100"/>
    <mergeCell ref="K100:L100"/>
    <mergeCell ref="O100:P100"/>
    <mergeCell ref="S100:T100"/>
    <mergeCell ref="B37:C37"/>
    <mergeCell ref="G37:H37"/>
    <mergeCell ref="K37:L37"/>
    <mergeCell ref="O37:P37"/>
    <mergeCell ref="S37:T37"/>
    <mergeCell ref="W37:X37"/>
    <mergeCell ref="B38:C38"/>
    <mergeCell ref="G38:H38"/>
    <mergeCell ref="K38:L38"/>
    <mergeCell ref="O38:P38"/>
    <mergeCell ref="S38:T38"/>
    <mergeCell ref="W38:X38"/>
    <mergeCell ref="B39:C39"/>
    <mergeCell ref="AC39:AC42"/>
    <mergeCell ref="B40:C40"/>
    <mergeCell ref="G40:H42"/>
    <mergeCell ref="K40:L42"/>
    <mergeCell ref="O40:P42"/>
    <mergeCell ref="S40:T42"/>
    <mergeCell ref="W40:X42"/>
    <mergeCell ref="B41:C41"/>
    <mergeCell ref="B42:C42"/>
    <mergeCell ref="B43:C43"/>
    <mergeCell ref="AC43:AC46"/>
    <mergeCell ref="B44:C44"/>
    <mergeCell ref="G44:H46"/>
    <mergeCell ref="K44:L46"/>
    <mergeCell ref="O44:P46"/>
    <mergeCell ref="S44:T46"/>
    <mergeCell ref="W44:X46"/>
    <mergeCell ref="B45:C45"/>
    <mergeCell ref="B46:C46"/>
    <mergeCell ref="B47:C47"/>
    <mergeCell ref="AC47:AC50"/>
    <mergeCell ref="B48:C48"/>
    <mergeCell ref="G48:H50"/>
    <mergeCell ref="K48:L50"/>
    <mergeCell ref="O48:P50"/>
    <mergeCell ref="S48:T50"/>
    <mergeCell ref="W48:X50"/>
    <mergeCell ref="B49:C49"/>
    <mergeCell ref="B50:C50"/>
    <mergeCell ref="B51:C51"/>
    <mergeCell ref="AC51:AC54"/>
    <mergeCell ref="B52:C52"/>
    <mergeCell ref="G52:H54"/>
    <mergeCell ref="K52:L54"/>
    <mergeCell ref="O52:P54"/>
    <mergeCell ref="S52:T54"/>
    <mergeCell ref="W52:X54"/>
    <mergeCell ref="B53:C53"/>
    <mergeCell ref="B54:C54"/>
    <mergeCell ref="B55:C55"/>
    <mergeCell ref="AC55:AC58"/>
    <mergeCell ref="B56:C56"/>
    <mergeCell ref="G56:H58"/>
    <mergeCell ref="K56:L58"/>
    <mergeCell ref="O56:P58"/>
    <mergeCell ref="S56:T58"/>
    <mergeCell ref="W56:X58"/>
    <mergeCell ref="B57:C57"/>
    <mergeCell ref="B58:C58"/>
    <mergeCell ref="B59:C59"/>
    <mergeCell ref="AC59:AC62"/>
    <mergeCell ref="B60:C60"/>
    <mergeCell ref="G60:H62"/>
    <mergeCell ref="K60:L62"/>
    <mergeCell ref="O60:P62"/>
    <mergeCell ref="S60:T62"/>
    <mergeCell ref="W60:X62"/>
    <mergeCell ref="B61:C61"/>
    <mergeCell ref="B62:C62"/>
  </mergeCells>
  <conditionalFormatting sqref="D101:D103 D105:D107 D109:D111 D121:D123">
    <cfRule type="cellIs" dxfId="195" priority="157" stopIfTrue="1" operator="between">
      <formula>200</formula>
      <formula>300</formula>
    </cfRule>
  </conditionalFormatting>
  <conditionalFormatting sqref="AB98:AB100">
    <cfRule type="cellIs" dxfId="194" priority="158" stopIfTrue="1" operator="between">
      <formula>200</formula>
      <formula>300</formula>
    </cfRule>
  </conditionalFormatting>
  <conditionalFormatting sqref="X101 K121:K122 T101 W121:W122 P101 S121:S122 L101 O121:O122 H101 G121:G122 X105 W105:W106 T105 S105:S106 P105 O105:O106 L105 K105:K106 H105 G105:G106 X109 W109:W110 T109 S109:S110 P109 O109:O110 L109 K109:K110 H109 G109:G110 X113 W113:W114 T113 S113:S114 P113 O113:O114 L113 K113:K114 H113 G113:G114 X117 W117:W118 T117 S117:S118 P117 O117:O118 L117 K117:K118 H117 G117:G118 X121 T121 P121 L121 H121 E102:E104 F101:G102 M101:M124 N101:O102 U101:U124 V101:W102 I101:I124 J101:K102 Q101:Q124 R101:S102 F109 F113 F117 F121 J109 J113 J117 J121 Y101:AB124 N109 N113 N117 N121 R109 R113 R117 R121 V109 V113 V117 V121 E106:E108 E110:E112 E114:E116 E118:E120 E122:E124 F103:F105 J103:J105 N103:N105 R103:R105 V103:V105">
    <cfRule type="cellIs" dxfId="193" priority="159" stopIfTrue="1" operator="between">
      <formula>200</formula>
      <formula>300</formula>
    </cfRule>
  </conditionalFormatting>
  <conditionalFormatting sqref="E105">
    <cfRule type="cellIs" dxfId="192" priority="155" stopIfTrue="1" operator="between">
      <formula>200</formula>
      <formula>300</formula>
    </cfRule>
  </conditionalFormatting>
  <conditionalFormatting sqref="E101">
    <cfRule type="cellIs" dxfId="191" priority="156" stopIfTrue="1" operator="between">
      <formula>200</formula>
      <formula>300</formula>
    </cfRule>
  </conditionalFormatting>
  <conditionalFormatting sqref="E109">
    <cfRule type="cellIs" dxfId="190" priority="154" stopIfTrue="1" operator="between">
      <formula>200</formula>
      <formula>300</formula>
    </cfRule>
  </conditionalFormatting>
  <conditionalFormatting sqref="E113">
    <cfRule type="cellIs" dxfId="189" priority="153" stopIfTrue="1" operator="between">
      <formula>200</formula>
      <formula>300</formula>
    </cfRule>
  </conditionalFormatting>
  <conditionalFormatting sqref="E121">
    <cfRule type="cellIs" dxfId="188" priority="152" stopIfTrue="1" operator="between">
      <formula>200</formula>
      <formula>300</formula>
    </cfRule>
  </conditionalFormatting>
  <conditionalFormatting sqref="E117">
    <cfRule type="cellIs" dxfId="187" priority="149" stopIfTrue="1" operator="between">
      <formula>200</formula>
      <formula>300</formula>
    </cfRule>
  </conditionalFormatting>
  <conditionalFormatting sqref="D117:D119">
    <cfRule type="cellIs" dxfId="186" priority="148" stopIfTrue="1" operator="between">
      <formula>200</formula>
      <formula>300</formula>
    </cfRule>
  </conditionalFormatting>
  <conditionalFormatting sqref="D113:D115">
    <cfRule type="cellIs" dxfId="185" priority="147" stopIfTrue="1" operator="between">
      <formula>200</formula>
      <formula>300</formula>
    </cfRule>
  </conditionalFormatting>
  <conditionalFormatting sqref="F122:F124 F118:F120 F114:F116 F110:F112 F106:F108">
    <cfRule type="cellIs" dxfId="184" priority="138" stopIfTrue="1" operator="between">
      <formula>200</formula>
      <formula>300</formula>
    </cfRule>
  </conditionalFormatting>
  <conditionalFormatting sqref="J122:J124 J118:J120 J114:J116 J110:J112 J106:J108">
    <cfRule type="cellIs" dxfId="183" priority="137" stopIfTrue="1" operator="between">
      <formula>200</formula>
      <formula>300</formula>
    </cfRule>
  </conditionalFormatting>
  <conditionalFormatting sqref="N122:N124 N118:N120 N114:N116 N110:N112 N106:N108">
    <cfRule type="cellIs" dxfId="182" priority="136" stopIfTrue="1" operator="between">
      <formula>200</formula>
      <formula>300</formula>
    </cfRule>
  </conditionalFormatting>
  <conditionalFormatting sqref="R122:R124 R118:R120 R114:R116 R110:R112 R106:R108">
    <cfRule type="cellIs" dxfId="181" priority="135" stopIfTrue="1" operator="between">
      <formula>200</formula>
      <formula>300</formula>
    </cfRule>
  </conditionalFormatting>
  <conditionalFormatting sqref="V122:V124 V118:V120 V114:V116 V110:V112 V106:V108">
    <cfRule type="cellIs" dxfId="180" priority="134" stopIfTrue="1" operator="between">
      <formula>200</formula>
      <formula>300</formula>
    </cfRule>
  </conditionalFormatting>
  <conditionalFormatting sqref="D70:D72 D74:D76 D78:D80 D90:D92">
    <cfRule type="cellIs" dxfId="179" priority="131" stopIfTrue="1" operator="between">
      <formula>200</formula>
      <formula>300</formula>
    </cfRule>
  </conditionalFormatting>
  <conditionalFormatting sqref="AB67:AB69">
    <cfRule type="cellIs" dxfId="178" priority="132" stopIfTrue="1" operator="between">
      <formula>200</formula>
      <formula>300</formula>
    </cfRule>
  </conditionalFormatting>
  <conditionalFormatting sqref="X70 K90:K91 T70 W90:W91 P70 S90:S91 L70 O90:O91 H70 G90:G91 X74 W74:W75 T74 S74:S75 P74 O74:O75 L74 K74:K75 H74 G74:G75 X78 W78:W79 T78 S78:S79 P78 O78:O79 L78 K78:K79 H78 G78:G79 X82 W82:W83 T82 S82:S83 P82 O82:O83 L82 K82:K83 H82 G82:G83 X86 W86:W87 T86 S86:S87 P86 O86:O87 L86 K86:K87 H86 G86:G87 X90 T90 P90 L90 H90 E71:E73 F70:G71 M70:M93 N70:O71 U70:U93 V70:W71 I70:I93 J70:K71 Q70:Q93 R70:S71 F78 F82 F86 F90 J78 J82 J86 J90 Y70:AB93 N78 N82 N86 N90 R78 R82 R86 R90 V78 V82 V86 V90 E75:E77 E79:E81 E83:E85 E87:E89 E91:E93 F72:F74 J72:J74 N72:N74 R72:R74 V72:V74">
    <cfRule type="cellIs" dxfId="177" priority="133" stopIfTrue="1" operator="between">
      <formula>200</formula>
      <formula>300</formula>
    </cfRule>
  </conditionalFormatting>
  <conditionalFormatting sqref="E74">
    <cfRule type="cellIs" dxfId="176" priority="129" stopIfTrue="1" operator="between">
      <formula>200</formula>
      <formula>300</formula>
    </cfRule>
  </conditionalFormatting>
  <conditionalFormatting sqref="E70">
    <cfRule type="cellIs" dxfId="175" priority="130" stopIfTrue="1" operator="between">
      <formula>200</formula>
      <formula>300</formula>
    </cfRule>
  </conditionalFormatting>
  <conditionalFormatting sqref="E78">
    <cfRule type="cellIs" dxfId="174" priority="128" stopIfTrue="1" operator="between">
      <formula>200</formula>
      <formula>300</formula>
    </cfRule>
  </conditionalFormatting>
  <conditionalFormatting sqref="E82">
    <cfRule type="cellIs" dxfId="173" priority="127" stopIfTrue="1" operator="between">
      <formula>200</formula>
      <formula>300</formula>
    </cfRule>
  </conditionalFormatting>
  <conditionalFormatting sqref="E90">
    <cfRule type="cellIs" dxfId="172" priority="126" stopIfTrue="1" operator="between">
      <formula>200</formula>
      <formula>300</formula>
    </cfRule>
  </conditionalFormatting>
  <conditionalFormatting sqref="E86">
    <cfRule type="cellIs" dxfId="171" priority="125" stopIfTrue="1" operator="between">
      <formula>200</formula>
      <formula>300</formula>
    </cfRule>
  </conditionalFormatting>
  <conditionalFormatting sqref="D86:D88">
    <cfRule type="cellIs" dxfId="170" priority="124" stopIfTrue="1" operator="between">
      <formula>200</formula>
      <formula>300</formula>
    </cfRule>
  </conditionalFormatting>
  <conditionalFormatting sqref="D82:D84">
    <cfRule type="cellIs" dxfId="169" priority="123" stopIfTrue="1" operator="between">
      <formula>200</formula>
      <formula>300</formula>
    </cfRule>
  </conditionalFormatting>
  <conditionalFormatting sqref="J83:J85">
    <cfRule type="cellIs" dxfId="168" priority="110" stopIfTrue="1" operator="between">
      <formula>200</formula>
      <formula>300</formula>
    </cfRule>
  </conditionalFormatting>
  <conditionalFormatting sqref="F87:F89">
    <cfRule type="cellIs" dxfId="167" priority="114" stopIfTrue="1" operator="between">
      <formula>200</formula>
      <formula>300</formula>
    </cfRule>
  </conditionalFormatting>
  <conditionalFormatting sqref="F75:F77">
    <cfRule type="cellIs" dxfId="166" priority="117" stopIfTrue="1" operator="between">
      <formula>200</formula>
      <formula>300</formula>
    </cfRule>
  </conditionalFormatting>
  <conditionalFormatting sqref="F79:F81">
    <cfRule type="cellIs" dxfId="165" priority="116" stopIfTrue="1" operator="between">
      <formula>200</formula>
      <formula>300</formula>
    </cfRule>
  </conditionalFormatting>
  <conditionalFormatting sqref="F83:F85">
    <cfRule type="cellIs" dxfId="164" priority="115" stopIfTrue="1" operator="between">
      <formula>200</formula>
      <formula>300</formula>
    </cfRule>
  </conditionalFormatting>
  <conditionalFormatting sqref="F91:F93">
    <cfRule type="cellIs" dxfId="163" priority="113" stopIfTrue="1" operator="between">
      <formula>200</formula>
      <formula>300</formula>
    </cfRule>
  </conditionalFormatting>
  <conditionalFormatting sqref="J75:J77">
    <cfRule type="cellIs" dxfId="162" priority="112" stopIfTrue="1" operator="between">
      <formula>200</formula>
      <formula>300</formula>
    </cfRule>
  </conditionalFormatting>
  <conditionalFormatting sqref="J79:J81">
    <cfRule type="cellIs" dxfId="161" priority="111" stopIfTrue="1" operator="between">
      <formula>200</formula>
      <formula>300</formula>
    </cfRule>
  </conditionalFormatting>
  <conditionalFormatting sqref="J87:J89">
    <cfRule type="cellIs" dxfId="160" priority="109" stopIfTrue="1" operator="between">
      <formula>200</formula>
      <formula>300</formula>
    </cfRule>
  </conditionalFormatting>
  <conditionalFormatting sqref="J91:J93">
    <cfRule type="cellIs" dxfId="159" priority="108" stopIfTrue="1" operator="between">
      <formula>200</formula>
      <formula>300</formula>
    </cfRule>
  </conditionalFormatting>
  <conditionalFormatting sqref="N75:N77">
    <cfRule type="cellIs" dxfId="158" priority="107" stopIfTrue="1" operator="between">
      <formula>200</formula>
      <formula>300</formula>
    </cfRule>
  </conditionalFormatting>
  <conditionalFormatting sqref="N79:N81">
    <cfRule type="cellIs" dxfId="157" priority="106" stopIfTrue="1" operator="between">
      <formula>200</formula>
      <formula>300</formula>
    </cfRule>
  </conditionalFormatting>
  <conditionalFormatting sqref="N83:N85">
    <cfRule type="cellIs" dxfId="156" priority="105" stopIfTrue="1" operator="between">
      <formula>200</formula>
      <formula>300</formula>
    </cfRule>
  </conditionalFormatting>
  <conditionalFormatting sqref="N87:N89">
    <cfRule type="cellIs" dxfId="155" priority="104" stopIfTrue="1" operator="between">
      <formula>200</formula>
      <formula>300</formula>
    </cfRule>
  </conditionalFormatting>
  <conditionalFormatting sqref="N91:N93">
    <cfRule type="cellIs" dxfId="154" priority="103" stopIfTrue="1" operator="between">
      <formula>200</formula>
      <formula>300</formula>
    </cfRule>
  </conditionalFormatting>
  <conditionalFormatting sqref="R91:R93 R87:R89 R83:R85 R79:R81 R75:R77">
    <cfRule type="cellIs" dxfId="153" priority="102" stopIfTrue="1" operator="between">
      <formula>200</formula>
      <formula>300</formula>
    </cfRule>
  </conditionalFormatting>
  <conditionalFormatting sqref="V75:V77">
    <cfRule type="cellIs" dxfId="152" priority="101" stopIfTrue="1" operator="between">
      <formula>200</formula>
      <formula>300</formula>
    </cfRule>
  </conditionalFormatting>
  <conditionalFormatting sqref="V79:V81">
    <cfRule type="cellIs" dxfId="151" priority="100" stopIfTrue="1" operator="between">
      <formula>200</formula>
      <formula>300</formula>
    </cfRule>
  </conditionalFormatting>
  <conditionalFormatting sqref="V83:V85">
    <cfRule type="cellIs" dxfId="150" priority="99" stopIfTrue="1" operator="between">
      <formula>200</formula>
      <formula>300</formula>
    </cfRule>
  </conditionalFormatting>
  <conditionalFormatting sqref="V87:V89">
    <cfRule type="cellIs" dxfId="149" priority="98" stopIfTrue="1" operator="between">
      <formula>200</formula>
      <formula>300</formula>
    </cfRule>
  </conditionalFormatting>
  <conditionalFormatting sqref="V91:V93">
    <cfRule type="cellIs" dxfId="148" priority="97" stopIfTrue="1" operator="between">
      <formula>200</formula>
      <formula>300</formula>
    </cfRule>
  </conditionalFormatting>
  <conditionalFormatting sqref="D39:D41 D43:D45 D47:D49 D59:D61">
    <cfRule type="cellIs" dxfId="147" priority="94" stopIfTrue="1" operator="between">
      <formula>200</formula>
      <formula>300</formula>
    </cfRule>
  </conditionalFormatting>
  <conditionalFormatting sqref="AB36:AB38">
    <cfRule type="cellIs" dxfId="146" priority="95" stopIfTrue="1" operator="between">
      <formula>200</formula>
      <formula>300</formula>
    </cfRule>
  </conditionalFormatting>
  <conditionalFormatting sqref="X39 K59:K60 T39 W59:W60 P39 S59:S60 L39 O59:O60 H39 G59:G60 X43 W43:W44 T43 S43:S44 P43 O43:O44 L43 K43:K44 H43 G43:G44 X47 W47:W48 T47 S47:S48 P47 O47:O48 L47 K47:K48 H47 G47:G48 X51 W51:W52 T51 S51:S52 P51 O51:O52 L51 K51:K52 H51 G51:G52 X55 W55:W56 T55 S55:S56 P55 O55:O56 L55 K55:K56 H55 G55:G56 X59 T59 P59 L59 H59 E40:E42 F39:G40 M39:M62 N39:O40 U39:U62 V39:W40 I39:I62 J39:K40 Q39:Q62 R39:S40 F47 F51 F55 F59 J47 J51 J55 J59 Y39:AB62 N47 N51 N55 N59 R47 R51 R55 R59 V47 V51 V55 V59 E44:E46 E48:E50 E52:E54 E56:E58 E60:E62 F41:F43 J41:J43 N40:N43 R41:R43 V41:V43">
    <cfRule type="cellIs" dxfId="145" priority="96" stopIfTrue="1" operator="between">
      <formula>200</formula>
      <formula>300</formula>
    </cfRule>
  </conditionalFormatting>
  <conditionalFormatting sqref="E43">
    <cfRule type="cellIs" dxfId="144" priority="92" stopIfTrue="1" operator="between">
      <formula>200</formula>
      <formula>300</formula>
    </cfRule>
  </conditionalFormatting>
  <conditionalFormatting sqref="E39">
    <cfRule type="cellIs" dxfId="143" priority="93" stopIfTrue="1" operator="between">
      <formula>200</formula>
      <formula>300</formula>
    </cfRule>
  </conditionalFormatting>
  <conditionalFormatting sqref="E47">
    <cfRule type="cellIs" dxfId="142" priority="91" stopIfTrue="1" operator="between">
      <formula>200</formula>
      <formula>300</formula>
    </cfRule>
  </conditionalFormatting>
  <conditionalFormatting sqref="E51">
    <cfRule type="cellIs" dxfId="141" priority="90" stopIfTrue="1" operator="between">
      <formula>200</formula>
      <formula>300</formula>
    </cfRule>
  </conditionalFormatting>
  <conditionalFormatting sqref="E59">
    <cfRule type="cellIs" dxfId="140" priority="89" stopIfTrue="1" operator="between">
      <formula>200</formula>
      <formula>300</formula>
    </cfRule>
  </conditionalFormatting>
  <conditionalFormatting sqref="E55">
    <cfRule type="cellIs" dxfId="139" priority="88" stopIfTrue="1" operator="between">
      <formula>200</formula>
      <formula>300</formula>
    </cfRule>
  </conditionalFormatting>
  <conditionalFormatting sqref="D55:D57">
    <cfRule type="cellIs" dxfId="138" priority="87" stopIfTrue="1" operator="between">
      <formula>200</formula>
      <formula>300</formula>
    </cfRule>
  </conditionalFormatting>
  <conditionalFormatting sqref="D51:D53">
    <cfRule type="cellIs" dxfId="137" priority="86" stopIfTrue="1" operator="between">
      <formula>200</formula>
      <formula>300</formula>
    </cfRule>
  </conditionalFormatting>
  <conditionalFormatting sqref="F44:F46">
    <cfRule type="cellIs" dxfId="136" priority="64" stopIfTrue="1" operator="between">
      <formula>200</formula>
      <formula>300</formula>
    </cfRule>
  </conditionalFormatting>
  <conditionalFormatting sqref="F48:F50">
    <cfRule type="cellIs" dxfId="135" priority="63" stopIfTrue="1" operator="between">
      <formula>200</formula>
      <formula>300</formula>
    </cfRule>
  </conditionalFormatting>
  <conditionalFormatting sqref="F52:F54">
    <cfRule type="cellIs" dxfId="134" priority="62" stopIfTrue="1" operator="between">
      <formula>200</formula>
      <formula>300</formula>
    </cfRule>
  </conditionalFormatting>
  <conditionalFormatting sqref="F56:F58">
    <cfRule type="cellIs" dxfId="133" priority="61" stopIfTrue="1" operator="between">
      <formula>200</formula>
      <formula>300</formula>
    </cfRule>
  </conditionalFormatting>
  <conditionalFormatting sqref="F60:F62">
    <cfRule type="cellIs" dxfId="132" priority="60" stopIfTrue="1" operator="between">
      <formula>200</formula>
      <formula>300</formula>
    </cfRule>
  </conditionalFormatting>
  <conditionalFormatting sqref="J44:J46">
    <cfRule type="cellIs" dxfId="131" priority="59" stopIfTrue="1" operator="between">
      <formula>200</formula>
      <formula>300</formula>
    </cfRule>
  </conditionalFormatting>
  <conditionalFormatting sqref="J48:J50">
    <cfRule type="cellIs" dxfId="130" priority="58" stopIfTrue="1" operator="between">
      <formula>200</formula>
      <formula>300</formula>
    </cfRule>
  </conditionalFormatting>
  <conditionalFormatting sqref="J52:J54">
    <cfRule type="cellIs" dxfId="129" priority="57" stopIfTrue="1" operator="between">
      <formula>200</formula>
      <formula>300</formula>
    </cfRule>
  </conditionalFormatting>
  <conditionalFormatting sqref="J56:J58">
    <cfRule type="cellIs" dxfId="128" priority="56" stopIfTrue="1" operator="between">
      <formula>200</formula>
      <formula>300</formula>
    </cfRule>
  </conditionalFormatting>
  <conditionalFormatting sqref="J60:J62">
    <cfRule type="cellIs" dxfId="127" priority="55" stopIfTrue="1" operator="between">
      <formula>200</formula>
      <formula>300</formula>
    </cfRule>
  </conditionalFormatting>
  <conditionalFormatting sqref="N60:N62 N56:N58 N52:N54 N48:N50 N44:N46">
    <cfRule type="cellIs" dxfId="126" priority="54" stopIfTrue="1" operator="between">
      <formula>200</formula>
      <formula>300</formula>
    </cfRule>
  </conditionalFormatting>
  <conditionalFormatting sqref="R44:R46">
    <cfRule type="cellIs" dxfId="125" priority="53" stopIfTrue="1" operator="between">
      <formula>200</formula>
      <formula>300</formula>
    </cfRule>
  </conditionalFormatting>
  <conditionalFormatting sqref="R48:R50">
    <cfRule type="cellIs" dxfId="124" priority="52" stopIfTrue="1" operator="between">
      <formula>200</formula>
      <formula>300</formula>
    </cfRule>
  </conditionalFormatting>
  <conditionalFormatting sqref="R52:R54">
    <cfRule type="cellIs" dxfId="123" priority="51" stopIfTrue="1" operator="between">
      <formula>200</formula>
      <formula>300</formula>
    </cfRule>
  </conditionalFormatting>
  <conditionalFormatting sqref="R56:R58">
    <cfRule type="cellIs" dxfId="122" priority="50" stopIfTrue="1" operator="between">
      <formula>200</formula>
      <formula>300</formula>
    </cfRule>
  </conditionalFormatting>
  <conditionalFormatting sqref="R60:R62">
    <cfRule type="cellIs" dxfId="121" priority="49" stopIfTrue="1" operator="between">
      <formula>200</formula>
      <formula>300</formula>
    </cfRule>
  </conditionalFormatting>
  <conditionalFormatting sqref="V60:V62 V56:V58 V52:V54 V48:V50 V44:V46">
    <cfRule type="cellIs" dxfId="120" priority="48" stopIfTrue="1" operator="between">
      <formula>200</formula>
      <formula>300</formula>
    </cfRule>
  </conditionalFormatting>
  <conditionalFormatting sqref="D7:D9 D11:D13 D15:D17 D27:D29">
    <cfRule type="cellIs" dxfId="119" priority="45" stopIfTrue="1" operator="between">
      <formula>200</formula>
      <formula>300</formula>
    </cfRule>
  </conditionalFormatting>
  <conditionalFormatting sqref="AB4:AB6">
    <cfRule type="cellIs" dxfId="118" priority="46" stopIfTrue="1" operator="between">
      <formula>200</formula>
      <formula>300</formula>
    </cfRule>
  </conditionalFormatting>
  <conditionalFormatting sqref="X7 K27:K28 T7 W27:W28 P7 S27:S28 O27:O28 H7 G27:G28 X11 W11:W12 T11 S11:S12 P11 O11:O12 L11 K11:K12 H11 G11:G12 X15 W15:W16 T15 S15:S16 P15 O15:O16 L15 K15:K16 H15 G15:G16 X19 W19:W20 T19 S19:S20 P19 O19:O20 L19 K19:K20 H19 G19:G20 X23 W23:W24 T23 S23:S24 P23 O23:O24 L23 K23:K24 H23 G23:G24 X27 T27 P27 L27 H27 E8:E10 F7:G8 M7:M30 N7:O8 U7:U30 V7:W8 I7:I30 J7:L7 Q7:Q30 R7:S8 F15 F19 F23 F27 J15 J19 J23 J27 Y7:AB30 N15 N19 N23 N27 R15 R19 R23 R27 V15 V19 V23 V27 E12:E14 E16:E18 E20:E22 E24:E26 E28:E30 J11 F9:F11 K8 N9:N11 R9:R11 V9:V11">
    <cfRule type="cellIs" dxfId="117" priority="47" stopIfTrue="1" operator="between">
      <formula>200</formula>
      <formula>300</formula>
    </cfRule>
  </conditionalFormatting>
  <conditionalFormatting sqref="E11">
    <cfRule type="cellIs" dxfId="116" priority="43" stopIfTrue="1" operator="between">
      <formula>200</formula>
      <formula>300</formula>
    </cfRule>
  </conditionalFormatting>
  <conditionalFormatting sqref="E7">
    <cfRule type="cellIs" dxfId="115" priority="44" stopIfTrue="1" operator="between">
      <formula>200</formula>
      <formula>300</formula>
    </cfRule>
  </conditionalFormatting>
  <conditionalFormatting sqref="E15">
    <cfRule type="cellIs" dxfId="114" priority="42" stopIfTrue="1" operator="between">
      <formula>200</formula>
      <formula>300</formula>
    </cfRule>
  </conditionalFormatting>
  <conditionalFormatting sqref="E19">
    <cfRule type="cellIs" dxfId="113" priority="41" stopIfTrue="1" operator="between">
      <formula>200</formula>
      <formula>300</formula>
    </cfRule>
  </conditionalFormatting>
  <conditionalFormatting sqref="E27">
    <cfRule type="cellIs" dxfId="112" priority="40" stopIfTrue="1" operator="between">
      <formula>200</formula>
      <formula>300</formula>
    </cfRule>
  </conditionalFormatting>
  <conditionalFormatting sqref="E23">
    <cfRule type="cellIs" dxfId="111" priority="39" stopIfTrue="1" operator="between">
      <formula>200</formula>
      <formula>300</formula>
    </cfRule>
  </conditionalFormatting>
  <conditionalFormatting sqref="D23:D25">
    <cfRule type="cellIs" dxfId="110" priority="38" stopIfTrue="1" operator="between">
      <formula>200</formula>
      <formula>300</formula>
    </cfRule>
  </conditionalFormatting>
  <conditionalFormatting sqref="D19:D21">
    <cfRule type="cellIs" dxfId="109" priority="37" stopIfTrue="1" operator="between">
      <formula>200</formula>
      <formula>300</formula>
    </cfRule>
  </conditionalFormatting>
  <conditionalFormatting sqref="J8:J10">
    <cfRule type="cellIs" dxfId="108" priority="18" stopIfTrue="1" operator="between">
      <formula>200</formula>
      <formula>300</formula>
    </cfRule>
  </conditionalFormatting>
  <conditionalFormatting sqref="F28:F30 F24:F26 F20:F22 F16:F18 F12:F14">
    <cfRule type="cellIs" dxfId="107" priority="19" stopIfTrue="1" operator="between">
      <formula>200</formula>
      <formula>300</formula>
    </cfRule>
  </conditionalFormatting>
  <conditionalFormatting sqref="N16:N18">
    <cfRule type="cellIs" dxfId="106" priority="6" stopIfTrue="1" operator="between">
      <formula>200</formula>
      <formula>300</formula>
    </cfRule>
  </conditionalFormatting>
  <conditionalFormatting sqref="N20:N22">
    <cfRule type="cellIs" dxfId="105" priority="5" stopIfTrue="1" operator="between">
      <formula>200</formula>
      <formula>300</formula>
    </cfRule>
  </conditionalFormatting>
  <conditionalFormatting sqref="J12:J14">
    <cfRule type="cellIs" dxfId="104" priority="12" stopIfTrue="1" operator="between">
      <formula>200</formula>
      <formula>300</formula>
    </cfRule>
  </conditionalFormatting>
  <conditionalFormatting sqref="J16:J18">
    <cfRule type="cellIs" dxfId="103" priority="11" stopIfTrue="1" operator="between">
      <formula>200</formula>
      <formula>300</formula>
    </cfRule>
  </conditionalFormatting>
  <conditionalFormatting sqref="J20:J22">
    <cfRule type="cellIs" dxfId="102" priority="10" stopIfTrue="1" operator="between">
      <formula>200</formula>
      <formula>300</formula>
    </cfRule>
  </conditionalFormatting>
  <conditionalFormatting sqref="J24:J26">
    <cfRule type="cellIs" dxfId="101" priority="9" stopIfTrue="1" operator="between">
      <formula>200</formula>
      <formula>300</formula>
    </cfRule>
  </conditionalFormatting>
  <conditionalFormatting sqref="J28:J30">
    <cfRule type="cellIs" dxfId="100" priority="8" stopIfTrue="1" operator="between">
      <formula>200</formula>
      <formula>300</formula>
    </cfRule>
  </conditionalFormatting>
  <conditionalFormatting sqref="N12:N14">
    <cfRule type="cellIs" dxfId="99" priority="7" stopIfTrue="1" operator="between">
      <formula>200</formula>
      <formula>300</formula>
    </cfRule>
  </conditionalFormatting>
  <conditionalFormatting sqref="N24:N26">
    <cfRule type="cellIs" dxfId="98" priority="4" stopIfTrue="1" operator="between">
      <formula>200</formula>
      <formula>300</formula>
    </cfRule>
  </conditionalFormatting>
  <conditionalFormatting sqref="N28:N30">
    <cfRule type="cellIs" dxfId="97" priority="3" stopIfTrue="1" operator="between">
      <formula>200</formula>
      <formula>300</formula>
    </cfRule>
  </conditionalFormatting>
  <conditionalFormatting sqref="R28:R30 R24:R26 R20:R22 R16:R18 R12:R14">
    <cfRule type="cellIs" dxfId="96" priority="2" stopIfTrue="1" operator="between">
      <formula>200</formula>
      <formula>300</formula>
    </cfRule>
  </conditionalFormatting>
  <conditionalFormatting sqref="V28:V30 V24:V26 V20:V22 V16:V18 V12:V14">
    <cfRule type="cellIs" dxfId="95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zoomScale="69" zoomScaleNormal="69" workbookViewId="0">
      <selection activeCell="A2" sqref="A2"/>
    </sheetView>
  </sheetViews>
  <sheetFormatPr defaultColWidth="9.109375" defaultRowHeight="16.8" x14ac:dyDescent="0.3"/>
  <cols>
    <col min="1" max="1" width="0.88671875" style="1" customWidth="1"/>
    <col min="2" max="2" width="18.44140625" style="4" customWidth="1"/>
    <col min="3" max="3" width="11.33203125" style="4" customWidth="1"/>
    <col min="4" max="4" width="7.88671875" style="1" customWidth="1"/>
    <col min="5" max="5" width="5.77734375" style="2" hidden="1" customWidth="1"/>
    <col min="6" max="6" width="8.6640625" style="3" customWidth="1"/>
    <col min="7" max="7" width="7.88671875" style="1" customWidth="1"/>
    <col min="8" max="8" width="10.44140625" style="1" customWidth="1"/>
    <col min="9" max="9" width="5.77734375" style="1" bestFit="1" customWidth="1"/>
    <col min="10" max="10" width="7" style="1" customWidth="1"/>
    <col min="11" max="11" width="6.44140625" style="1" bestFit="1" customWidth="1"/>
    <col min="12" max="12" width="12" style="1" customWidth="1"/>
    <col min="13" max="13" width="5.88671875" style="1" customWidth="1"/>
    <col min="14" max="14" width="7.44140625" style="1" customWidth="1"/>
    <col min="15" max="15" width="7.88671875" style="1" customWidth="1"/>
    <col min="16" max="16" width="12.109375" style="1" customWidth="1"/>
    <col min="17" max="17" width="5.5546875" style="1" bestFit="1" customWidth="1"/>
    <col min="18" max="18" width="7.5546875" style="1" customWidth="1"/>
    <col min="19" max="19" width="7.88671875" style="1" customWidth="1"/>
    <col min="20" max="20" width="11.109375" style="1" customWidth="1"/>
    <col min="21" max="21" width="5.77734375" style="1" bestFit="1" customWidth="1"/>
    <col min="22" max="22" width="8.6640625" style="1" customWidth="1"/>
    <col min="23" max="23" width="7.88671875" style="1" customWidth="1"/>
    <col min="24" max="24" width="10.6640625" style="1" customWidth="1"/>
    <col min="25" max="25" width="9.6640625" style="1" customWidth="1"/>
    <col min="26" max="26" width="7.33203125" style="1" customWidth="1"/>
    <col min="27" max="27" width="12.33203125" style="1" customWidth="1"/>
    <col min="28" max="28" width="10.44140625" style="1" customWidth="1"/>
    <col min="29" max="29" width="14.44140625" style="2" customWidth="1"/>
    <col min="30" max="16384" width="9.109375" style="1"/>
  </cols>
  <sheetData>
    <row r="1" spans="1:29" ht="22.2" x14ac:dyDescent="0.3">
      <c r="B1" s="71"/>
      <c r="C1" s="71"/>
      <c r="D1" s="63"/>
      <c r="E1" s="62"/>
      <c r="F1" s="70" t="s">
        <v>143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63"/>
      <c r="T1" s="63"/>
      <c r="U1" s="63"/>
      <c r="V1" s="69"/>
      <c r="W1" s="68" t="s">
        <v>118</v>
      </c>
      <c r="X1" s="67"/>
      <c r="Y1" s="67"/>
      <c r="Z1" s="67"/>
      <c r="AA1" s="63"/>
      <c r="AB1" s="63"/>
      <c r="AC1" s="62"/>
    </row>
    <row r="2" spans="1:29" ht="21.6" thickBot="1" x14ac:dyDescent="0.45">
      <c r="B2" s="66" t="s">
        <v>38</v>
      </c>
      <c r="C2" s="65"/>
      <c r="D2" s="65"/>
      <c r="E2" s="62"/>
      <c r="F2" s="64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2"/>
    </row>
    <row r="3" spans="1:29" x14ac:dyDescent="0.3">
      <c r="B3" s="264" t="s">
        <v>37</v>
      </c>
      <c r="C3" s="265"/>
      <c r="D3" s="61" t="s">
        <v>36</v>
      </c>
      <c r="E3" s="60"/>
      <c r="F3" s="189" t="s">
        <v>35</v>
      </c>
      <c r="G3" s="258" t="s">
        <v>30</v>
      </c>
      <c r="H3" s="259"/>
      <c r="I3" s="59"/>
      <c r="J3" s="189" t="s">
        <v>34</v>
      </c>
      <c r="K3" s="258" t="s">
        <v>30</v>
      </c>
      <c r="L3" s="259"/>
      <c r="M3" s="58"/>
      <c r="N3" s="189" t="s">
        <v>33</v>
      </c>
      <c r="O3" s="258" t="s">
        <v>30</v>
      </c>
      <c r="P3" s="259"/>
      <c r="Q3" s="58"/>
      <c r="R3" s="189" t="s">
        <v>32</v>
      </c>
      <c r="S3" s="258" t="s">
        <v>30</v>
      </c>
      <c r="T3" s="259"/>
      <c r="U3" s="57"/>
      <c r="V3" s="189" t="s">
        <v>31</v>
      </c>
      <c r="W3" s="258" t="s">
        <v>30</v>
      </c>
      <c r="X3" s="259"/>
      <c r="Y3" s="189" t="s">
        <v>27</v>
      </c>
      <c r="Z3" s="55"/>
      <c r="AA3" s="54" t="s">
        <v>29</v>
      </c>
      <c r="AB3" s="53" t="s">
        <v>28</v>
      </c>
      <c r="AC3" s="52" t="s">
        <v>27</v>
      </c>
    </row>
    <row r="4" spans="1:29" ht="17.399999999999999" thickBot="1" x14ac:dyDescent="0.35">
      <c r="A4" s="36"/>
      <c r="B4" s="260" t="s">
        <v>26</v>
      </c>
      <c r="C4" s="261"/>
      <c r="D4" s="51"/>
      <c r="E4" s="50"/>
      <c r="F4" s="47" t="s">
        <v>24</v>
      </c>
      <c r="G4" s="262" t="s">
        <v>25</v>
      </c>
      <c r="H4" s="263"/>
      <c r="I4" s="49"/>
      <c r="J4" s="47" t="s">
        <v>24</v>
      </c>
      <c r="K4" s="262" t="s">
        <v>25</v>
      </c>
      <c r="L4" s="263"/>
      <c r="M4" s="47"/>
      <c r="N4" s="47" t="s">
        <v>24</v>
      </c>
      <c r="O4" s="262" t="s">
        <v>25</v>
      </c>
      <c r="P4" s="263"/>
      <c r="Q4" s="47"/>
      <c r="R4" s="47" t="s">
        <v>24</v>
      </c>
      <c r="S4" s="262" t="s">
        <v>25</v>
      </c>
      <c r="T4" s="263"/>
      <c r="U4" s="48"/>
      <c r="V4" s="47" t="s">
        <v>24</v>
      </c>
      <c r="W4" s="262" t="s">
        <v>25</v>
      </c>
      <c r="X4" s="263"/>
      <c r="Y4" s="46" t="s">
        <v>24</v>
      </c>
      <c r="Z4" s="45" t="s">
        <v>23</v>
      </c>
      <c r="AA4" s="44" t="s">
        <v>22</v>
      </c>
      <c r="AB4" s="43" t="s">
        <v>21</v>
      </c>
      <c r="AC4" s="42" t="s">
        <v>20</v>
      </c>
    </row>
    <row r="5" spans="1:29" ht="48.75" customHeight="1" thickBot="1" x14ac:dyDescent="0.35">
      <c r="A5" s="36"/>
      <c r="B5" s="240" t="s">
        <v>86</v>
      </c>
      <c r="C5" s="241"/>
      <c r="D5" s="32">
        <f>SUM(D6:D8)</f>
        <v>125</v>
      </c>
      <c r="E5" s="28">
        <f>SUM(E6:E8)</f>
        <v>423</v>
      </c>
      <c r="F5" s="41">
        <f>SUM(F6:F8)</f>
        <v>548</v>
      </c>
      <c r="G5" s="35">
        <f>F25</f>
        <v>508</v>
      </c>
      <c r="H5" s="38" t="str">
        <f>B25</f>
        <v>Kunda Nordic</v>
      </c>
      <c r="I5" s="40">
        <f>SUM(I6:I8)</f>
        <v>432</v>
      </c>
      <c r="J5" s="39">
        <f>SUM(J6:J8)</f>
        <v>557</v>
      </c>
      <c r="K5" s="39">
        <f>J21</f>
        <v>457</v>
      </c>
      <c r="L5" s="23" t="str">
        <f>B21</f>
        <v>Malm ja Ko</v>
      </c>
      <c r="M5" s="21">
        <f>SUM(M6:M8)</f>
        <v>366</v>
      </c>
      <c r="N5" s="35">
        <f>SUM(N6:N8)</f>
        <v>491</v>
      </c>
      <c r="O5" s="35">
        <f>N17</f>
        <v>465</v>
      </c>
      <c r="P5" s="38" t="str">
        <f>B17</f>
        <v>Estonian Cell</v>
      </c>
      <c r="Q5" s="26">
        <f>SUM(Q6:Q8)</f>
        <v>448</v>
      </c>
      <c r="R5" s="35">
        <f>SUM(R6:R8)</f>
        <v>573</v>
      </c>
      <c r="S5" s="35">
        <f>R13</f>
        <v>488</v>
      </c>
      <c r="T5" s="38" t="str">
        <f>B13</f>
        <v>Egesten Metallehitused</v>
      </c>
      <c r="U5" s="26">
        <f>SUM(U6:U8)</f>
        <v>415</v>
      </c>
      <c r="V5" s="35">
        <f>SUM(V6:V8)</f>
        <v>540</v>
      </c>
      <c r="W5" s="35">
        <f>V9</f>
        <v>592</v>
      </c>
      <c r="X5" s="38" t="str">
        <f>B9</f>
        <v>Essu Mõisa Bowling</v>
      </c>
      <c r="Y5" s="22">
        <f t="shared" ref="Y5:Y28" si="0">F5+J5+N5+R5+V5</f>
        <v>2709</v>
      </c>
      <c r="Z5" s="21">
        <f>SUM(Z6:Z8)</f>
        <v>2084</v>
      </c>
      <c r="AA5" s="37">
        <f>AVERAGE(AA6,AA7,AA8)</f>
        <v>180.6</v>
      </c>
      <c r="AB5" s="19">
        <f>AVERAGE(AB6,AB7,AB8)</f>
        <v>138.93333333333331</v>
      </c>
      <c r="AC5" s="225">
        <f>G6+K6+O6+S6+W6</f>
        <v>4</v>
      </c>
    </row>
    <row r="6" spans="1:29" x14ac:dyDescent="0.3">
      <c r="A6" s="5"/>
      <c r="B6" s="266" t="s">
        <v>85</v>
      </c>
      <c r="C6" s="267"/>
      <c r="D6" s="18">
        <v>48</v>
      </c>
      <c r="E6" s="17">
        <v>176</v>
      </c>
      <c r="F6" s="10">
        <f>E6+D6</f>
        <v>224</v>
      </c>
      <c r="G6" s="230">
        <v>1</v>
      </c>
      <c r="H6" s="231"/>
      <c r="I6" s="16">
        <v>134</v>
      </c>
      <c r="J6" s="12">
        <f>I6+D6</f>
        <v>182</v>
      </c>
      <c r="K6" s="230">
        <v>1</v>
      </c>
      <c r="L6" s="231"/>
      <c r="M6" s="16">
        <v>134</v>
      </c>
      <c r="N6" s="12">
        <f>M6+D6</f>
        <v>182</v>
      </c>
      <c r="O6" s="230">
        <v>1</v>
      </c>
      <c r="P6" s="231"/>
      <c r="Q6" s="16">
        <v>128</v>
      </c>
      <c r="R6" s="10">
        <f>Q6+D6</f>
        <v>176</v>
      </c>
      <c r="S6" s="230">
        <v>1</v>
      </c>
      <c r="T6" s="231"/>
      <c r="U6" s="17">
        <v>150</v>
      </c>
      <c r="V6" s="10">
        <f>U6+D6</f>
        <v>198</v>
      </c>
      <c r="W6" s="230">
        <v>0</v>
      </c>
      <c r="X6" s="231"/>
      <c r="Y6" s="12">
        <f t="shared" si="0"/>
        <v>962</v>
      </c>
      <c r="Z6" s="16">
        <f>E6+I6+M6+Q6+U6</f>
        <v>722</v>
      </c>
      <c r="AA6" s="15">
        <f>AVERAGE(F6,J6,N6,R6,V6)</f>
        <v>192.4</v>
      </c>
      <c r="AB6" s="14">
        <f>AVERAGE(F6,J6,N6,R6,V6)-D6</f>
        <v>144.4</v>
      </c>
      <c r="AC6" s="226"/>
    </row>
    <row r="7" spans="1:29" s="36" customFormat="1" ht="16.2" x14ac:dyDescent="0.25">
      <c r="A7" s="5"/>
      <c r="B7" s="268" t="s">
        <v>84</v>
      </c>
      <c r="C7" s="269"/>
      <c r="D7" s="18">
        <v>47</v>
      </c>
      <c r="E7" s="17">
        <v>150</v>
      </c>
      <c r="F7" s="10">
        <f t="shared" ref="F7:F8" si="1">E7+D7</f>
        <v>197</v>
      </c>
      <c r="G7" s="232"/>
      <c r="H7" s="233"/>
      <c r="I7" s="16">
        <v>160</v>
      </c>
      <c r="J7" s="12">
        <f t="shared" ref="J7:J8" si="2">I7+D7</f>
        <v>207</v>
      </c>
      <c r="K7" s="232"/>
      <c r="L7" s="233"/>
      <c r="M7" s="16">
        <v>105</v>
      </c>
      <c r="N7" s="12">
        <f t="shared" ref="N7:N8" si="3">M7+D7</f>
        <v>152</v>
      </c>
      <c r="O7" s="232"/>
      <c r="P7" s="233"/>
      <c r="Q7" s="17">
        <v>133</v>
      </c>
      <c r="R7" s="10">
        <f t="shared" ref="R7:R8" si="4">Q7+D7</f>
        <v>180</v>
      </c>
      <c r="S7" s="232"/>
      <c r="T7" s="233"/>
      <c r="U7" s="17">
        <v>117</v>
      </c>
      <c r="V7" s="10">
        <f t="shared" ref="V7:V8" si="5">U7+D7</f>
        <v>164</v>
      </c>
      <c r="W7" s="232"/>
      <c r="X7" s="233"/>
      <c r="Y7" s="12">
        <f t="shared" si="0"/>
        <v>900</v>
      </c>
      <c r="Z7" s="16">
        <f>E7+I7+M7+Q7+U7</f>
        <v>665</v>
      </c>
      <c r="AA7" s="15">
        <f>AVERAGE(F7,J7,N7,R7,V7)</f>
        <v>180</v>
      </c>
      <c r="AB7" s="14">
        <f>AVERAGE(F7,J7,N7,R7,V7)-D7</f>
        <v>133</v>
      </c>
      <c r="AC7" s="226"/>
    </row>
    <row r="8" spans="1:29" s="36" customFormat="1" ht="17.399999999999999" thickBot="1" x14ac:dyDescent="0.35">
      <c r="A8" s="5"/>
      <c r="B8" s="246" t="s">
        <v>83</v>
      </c>
      <c r="C8" s="247"/>
      <c r="D8" s="30">
        <v>30</v>
      </c>
      <c r="E8" s="11">
        <v>97</v>
      </c>
      <c r="F8" s="10">
        <f t="shared" si="1"/>
        <v>127</v>
      </c>
      <c r="G8" s="234"/>
      <c r="H8" s="235"/>
      <c r="I8" s="8">
        <v>138</v>
      </c>
      <c r="J8" s="12">
        <f t="shared" si="2"/>
        <v>168</v>
      </c>
      <c r="K8" s="234"/>
      <c r="L8" s="235"/>
      <c r="M8" s="16">
        <v>127</v>
      </c>
      <c r="N8" s="12">
        <f t="shared" si="3"/>
        <v>157</v>
      </c>
      <c r="O8" s="234"/>
      <c r="P8" s="235"/>
      <c r="Q8" s="17">
        <v>187</v>
      </c>
      <c r="R8" s="10">
        <f t="shared" si="4"/>
        <v>217</v>
      </c>
      <c r="S8" s="234"/>
      <c r="T8" s="235"/>
      <c r="U8" s="17">
        <v>148</v>
      </c>
      <c r="V8" s="10">
        <f t="shared" si="5"/>
        <v>178</v>
      </c>
      <c r="W8" s="234"/>
      <c r="X8" s="235"/>
      <c r="Y8" s="9">
        <f t="shared" si="0"/>
        <v>847</v>
      </c>
      <c r="Z8" s="8">
        <f>E8+I8+M8+Q8+U8</f>
        <v>697</v>
      </c>
      <c r="AA8" s="7">
        <f>AVERAGE(F8,J8,N8,R8,V8)</f>
        <v>169.4</v>
      </c>
      <c r="AB8" s="6">
        <f>AVERAGE(F8,J8,N8,R8,V8)-D8</f>
        <v>139.4</v>
      </c>
      <c r="AC8" s="227"/>
    </row>
    <row r="9" spans="1:29" s="5" customFormat="1" ht="48.75" customHeight="1" x14ac:dyDescent="0.25">
      <c r="B9" s="240" t="s">
        <v>48</v>
      </c>
      <c r="C9" s="241"/>
      <c r="D9" s="34">
        <f>SUM(D10:D12)</f>
        <v>66</v>
      </c>
      <c r="E9" s="28">
        <f>SUM(E10:E12)</f>
        <v>508</v>
      </c>
      <c r="F9" s="24">
        <f>SUM(F10:F12)</f>
        <v>574</v>
      </c>
      <c r="G9" s="24">
        <f>F21</f>
        <v>469</v>
      </c>
      <c r="H9" s="23" t="str">
        <f>B21</f>
        <v>Malm ja Ko</v>
      </c>
      <c r="I9" s="27">
        <f>SUM(I10:I12)</f>
        <v>472</v>
      </c>
      <c r="J9" s="24">
        <f>SUM(J10:J12)</f>
        <v>538</v>
      </c>
      <c r="K9" s="24">
        <f>J17</f>
        <v>541</v>
      </c>
      <c r="L9" s="23" t="str">
        <f>B17</f>
        <v>Estonian Cell</v>
      </c>
      <c r="M9" s="21">
        <f>SUM(M10:M12)</f>
        <v>432</v>
      </c>
      <c r="N9" s="31">
        <f>SUM(N10:N12)</f>
        <v>498</v>
      </c>
      <c r="O9" s="24">
        <f>N13</f>
        <v>465</v>
      </c>
      <c r="P9" s="23" t="str">
        <f>B13</f>
        <v>Egesten Metallehitused</v>
      </c>
      <c r="Q9" s="21">
        <f>SUM(Q10:Q12)</f>
        <v>451</v>
      </c>
      <c r="R9" s="35">
        <f>SUM(R10:R12)</f>
        <v>517</v>
      </c>
      <c r="S9" s="24">
        <f>R25</f>
        <v>519</v>
      </c>
      <c r="T9" s="23" t="str">
        <f>B25</f>
        <v>Kunda Nordic</v>
      </c>
      <c r="U9" s="21">
        <f>SUM(U10:U12)</f>
        <v>526</v>
      </c>
      <c r="V9" s="25">
        <f>SUM(V10:V12)</f>
        <v>592</v>
      </c>
      <c r="W9" s="24">
        <f>V5</f>
        <v>540</v>
      </c>
      <c r="X9" s="23" t="str">
        <f>B5</f>
        <v>Rakvere Soojus</v>
      </c>
      <c r="Y9" s="22">
        <f t="shared" si="0"/>
        <v>2719</v>
      </c>
      <c r="Z9" s="21">
        <f>SUM(Z10:Z12)</f>
        <v>2389</v>
      </c>
      <c r="AA9" s="20">
        <f>AVERAGE(AA10,AA11,AA12)</f>
        <v>181.26666666666665</v>
      </c>
      <c r="AB9" s="19">
        <f>AVERAGE(AB10,AB11,AB12)</f>
        <v>159.26666666666668</v>
      </c>
      <c r="AC9" s="225">
        <f>G10+K10+O10+S10+W10</f>
        <v>3</v>
      </c>
    </row>
    <row r="10" spans="1:29" s="5" customFormat="1" ht="16.2" x14ac:dyDescent="0.25">
      <c r="B10" s="228" t="s">
        <v>47</v>
      </c>
      <c r="C10" s="229"/>
      <c r="D10" s="18">
        <v>13</v>
      </c>
      <c r="E10" s="17">
        <v>172</v>
      </c>
      <c r="F10" s="10">
        <f>E10+D10</f>
        <v>185</v>
      </c>
      <c r="G10" s="230">
        <v>1</v>
      </c>
      <c r="H10" s="231"/>
      <c r="I10" s="16">
        <v>193</v>
      </c>
      <c r="J10" s="12">
        <f>I10+D10</f>
        <v>206</v>
      </c>
      <c r="K10" s="230">
        <v>0</v>
      </c>
      <c r="L10" s="231"/>
      <c r="M10" s="16">
        <v>200</v>
      </c>
      <c r="N10" s="12">
        <f>M10+D10</f>
        <v>213</v>
      </c>
      <c r="O10" s="230">
        <v>1</v>
      </c>
      <c r="P10" s="231"/>
      <c r="Q10" s="16">
        <v>151</v>
      </c>
      <c r="R10" s="10">
        <f>Q10+D10</f>
        <v>164</v>
      </c>
      <c r="S10" s="230">
        <v>0</v>
      </c>
      <c r="T10" s="231"/>
      <c r="U10" s="16">
        <v>193</v>
      </c>
      <c r="V10" s="10">
        <f>U10+D10</f>
        <v>206</v>
      </c>
      <c r="W10" s="230">
        <v>1</v>
      </c>
      <c r="X10" s="231"/>
      <c r="Y10" s="12">
        <f t="shared" si="0"/>
        <v>974</v>
      </c>
      <c r="Z10" s="16">
        <f>E10+I10+M10+Q10+U10</f>
        <v>909</v>
      </c>
      <c r="AA10" s="15">
        <f>AVERAGE(F10,J10,N10,R10,V10)</f>
        <v>194.8</v>
      </c>
      <c r="AB10" s="14">
        <f>AVERAGE(F10,J10,N10,R10,V10)-D10</f>
        <v>181.8</v>
      </c>
      <c r="AC10" s="226"/>
    </row>
    <row r="11" spans="1:29" s="5" customFormat="1" ht="16.2" x14ac:dyDescent="0.25">
      <c r="B11" s="236" t="s">
        <v>46</v>
      </c>
      <c r="C11" s="237"/>
      <c r="D11" s="18">
        <v>39</v>
      </c>
      <c r="E11" s="17">
        <v>168</v>
      </c>
      <c r="F11" s="10">
        <f t="shared" ref="F11:F12" si="6">E11+D11</f>
        <v>207</v>
      </c>
      <c r="G11" s="232"/>
      <c r="H11" s="233"/>
      <c r="I11" s="16">
        <v>137</v>
      </c>
      <c r="J11" s="12">
        <f t="shared" ref="J11:J12" si="7">I11+D11</f>
        <v>176</v>
      </c>
      <c r="K11" s="232"/>
      <c r="L11" s="233"/>
      <c r="M11" s="16">
        <v>108</v>
      </c>
      <c r="N11" s="12">
        <f t="shared" ref="N11:N12" si="8">M11+D11</f>
        <v>147</v>
      </c>
      <c r="O11" s="232"/>
      <c r="P11" s="233"/>
      <c r="Q11" s="17">
        <v>153</v>
      </c>
      <c r="R11" s="10">
        <f t="shared" ref="R11:R12" si="9">Q11+D11</f>
        <v>192</v>
      </c>
      <c r="S11" s="232"/>
      <c r="T11" s="233"/>
      <c r="U11" s="17">
        <v>158</v>
      </c>
      <c r="V11" s="10">
        <f t="shared" ref="V11:V12" si="10">U11+D11</f>
        <v>197</v>
      </c>
      <c r="W11" s="232"/>
      <c r="X11" s="233"/>
      <c r="Y11" s="12">
        <f t="shared" si="0"/>
        <v>919</v>
      </c>
      <c r="Z11" s="16">
        <f>E11+I11+M11+Q11+U11</f>
        <v>724</v>
      </c>
      <c r="AA11" s="15">
        <f>AVERAGE(F11,J11,N11,R11,V11)</f>
        <v>183.8</v>
      </c>
      <c r="AB11" s="14">
        <f>AVERAGE(F11,J11,N11,R11,V11)-D11</f>
        <v>144.80000000000001</v>
      </c>
      <c r="AC11" s="226"/>
    </row>
    <row r="12" spans="1:29" s="5" customFormat="1" thickBot="1" x14ac:dyDescent="0.35">
      <c r="B12" s="238" t="s">
        <v>45</v>
      </c>
      <c r="C12" s="239"/>
      <c r="D12" s="30">
        <v>14</v>
      </c>
      <c r="E12" s="11">
        <v>168</v>
      </c>
      <c r="F12" s="10">
        <f t="shared" si="6"/>
        <v>182</v>
      </c>
      <c r="G12" s="234"/>
      <c r="H12" s="235"/>
      <c r="I12" s="8">
        <v>142</v>
      </c>
      <c r="J12" s="12">
        <f t="shared" si="7"/>
        <v>156</v>
      </c>
      <c r="K12" s="234"/>
      <c r="L12" s="235"/>
      <c r="M12" s="16">
        <v>124</v>
      </c>
      <c r="N12" s="12">
        <f t="shared" si="8"/>
        <v>138</v>
      </c>
      <c r="O12" s="234"/>
      <c r="P12" s="235"/>
      <c r="Q12" s="17">
        <v>147</v>
      </c>
      <c r="R12" s="10">
        <f t="shared" si="9"/>
        <v>161</v>
      </c>
      <c r="S12" s="234"/>
      <c r="T12" s="235"/>
      <c r="U12" s="17">
        <v>175</v>
      </c>
      <c r="V12" s="10">
        <f t="shared" si="10"/>
        <v>189</v>
      </c>
      <c r="W12" s="234"/>
      <c r="X12" s="235"/>
      <c r="Y12" s="9">
        <f t="shared" si="0"/>
        <v>826</v>
      </c>
      <c r="Z12" s="8">
        <f>E12+I12+M12+Q12+U12</f>
        <v>756</v>
      </c>
      <c r="AA12" s="7">
        <f>AVERAGE(F12,J12,N12,R12,V12)</f>
        <v>165.2</v>
      </c>
      <c r="AB12" s="6">
        <f>AVERAGE(F12,J12,N12,R12,V12)-D12</f>
        <v>151.19999999999999</v>
      </c>
      <c r="AC12" s="227"/>
    </row>
    <row r="13" spans="1:29" s="5" customFormat="1" ht="60.75" customHeight="1" x14ac:dyDescent="0.25">
      <c r="B13" s="240" t="s">
        <v>5</v>
      </c>
      <c r="C13" s="241"/>
      <c r="D13" s="34">
        <f>SUM(D14:D16)</f>
        <v>101</v>
      </c>
      <c r="E13" s="28">
        <f>SUM(E14:E16)</f>
        <v>408</v>
      </c>
      <c r="F13" s="24">
        <f>SUM(F14:F16)</f>
        <v>509</v>
      </c>
      <c r="G13" s="24">
        <f>F17</f>
        <v>497</v>
      </c>
      <c r="H13" s="23" t="str">
        <f>B17</f>
        <v>Estonian Cell</v>
      </c>
      <c r="I13" s="27">
        <f>SUM(I14:I16)</f>
        <v>431</v>
      </c>
      <c r="J13" s="24">
        <f>SUM(J14:J16)</f>
        <v>532</v>
      </c>
      <c r="K13" s="24">
        <f>J25</f>
        <v>513</v>
      </c>
      <c r="L13" s="23" t="str">
        <f>B25</f>
        <v>Kunda Nordic</v>
      </c>
      <c r="M13" s="21">
        <f>SUM(M14:M16)</f>
        <v>364</v>
      </c>
      <c r="N13" s="31">
        <f>SUM(N14:N16)</f>
        <v>465</v>
      </c>
      <c r="O13" s="24">
        <f>N9</f>
        <v>498</v>
      </c>
      <c r="P13" s="23" t="str">
        <f>B9</f>
        <v>Essu Mõisa Bowling</v>
      </c>
      <c r="Q13" s="21">
        <f>SUM(Q14:Q16)</f>
        <v>387</v>
      </c>
      <c r="R13" s="25">
        <f>SUM(R14:R16)</f>
        <v>488</v>
      </c>
      <c r="S13" s="24">
        <f>R5</f>
        <v>573</v>
      </c>
      <c r="T13" s="23" t="str">
        <f>B5</f>
        <v>Rakvere Soojus</v>
      </c>
      <c r="U13" s="21">
        <f>SUM(U14:U16)</f>
        <v>459</v>
      </c>
      <c r="V13" s="31">
        <f>SUM(V14:V16)</f>
        <v>560</v>
      </c>
      <c r="W13" s="24">
        <f>V21</f>
        <v>497</v>
      </c>
      <c r="X13" s="23" t="str">
        <f>B21</f>
        <v>Malm ja Ko</v>
      </c>
      <c r="Y13" s="22">
        <f t="shared" si="0"/>
        <v>2554</v>
      </c>
      <c r="Z13" s="21">
        <f>SUM(Z14:Z16)</f>
        <v>2049</v>
      </c>
      <c r="AA13" s="20">
        <f>AVERAGE(AA14,AA15,AA16)</f>
        <v>170.26666666666668</v>
      </c>
      <c r="AB13" s="19">
        <f>AVERAGE(AB14,AB15,AB16)</f>
        <v>136.6</v>
      </c>
      <c r="AC13" s="225">
        <f>G14+K14+O14+S14+W14</f>
        <v>3</v>
      </c>
    </row>
    <row r="14" spans="1:29" s="5" customFormat="1" ht="16.2" x14ac:dyDescent="0.25">
      <c r="B14" s="254" t="s">
        <v>4</v>
      </c>
      <c r="C14" s="255"/>
      <c r="D14" s="18">
        <v>45</v>
      </c>
      <c r="E14" s="17">
        <v>125</v>
      </c>
      <c r="F14" s="10">
        <f>E14+D14</f>
        <v>170</v>
      </c>
      <c r="G14" s="230">
        <v>1</v>
      </c>
      <c r="H14" s="231"/>
      <c r="I14" s="16">
        <v>111</v>
      </c>
      <c r="J14" s="12">
        <f>I14+D14</f>
        <v>156</v>
      </c>
      <c r="K14" s="230">
        <v>1</v>
      </c>
      <c r="L14" s="231"/>
      <c r="M14" s="16">
        <v>104</v>
      </c>
      <c r="N14" s="12">
        <f>M14+D14</f>
        <v>149</v>
      </c>
      <c r="O14" s="230">
        <v>0</v>
      </c>
      <c r="P14" s="231"/>
      <c r="Q14" s="16">
        <v>124</v>
      </c>
      <c r="R14" s="10">
        <f>Q14+D14</f>
        <v>169</v>
      </c>
      <c r="S14" s="230">
        <v>0</v>
      </c>
      <c r="T14" s="231"/>
      <c r="U14" s="16">
        <v>150</v>
      </c>
      <c r="V14" s="10">
        <f>U14+D14</f>
        <v>195</v>
      </c>
      <c r="W14" s="230">
        <v>1</v>
      </c>
      <c r="X14" s="231"/>
      <c r="Y14" s="12">
        <f t="shared" si="0"/>
        <v>839</v>
      </c>
      <c r="Z14" s="16">
        <f>E14+I14+M14+Q14+U14</f>
        <v>614</v>
      </c>
      <c r="AA14" s="15">
        <f>AVERAGE(F14,J14,N14,R14,V14)</f>
        <v>167.8</v>
      </c>
      <c r="AB14" s="14">
        <f>AVERAGE(F14,J14,N14,R14,V14)-D14</f>
        <v>122.80000000000001</v>
      </c>
      <c r="AC14" s="226"/>
    </row>
    <row r="15" spans="1:29" s="5" customFormat="1" ht="16.2" x14ac:dyDescent="0.25">
      <c r="B15" s="254" t="s">
        <v>3</v>
      </c>
      <c r="C15" s="255"/>
      <c r="D15" s="18">
        <v>30</v>
      </c>
      <c r="E15" s="17">
        <v>139</v>
      </c>
      <c r="F15" s="10">
        <f t="shared" ref="F15:F16" si="11">E15+D15</f>
        <v>169</v>
      </c>
      <c r="G15" s="232"/>
      <c r="H15" s="233"/>
      <c r="I15" s="17">
        <v>163</v>
      </c>
      <c r="J15" s="12">
        <f t="shared" ref="J15:J16" si="12">I15+D15</f>
        <v>193</v>
      </c>
      <c r="K15" s="232"/>
      <c r="L15" s="233"/>
      <c r="M15" s="17">
        <v>159</v>
      </c>
      <c r="N15" s="12">
        <f t="shared" ref="N15:N16" si="13">M15+D15</f>
        <v>189</v>
      </c>
      <c r="O15" s="232"/>
      <c r="P15" s="233"/>
      <c r="Q15" s="17">
        <v>157</v>
      </c>
      <c r="R15" s="10">
        <f t="shared" ref="R15:R16" si="14">Q15+D15</f>
        <v>187</v>
      </c>
      <c r="S15" s="232"/>
      <c r="T15" s="233"/>
      <c r="U15" s="17">
        <v>203</v>
      </c>
      <c r="V15" s="10">
        <f t="shared" ref="V15:V16" si="15">U15+D15</f>
        <v>233</v>
      </c>
      <c r="W15" s="232"/>
      <c r="X15" s="233"/>
      <c r="Y15" s="12">
        <f t="shared" si="0"/>
        <v>971</v>
      </c>
      <c r="Z15" s="16">
        <f>E15+I15+M15+Q15+U15</f>
        <v>821</v>
      </c>
      <c r="AA15" s="15">
        <f>AVERAGE(F15,J15,N15,R15,V15)</f>
        <v>194.2</v>
      </c>
      <c r="AB15" s="14">
        <f>AVERAGE(F15,J15,N15,R15,V15)-D15</f>
        <v>164.2</v>
      </c>
      <c r="AC15" s="226"/>
    </row>
    <row r="16" spans="1:29" s="5" customFormat="1" thickBot="1" x14ac:dyDescent="0.35">
      <c r="B16" s="256" t="s">
        <v>2</v>
      </c>
      <c r="C16" s="257"/>
      <c r="D16" s="30">
        <v>26</v>
      </c>
      <c r="E16" s="11">
        <v>144</v>
      </c>
      <c r="F16" s="10">
        <f t="shared" si="11"/>
        <v>170</v>
      </c>
      <c r="G16" s="234"/>
      <c r="H16" s="235"/>
      <c r="I16" s="17">
        <v>157</v>
      </c>
      <c r="J16" s="12">
        <f t="shared" si="12"/>
        <v>183</v>
      </c>
      <c r="K16" s="234"/>
      <c r="L16" s="235"/>
      <c r="M16" s="17">
        <v>101</v>
      </c>
      <c r="N16" s="12">
        <f t="shared" si="13"/>
        <v>127</v>
      </c>
      <c r="O16" s="234"/>
      <c r="P16" s="235"/>
      <c r="Q16" s="17">
        <v>106</v>
      </c>
      <c r="R16" s="10">
        <f t="shared" si="14"/>
        <v>132</v>
      </c>
      <c r="S16" s="234"/>
      <c r="T16" s="235"/>
      <c r="U16" s="17">
        <v>106</v>
      </c>
      <c r="V16" s="10">
        <f t="shared" si="15"/>
        <v>132</v>
      </c>
      <c r="W16" s="234"/>
      <c r="X16" s="235"/>
      <c r="Y16" s="9">
        <f t="shared" si="0"/>
        <v>744</v>
      </c>
      <c r="Z16" s="8">
        <f>E16+I16+M16+Q16+U16</f>
        <v>614</v>
      </c>
      <c r="AA16" s="7">
        <f>AVERAGE(F16,J16,N16,R16,V16)</f>
        <v>148.80000000000001</v>
      </c>
      <c r="AB16" s="6">
        <f>AVERAGE(F16,J16,N16,R16,V16)-D16</f>
        <v>122.80000000000001</v>
      </c>
      <c r="AC16" s="227"/>
    </row>
    <row r="17" spans="2:29" s="5" customFormat="1" ht="48.75" customHeight="1" thickBot="1" x14ac:dyDescent="0.3">
      <c r="B17" s="240" t="s">
        <v>50</v>
      </c>
      <c r="C17" s="241"/>
      <c r="D17" s="32">
        <f>SUM(D18:D20)</f>
        <v>120</v>
      </c>
      <c r="E17" s="28">
        <f>SUM(E18:E20)</f>
        <v>377</v>
      </c>
      <c r="F17" s="24">
        <f>SUM(F18:F20)</f>
        <v>497</v>
      </c>
      <c r="G17" s="24">
        <f>F13</f>
        <v>509</v>
      </c>
      <c r="H17" s="23" t="str">
        <f>B13</f>
        <v>Egesten Metallehitused</v>
      </c>
      <c r="I17" s="33">
        <f>SUM(I18:I20)</f>
        <v>421</v>
      </c>
      <c r="J17" s="24">
        <f>SUM(J18:J20)</f>
        <v>541</v>
      </c>
      <c r="K17" s="24">
        <f>J9</f>
        <v>538</v>
      </c>
      <c r="L17" s="23" t="str">
        <f>B9</f>
        <v>Essu Mõisa Bowling</v>
      </c>
      <c r="M17" s="26">
        <f>SUM(M18:M20)</f>
        <v>345</v>
      </c>
      <c r="N17" s="25">
        <f>SUM(N18:N20)</f>
        <v>465</v>
      </c>
      <c r="O17" s="24">
        <f>N5</f>
        <v>491</v>
      </c>
      <c r="P17" s="23" t="str">
        <f>B5</f>
        <v>Rakvere Soojus</v>
      </c>
      <c r="Q17" s="21">
        <f>SUM(Q18:Q20)</f>
        <v>332</v>
      </c>
      <c r="R17" s="25">
        <f>SUM(R18:R20)</f>
        <v>452</v>
      </c>
      <c r="S17" s="24">
        <f>R21</f>
        <v>483</v>
      </c>
      <c r="T17" s="23" t="str">
        <f>B21</f>
        <v>Malm ja Ko</v>
      </c>
      <c r="U17" s="21">
        <f>SUM(U18:U20)</f>
        <v>385</v>
      </c>
      <c r="V17" s="25">
        <f>SUM(V18:V20)</f>
        <v>505</v>
      </c>
      <c r="W17" s="24">
        <f>V25</f>
        <v>520</v>
      </c>
      <c r="X17" s="23" t="str">
        <f>B25</f>
        <v>Kunda Nordic</v>
      </c>
      <c r="Y17" s="22">
        <f t="shared" si="0"/>
        <v>2460</v>
      </c>
      <c r="Z17" s="21">
        <f>SUM(Z18:Z20)</f>
        <v>1860</v>
      </c>
      <c r="AA17" s="20">
        <f>AVERAGE(AA18,AA19,AA20)</f>
        <v>164</v>
      </c>
      <c r="AB17" s="19">
        <f>AVERAGE(AB18,AB19,AB20)</f>
        <v>124</v>
      </c>
      <c r="AC17" s="225">
        <f>G18+K18+O18+S18+W18</f>
        <v>1</v>
      </c>
    </row>
    <row r="18" spans="2:29" s="5" customFormat="1" ht="16.2" x14ac:dyDescent="0.25">
      <c r="B18" s="242" t="s">
        <v>145</v>
      </c>
      <c r="C18" s="243"/>
      <c r="D18" s="18">
        <v>34</v>
      </c>
      <c r="E18" s="17">
        <v>131</v>
      </c>
      <c r="F18" s="10">
        <f>E18+D18</f>
        <v>165</v>
      </c>
      <c r="G18" s="230">
        <v>0</v>
      </c>
      <c r="H18" s="231"/>
      <c r="I18" s="16">
        <v>140</v>
      </c>
      <c r="J18" s="12">
        <f>I18+D18</f>
        <v>174</v>
      </c>
      <c r="K18" s="230">
        <v>1</v>
      </c>
      <c r="L18" s="231"/>
      <c r="M18" s="16">
        <v>117</v>
      </c>
      <c r="N18" s="12">
        <f>M18+D18</f>
        <v>151</v>
      </c>
      <c r="O18" s="230">
        <v>0</v>
      </c>
      <c r="P18" s="231"/>
      <c r="Q18" s="16">
        <v>105</v>
      </c>
      <c r="R18" s="10">
        <f>Q18+D18</f>
        <v>139</v>
      </c>
      <c r="S18" s="230">
        <v>0</v>
      </c>
      <c r="T18" s="231"/>
      <c r="U18" s="16">
        <v>133</v>
      </c>
      <c r="V18" s="10">
        <f>U18+D18</f>
        <v>167</v>
      </c>
      <c r="W18" s="230">
        <v>0</v>
      </c>
      <c r="X18" s="231"/>
      <c r="Y18" s="12">
        <f t="shared" si="0"/>
        <v>796</v>
      </c>
      <c r="Z18" s="16">
        <f>E18+I18+M18+Q18+U18</f>
        <v>626</v>
      </c>
      <c r="AA18" s="15">
        <f>AVERAGE(F18,J18,N18,R18,V18)</f>
        <v>159.19999999999999</v>
      </c>
      <c r="AB18" s="14">
        <f>AVERAGE(F18,J18,N18,R18,V18)-D18</f>
        <v>125.19999999999999</v>
      </c>
      <c r="AC18" s="226"/>
    </row>
    <row r="19" spans="2:29" s="5" customFormat="1" ht="20.399999999999999" customHeight="1" x14ac:dyDescent="0.25">
      <c r="B19" s="244" t="s">
        <v>146</v>
      </c>
      <c r="C19" s="245"/>
      <c r="D19" s="18">
        <v>60</v>
      </c>
      <c r="E19" s="17">
        <v>125</v>
      </c>
      <c r="F19" s="10">
        <f t="shared" ref="F19:F20" si="16">E19+D19</f>
        <v>185</v>
      </c>
      <c r="G19" s="232"/>
      <c r="H19" s="233"/>
      <c r="I19" s="17">
        <v>128</v>
      </c>
      <c r="J19" s="12">
        <f t="shared" ref="J19:J20" si="17">I19+D19</f>
        <v>188</v>
      </c>
      <c r="K19" s="232"/>
      <c r="L19" s="233"/>
      <c r="M19" s="17">
        <v>115</v>
      </c>
      <c r="N19" s="12">
        <f t="shared" ref="N19:N20" si="18">M19+D19</f>
        <v>175</v>
      </c>
      <c r="O19" s="232"/>
      <c r="P19" s="233"/>
      <c r="Q19" s="17">
        <v>93</v>
      </c>
      <c r="R19" s="10">
        <f t="shared" ref="R19:R20" si="19">Q19+D19</f>
        <v>153</v>
      </c>
      <c r="S19" s="232"/>
      <c r="T19" s="233"/>
      <c r="U19" s="17">
        <v>109</v>
      </c>
      <c r="V19" s="10">
        <f t="shared" ref="V19:V20" si="20">U19+D19</f>
        <v>169</v>
      </c>
      <c r="W19" s="232"/>
      <c r="X19" s="233"/>
      <c r="Y19" s="12">
        <f t="shared" si="0"/>
        <v>870</v>
      </c>
      <c r="Z19" s="16">
        <f>E19+I19+M19+Q19+U19</f>
        <v>570</v>
      </c>
      <c r="AA19" s="15">
        <f>AVERAGE(F19,J19,N19,R19,V19)</f>
        <v>174</v>
      </c>
      <c r="AB19" s="14">
        <f>AVERAGE(F19,J19,N19,R19,V19)-D19</f>
        <v>114</v>
      </c>
      <c r="AC19" s="226"/>
    </row>
    <row r="20" spans="2:29" s="5" customFormat="1" thickBot="1" x14ac:dyDescent="0.35">
      <c r="B20" s="246" t="s">
        <v>49</v>
      </c>
      <c r="C20" s="247"/>
      <c r="D20" s="30">
        <v>26</v>
      </c>
      <c r="E20" s="11">
        <v>121</v>
      </c>
      <c r="F20" s="10">
        <f t="shared" si="16"/>
        <v>147</v>
      </c>
      <c r="G20" s="234"/>
      <c r="H20" s="235"/>
      <c r="I20" s="17">
        <v>153</v>
      </c>
      <c r="J20" s="12">
        <f t="shared" si="17"/>
        <v>179</v>
      </c>
      <c r="K20" s="234"/>
      <c r="L20" s="235"/>
      <c r="M20" s="17">
        <v>113</v>
      </c>
      <c r="N20" s="12">
        <f t="shared" si="18"/>
        <v>139</v>
      </c>
      <c r="O20" s="234"/>
      <c r="P20" s="235"/>
      <c r="Q20" s="17">
        <v>134</v>
      </c>
      <c r="R20" s="10">
        <f t="shared" si="19"/>
        <v>160</v>
      </c>
      <c r="S20" s="234"/>
      <c r="T20" s="235"/>
      <c r="U20" s="17">
        <v>143</v>
      </c>
      <c r="V20" s="10">
        <f t="shared" si="20"/>
        <v>169</v>
      </c>
      <c r="W20" s="234"/>
      <c r="X20" s="235"/>
      <c r="Y20" s="9">
        <f t="shared" si="0"/>
        <v>794</v>
      </c>
      <c r="Z20" s="8">
        <f>E20+I20+M20+Q20+U20</f>
        <v>664</v>
      </c>
      <c r="AA20" s="7">
        <f>AVERAGE(F20,J20,N20,R20,V20)</f>
        <v>158.80000000000001</v>
      </c>
      <c r="AB20" s="6">
        <f>AVERAGE(F20,J20,N20,R20,V20)-D20</f>
        <v>132.80000000000001</v>
      </c>
      <c r="AC20" s="227"/>
    </row>
    <row r="21" spans="2:29" s="5" customFormat="1" ht="48.75" customHeight="1" x14ac:dyDescent="0.25">
      <c r="B21" s="240" t="s">
        <v>144</v>
      </c>
      <c r="C21" s="241"/>
      <c r="D21" s="34">
        <f>SUM(D22:D24)</f>
        <v>98</v>
      </c>
      <c r="E21" s="28">
        <f>SUM(E22:E24)</f>
        <v>371</v>
      </c>
      <c r="F21" s="24">
        <f>SUM(F22:F24)</f>
        <v>469</v>
      </c>
      <c r="G21" s="24">
        <f>F9</f>
        <v>574</v>
      </c>
      <c r="H21" s="23" t="str">
        <f>B9</f>
        <v>Essu Mõisa Bowling</v>
      </c>
      <c r="I21" s="27">
        <f>SUM(I22:I24)</f>
        <v>359</v>
      </c>
      <c r="J21" s="24">
        <f>SUM(J22:J24)</f>
        <v>457</v>
      </c>
      <c r="K21" s="24">
        <f>J5</f>
        <v>557</v>
      </c>
      <c r="L21" s="23" t="str">
        <f>B5</f>
        <v>Rakvere Soojus</v>
      </c>
      <c r="M21" s="21">
        <f>SUM(M22:M24)</f>
        <v>422</v>
      </c>
      <c r="N21" s="31">
        <f>SUM(N22:N24)</f>
        <v>520</v>
      </c>
      <c r="O21" s="24">
        <f>N25</f>
        <v>492</v>
      </c>
      <c r="P21" s="23" t="str">
        <f>B25</f>
        <v>Kunda Nordic</v>
      </c>
      <c r="Q21" s="21">
        <f>SUM(Q22:Q24)</f>
        <v>385</v>
      </c>
      <c r="R21" s="31">
        <f>SUM(R22:R24)</f>
        <v>483</v>
      </c>
      <c r="S21" s="24">
        <f>R17</f>
        <v>452</v>
      </c>
      <c r="T21" s="23" t="str">
        <f>B17</f>
        <v>Estonian Cell</v>
      </c>
      <c r="U21" s="21">
        <f>SUM(U22:U24)</f>
        <v>399</v>
      </c>
      <c r="V21" s="31">
        <f>SUM(V22:V24)</f>
        <v>497</v>
      </c>
      <c r="W21" s="24">
        <f>V13</f>
        <v>560</v>
      </c>
      <c r="X21" s="23" t="str">
        <f>B13</f>
        <v>Egesten Metallehitused</v>
      </c>
      <c r="Y21" s="22">
        <f t="shared" si="0"/>
        <v>2426</v>
      </c>
      <c r="Z21" s="21">
        <f>SUM(Z22:Z24)</f>
        <v>1936</v>
      </c>
      <c r="AA21" s="20">
        <f>AVERAGE(AA22,AA23,AA24)</f>
        <v>161.73333333333332</v>
      </c>
      <c r="AB21" s="19">
        <f>AVERAGE(AB22,AB23,AB24)</f>
        <v>129.06666666666666</v>
      </c>
      <c r="AC21" s="225">
        <f>G22+K22+O22+S22+W22</f>
        <v>2</v>
      </c>
    </row>
    <row r="22" spans="2:29" s="5" customFormat="1" ht="16.2" x14ac:dyDescent="0.25">
      <c r="B22" s="248" t="s">
        <v>15</v>
      </c>
      <c r="C22" s="249"/>
      <c r="D22" s="18">
        <v>60</v>
      </c>
      <c r="E22" s="17">
        <v>124</v>
      </c>
      <c r="F22" s="10">
        <f>E22+D22</f>
        <v>184</v>
      </c>
      <c r="G22" s="230">
        <v>0</v>
      </c>
      <c r="H22" s="231"/>
      <c r="I22" s="16">
        <v>118</v>
      </c>
      <c r="J22" s="12">
        <f>I22+D22</f>
        <v>178</v>
      </c>
      <c r="K22" s="230">
        <v>0</v>
      </c>
      <c r="L22" s="231"/>
      <c r="M22" s="16">
        <v>146</v>
      </c>
      <c r="N22" s="12">
        <f>M22+D22</f>
        <v>206</v>
      </c>
      <c r="O22" s="230">
        <v>1</v>
      </c>
      <c r="P22" s="231"/>
      <c r="Q22" s="16">
        <v>178</v>
      </c>
      <c r="R22" s="10">
        <f>Q22+D22</f>
        <v>238</v>
      </c>
      <c r="S22" s="230">
        <v>1</v>
      </c>
      <c r="T22" s="231"/>
      <c r="U22" s="16">
        <v>100</v>
      </c>
      <c r="V22" s="10">
        <f>U22+D22</f>
        <v>160</v>
      </c>
      <c r="W22" s="230">
        <v>0</v>
      </c>
      <c r="X22" s="231"/>
      <c r="Y22" s="12">
        <f t="shared" si="0"/>
        <v>966</v>
      </c>
      <c r="Z22" s="16">
        <f>E22+I22+M22+Q22+U22</f>
        <v>666</v>
      </c>
      <c r="AA22" s="15">
        <f>AVERAGE(F22,J22,N22,R22,V22)</f>
        <v>193.2</v>
      </c>
      <c r="AB22" s="14">
        <f>AVERAGE(F22,J22,N22,R22,V22)-D22</f>
        <v>133.19999999999999</v>
      </c>
      <c r="AC22" s="226"/>
    </row>
    <row r="23" spans="2:29" s="5" customFormat="1" ht="16.2" x14ac:dyDescent="0.25">
      <c r="B23" s="250" t="s">
        <v>149</v>
      </c>
      <c r="C23" s="251"/>
      <c r="D23" s="18">
        <v>7</v>
      </c>
      <c r="E23" s="17">
        <v>138</v>
      </c>
      <c r="F23" s="10">
        <f t="shared" ref="F23:F24" si="21">E23+D23</f>
        <v>145</v>
      </c>
      <c r="G23" s="232"/>
      <c r="H23" s="233"/>
      <c r="I23" s="17">
        <v>144</v>
      </c>
      <c r="J23" s="12">
        <f t="shared" ref="J23:J24" si="22">I23+D23</f>
        <v>151</v>
      </c>
      <c r="K23" s="232"/>
      <c r="L23" s="233"/>
      <c r="M23" s="17">
        <v>118</v>
      </c>
      <c r="N23" s="12">
        <f t="shared" ref="N23:N24" si="23">M23+D23</f>
        <v>125</v>
      </c>
      <c r="O23" s="232"/>
      <c r="P23" s="233"/>
      <c r="Q23" s="17">
        <v>94</v>
      </c>
      <c r="R23" s="10">
        <f t="shared" ref="R23:R24" si="24">Q23+D23</f>
        <v>101</v>
      </c>
      <c r="S23" s="232"/>
      <c r="T23" s="233"/>
      <c r="U23" s="17">
        <v>130</v>
      </c>
      <c r="V23" s="10">
        <f t="shared" ref="V23:V24" si="25">U23+D23</f>
        <v>137</v>
      </c>
      <c r="W23" s="232"/>
      <c r="X23" s="233"/>
      <c r="Y23" s="12">
        <f t="shared" si="0"/>
        <v>659</v>
      </c>
      <c r="Z23" s="16">
        <f>E23+I23+M23+Q23+U23</f>
        <v>624</v>
      </c>
      <c r="AA23" s="15">
        <f>AVERAGE(F23,J23,N23,R23,V23)</f>
        <v>131.80000000000001</v>
      </c>
      <c r="AB23" s="14">
        <f>AVERAGE(F23,J23,N23,R23,V23)-D23</f>
        <v>124.80000000000001</v>
      </c>
      <c r="AC23" s="226"/>
    </row>
    <row r="24" spans="2:29" s="5" customFormat="1" thickBot="1" x14ac:dyDescent="0.35">
      <c r="B24" s="252" t="s">
        <v>51</v>
      </c>
      <c r="C24" s="253"/>
      <c r="D24" s="30">
        <v>31</v>
      </c>
      <c r="E24" s="11">
        <v>109</v>
      </c>
      <c r="F24" s="10">
        <f t="shared" si="21"/>
        <v>140</v>
      </c>
      <c r="G24" s="234"/>
      <c r="H24" s="235"/>
      <c r="I24" s="17">
        <v>97</v>
      </c>
      <c r="J24" s="12">
        <f t="shared" si="22"/>
        <v>128</v>
      </c>
      <c r="K24" s="234"/>
      <c r="L24" s="235"/>
      <c r="M24" s="17">
        <v>158</v>
      </c>
      <c r="N24" s="12">
        <f t="shared" si="23"/>
        <v>189</v>
      </c>
      <c r="O24" s="234"/>
      <c r="P24" s="235"/>
      <c r="Q24" s="17">
        <v>113</v>
      </c>
      <c r="R24" s="10">
        <f t="shared" si="24"/>
        <v>144</v>
      </c>
      <c r="S24" s="234"/>
      <c r="T24" s="235"/>
      <c r="U24" s="17">
        <v>169</v>
      </c>
      <c r="V24" s="10">
        <f t="shared" si="25"/>
        <v>200</v>
      </c>
      <c r="W24" s="234"/>
      <c r="X24" s="235"/>
      <c r="Y24" s="9">
        <f t="shared" si="0"/>
        <v>801</v>
      </c>
      <c r="Z24" s="8">
        <f>E24+I24+M24+Q24+U24</f>
        <v>646</v>
      </c>
      <c r="AA24" s="7">
        <f>AVERAGE(F24,J24,N24,R24,V24)</f>
        <v>160.19999999999999</v>
      </c>
      <c r="AB24" s="6">
        <f>AVERAGE(F24,J24,N24,R24,V24)-D24</f>
        <v>129.19999999999999</v>
      </c>
      <c r="AC24" s="227"/>
    </row>
    <row r="25" spans="2:29" s="5" customFormat="1" ht="48.75" customHeight="1" x14ac:dyDescent="0.25">
      <c r="B25" s="223" t="s">
        <v>134</v>
      </c>
      <c r="C25" s="224"/>
      <c r="D25" s="29">
        <f>SUM(D26:D28)</f>
        <v>155</v>
      </c>
      <c r="E25" s="28">
        <f>SUM(E26:E28)</f>
        <v>353</v>
      </c>
      <c r="F25" s="24">
        <f>SUM(F26:F28)</f>
        <v>508</v>
      </c>
      <c r="G25" s="24">
        <f>F5</f>
        <v>548</v>
      </c>
      <c r="H25" s="23" t="str">
        <f>B5</f>
        <v>Rakvere Soojus</v>
      </c>
      <c r="I25" s="27">
        <f>SUM(I26:I28)</f>
        <v>358</v>
      </c>
      <c r="J25" s="24">
        <f>SUM(J26:J28)</f>
        <v>513</v>
      </c>
      <c r="K25" s="24">
        <f>J13</f>
        <v>532</v>
      </c>
      <c r="L25" s="23" t="str">
        <f>B13</f>
        <v>Egesten Metallehitused</v>
      </c>
      <c r="M25" s="26">
        <f>SUM(M26:M28)</f>
        <v>337</v>
      </c>
      <c r="N25" s="25">
        <f>SUM(N26:N28)</f>
        <v>492</v>
      </c>
      <c r="O25" s="24">
        <f>N21</f>
        <v>520</v>
      </c>
      <c r="P25" s="23" t="str">
        <f>B21</f>
        <v>Malm ja Ko</v>
      </c>
      <c r="Q25" s="21">
        <f>SUM(Q26:Q28)</f>
        <v>364</v>
      </c>
      <c r="R25" s="25">
        <f>SUM(R26:R28)</f>
        <v>519</v>
      </c>
      <c r="S25" s="24">
        <f>R9</f>
        <v>517</v>
      </c>
      <c r="T25" s="23" t="str">
        <f>B9</f>
        <v>Essu Mõisa Bowling</v>
      </c>
      <c r="U25" s="21">
        <f>SUM(U26:U28)</f>
        <v>365</v>
      </c>
      <c r="V25" s="25">
        <f>SUM(V26:V28)</f>
        <v>520</v>
      </c>
      <c r="W25" s="24">
        <f>V17</f>
        <v>505</v>
      </c>
      <c r="X25" s="23" t="str">
        <f>B17</f>
        <v>Estonian Cell</v>
      </c>
      <c r="Y25" s="22">
        <f t="shared" si="0"/>
        <v>2552</v>
      </c>
      <c r="Z25" s="21">
        <f>SUM(Z26:Z28)</f>
        <v>1777</v>
      </c>
      <c r="AA25" s="20">
        <f>AVERAGE(AA26,AA27,AA28)</f>
        <v>170.13333333333333</v>
      </c>
      <c r="AB25" s="19">
        <f>AVERAGE(AB26,AB27,AB28)</f>
        <v>118.46666666666665</v>
      </c>
      <c r="AC25" s="225">
        <f>G26+K26+O26+S26+W26</f>
        <v>2</v>
      </c>
    </row>
    <row r="26" spans="2:29" s="5" customFormat="1" ht="16.2" x14ac:dyDescent="0.25">
      <c r="B26" s="228" t="s">
        <v>150</v>
      </c>
      <c r="C26" s="229"/>
      <c r="D26" s="18">
        <v>60</v>
      </c>
      <c r="E26" s="17">
        <v>128</v>
      </c>
      <c r="F26" s="10">
        <f>E26+D26</f>
        <v>188</v>
      </c>
      <c r="G26" s="230">
        <v>0</v>
      </c>
      <c r="H26" s="231"/>
      <c r="I26" s="16">
        <v>109</v>
      </c>
      <c r="J26" s="12">
        <f>I26+D26</f>
        <v>169</v>
      </c>
      <c r="K26" s="230">
        <v>0</v>
      </c>
      <c r="L26" s="231"/>
      <c r="M26" s="16">
        <v>111</v>
      </c>
      <c r="N26" s="12">
        <f>M26+D26</f>
        <v>171</v>
      </c>
      <c r="O26" s="230">
        <v>0</v>
      </c>
      <c r="P26" s="231"/>
      <c r="Q26" s="16">
        <v>107</v>
      </c>
      <c r="R26" s="10">
        <f>Q26+D26</f>
        <v>167</v>
      </c>
      <c r="S26" s="230">
        <v>1</v>
      </c>
      <c r="T26" s="231"/>
      <c r="U26" s="16">
        <v>118</v>
      </c>
      <c r="V26" s="10">
        <f>U26+D26</f>
        <v>178</v>
      </c>
      <c r="W26" s="230">
        <v>1</v>
      </c>
      <c r="X26" s="231"/>
      <c r="Y26" s="12">
        <f t="shared" si="0"/>
        <v>873</v>
      </c>
      <c r="Z26" s="16">
        <f>E26+I26+M26+Q26+U26</f>
        <v>573</v>
      </c>
      <c r="AA26" s="15">
        <f>AVERAGE(F26,J26,N26,R26,V26)</f>
        <v>174.6</v>
      </c>
      <c r="AB26" s="14">
        <f>AVERAGE(F26,J26,N26,R26,V26)-D26</f>
        <v>114.6</v>
      </c>
      <c r="AC26" s="226"/>
    </row>
    <row r="27" spans="2:29" s="5" customFormat="1" ht="16.2" x14ac:dyDescent="0.25">
      <c r="B27" s="236" t="s">
        <v>147</v>
      </c>
      <c r="C27" s="237"/>
      <c r="D27" s="18">
        <v>60</v>
      </c>
      <c r="E27" s="17">
        <v>102</v>
      </c>
      <c r="F27" s="10">
        <f t="shared" ref="F27:F28" si="26">E27+D27</f>
        <v>162</v>
      </c>
      <c r="G27" s="232"/>
      <c r="H27" s="233"/>
      <c r="I27" s="17">
        <v>99</v>
      </c>
      <c r="J27" s="12">
        <f t="shared" ref="J27:J28" si="27">I27+D27</f>
        <v>159</v>
      </c>
      <c r="K27" s="232"/>
      <c r="L27" s="233"/>
      <c r="M27" s="17">
        <v>85</v>
      </c>
      <c r="N27" s="12">
        <f t="shared" ref="N27:N28" si="28">M27+D27</f>
        <v>145</v>
      </c>
      <c r="O27" s="232"/>
      <c r="P27" s="233"/>
      <c r="Q27" s="17">
        <v>107</v>
      </c>
      <c r="R27" s="10">
        <f t="shared" ref="R27:R28" si="29">Q27+D27</f>
        <v>167</v>
      </c>
      <c r="S27" s="232"/>
      <c r="T27" s="233"/>
      <c r="U27" s="17">
        <v>95</v>
      </c>
      <c r="V27" s="10">
        <f t="shared" ref="V27:V28" si="30">U27+D27</f>
        <v>155</v>
      </c>
      <c r="W27" s="232"/>
      <c r="X27" s="233"/>
      <c r="Y27" s="12">
        <f t="shared" si="0"/>
        <v>788</v>
      </c>
      <c r="Z27" s="16">
        <f>E27+I27+M27+Q27+U27</f>
        <v>488</v>
      </c>
      <c r="AA27" s="15">
        <f>AVERAGE(F27,J27,N27,R27,V27)</f>
        <v>157.6</v>
      </c>
      <c r="AB27" s="14">
        <f>AVERAGE(F27,J27,N27,R27,V27)-D27</f>
        <v>97.6</v>
      </c>
      <c r="AC27" s="226"/>
    </row>
    <row r="28" spans="2:29" s="5" customFormat="1" thickBot="1" x14ac:dyDescent="0.35">
      <c r="B28" s="238" t="s">
        <v>148</v>
      </c>
      <c r="C28" s="239"/>
      <c r="D28" s="13">
        <v>35</v>
      </c>
      <c r="E28" s="11">
        <v>123</v>
      </c>
      <c r="F28" s="10">
        <f t="shared" si="26"/>
        <v>158</v>
      </c>
      <c r="G28" s="234"/>
      <c r="H28" s="235"/>
      <c r="I28" s="11">
        <v>150</v>
      </c>
      <c r="J28" s="12">
        <f t="shared" si="27"/>
        <v>185</v>
      </c>
      <c r="K28" s="234"/>
      <c r="L28" s="235"/>
      <c r="M28" s="11">
        <v>141</v>
      </c>
      <c r="N28" s="12">
        <f t="shared" si="28"/>
        <v>176</v>
      </c>
      <c r="O28" s="234"/>
      <c r="P28" s="235"/>
      <c r="Q28" s="11">
        <v>150</v>
      </c>
      <c r="R28" s="10">
        <f t="shared" si="29"/>
        <v>185</v>
      </c>
      <c r="S28" s="234"/>
      <c r="T28" s="235"/>
      <c r="U28" s="11">
        <v>152</v>
      </c>
      <c r="V28" s="10">
        <f t="shared" si="30"/>
        <v>187</v>
      </c>
      <c r="W28" s="234"/>
      <c r="X28" s="235"/>
      <c r="Y28" s="9">
        <f t="shared" si="0"/>
        <v>891</v>
      </c>
      <c r="Z28" s="8">
        <f>E28+I28+M28+Q28+U28</f>
        <v>716</v>
      </c>
      <c r="AA28" s="7">
        <f>AVERAGE(F28,J28,N28,R28,V28)</f>
        <v>178.2</v>
      </c>
      <c r="AB28" s="6">
        <f>AVERAGE(F28,J28,N28,R28,V28)-D28</f>
        <v>143.19999999999999</v>
      </c>
      <c r="AC28" s="227"/>
    </row>
    <row r="30" spans="2:29" ht="22.2" x14ac:dyDescent="0.3">
      <c r="B30" s="71"/>
      <c r="C30" s="71"/>
      <c r="D30" s="63"/>
      <c r="E30" s="62"/>
      <c r="F30" s="70" t="s">
        <v>138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63"/>
      <c r="T30" s="63"/>
      <c r="U30" s="63"/>
      <c r="V30" s="69"/>
      <c r="W30" s="68" t="s">
        <v>118</v>
      </c>
      <c r="X30" s="67"/>
      <c r="Y30" s="67"/>
      <c r="Z30" s="67"/>
      <c r="AA30" s="63"/>
      <c r="AB30" s="63"/>
      <c r="AC30" s="62"/>
    </row>
    <row r="31" spans="2:29" ht="21.6" thickBot="1" x14ac:dyDescent="0.45">
      <c r="B31" s="66" t="s">
        <v>38</v>
      </c>
      <c r="C31" s="65"/>
      <c r="D31" s="65"/>
      <c r="E31" s="62"/>
      <c r="F31" s="64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2"/>
    </row>
    <row r="32" spans="2:29" x14ac:dyDescent="0.3">
      <c r="B32" s="264" t="s">
        <v>37</v>
      </c>
      <c r="C32" s="265"/>
      <c r="D32" s="61" t="s">
        <v>36</v>
      </c>
      <c r="E32" s="60"/>
      <c r="F32" s="188" t="s">
        <v>35</v>
      </c>
      <c r="G32" s="258" t="s">
        <v>30</v>
      </c>
      <c r="H32" s="259"/>
      <c r="I32" s="59"/>
      <c r="J32" s="188" t="s">
        <v>34</v>
      </c>
      <c r="K32" s="258" t="s">
        <v>30</v>
      </c>
      <c r="L32" s="259"/>
      <c r="M32" s="58"/>
      <c r="N32" s="188" t="s">
        <v>33</v>
      </c>
      <c r="O32" s="258" t="s">
        <v>30</v>
      </c>
      <c r="P32" s="259"/>
      <c r="Q32" s="58"/>
      <c r="R32" s="188" t="s">
        <v>32</v>
      </c>
      <c r="S32" s="258" t="s">
        <v>30</v>
      </c>
      <c r="T32" s="259"/>
      <c r="U32" s="57"/>
      <c r="V32" s="188" t="s">
        <v>31</v>
      </c>
      <c r="W32" s="258" t="s">
        <v>30</v>
      </c>
      <c r="X32" s="259"/>
      <c r="Y32" s="188" t="s">
        <v>27</v>
      </c>
      <c r="Z32" s="55"/>
      <c r="AA32" s="54" t="s">
        <v>29</v>
      </c>
      <c r="AB32" s="53" t="s">
        <v>28</v>
      </c>
      <c r="AC32" s="52" t="s">
        <v>27</v>
      </c>
    </row>
    <row r="33" spans="1:29" ht="17.399999999999999" thickBot="1" x14ac:dyDescent="0.35">
      <c r="A33" s="36"/>
      <c r="B33" s="260" t="s">
        <v>26</v>
      </c>
      <c r="C33" s="261"/>
      <c r="D33" s="51"/>
      <c r="E33" s="50"/>
      <c r="F33" s="47" t="s">
        <v>24</v>
      </c>
      <c r="G33" s="262" t="s">
        <v>25</v>
      </c>
      <c r="H33" s="263"/>
      <c r="I33" s="49"/>
      <c r="J33" s="47" t="s">
        <v>24</v>
      </c>
      <c r="K33" s="262" t="s">
        <v>25</v>
      </c>
      <c r="L33" s="263"/>
      <c r="M33" s="47"/>
      <c r="N33" s="47" t="s">
        <v>24</v>
      </c>
      <c r="O33" s="262" t="s">
        <v>25</v>
      </c>
      <c r="P33" s="263"/>
      <c r="Q33" s="47"/>
      <c r="R33" s="47" t="s">
        <v>24</v>
      </c>
      <c r="S33" s="262" t="s">
        <v>25</v>
      </c>
      <c r="T33" s="263"/>
      <c r="U33" s="48"/>
      <c r="V33" s="47" t="s">
        <v>24</v>
      </c>
      <c r="W33" s="262" t="s">
        <v>25</v>
      </c>
      <c r="X33" s="263"/>
      <c r="Y33" s="46" t="s">
        <v>24</v>
      </c>
      <c r="Z33" s="45" t="s">
        <v>23</v>
      </c>
      <c r="AA33" s="44" t="s">
        <v>22</v>
      </c>
      <c r="AB33" s="43" t="s">
        <v>21</v>
      </c>
      <c r="AC33" s="42" t="s">
        <v>20</v>
      </c>
    </row>
    <row r="34" spans="1:29" ht="48.75" customHeight="1" thickBot="1" x14ac:dyDescent="0.35">
      <c r="A34" s="36"/>
      <c r="B34" s="240" t="s">
        <v>68</v>
      </c>
      <c r="C34" s="241"/>
      <c r="D34" s="32">
        <f>SUM(D35:D37)</f>
        <v>45</v>
      </c>
      <c r="E34" s="28">
        <f>SUM(E35:E37)</f>
        <v>463</v>
      </c>
      <c r="F34" s="41">
        <f>SUM(F35:F37)</f>
        <v>508</v>
      </c>
      <c r="G34" s="35">
        <f>F54</f>
        <v>515</v>
      </c>
      <c r="H34" s="38" t="str">
        <f>B54</f>
        <v>ELKE Rakvere</v>
      </c>
      <c r="I34" s="40">
        <f>SUM(I35:I37)</f>
        <v>482</v>
      </c>
      <c r="J34" s="39">
        <f>SUM(J35:J37)</f>
        <v>527</v>
      </c>
      <c r="K34" s="39">
        <f>J50</f>
        <v>531</v>
      </c>
      <c r="L34" s="23" t="str">
        <f>B50</f>
        <v>Metsasõbrad</v>
      </c>
      <c r="M34" s="21">
        <f>SUM(M35:M37)</f>
        <v>515</v>
      </c>
      <c r="N34" s="35">
        <f>SUM(N35:N37)</f>
        <v>560</v>
      </c>
      <c r="O34" s="35">
        <f>N46</f>
        <v>606</v>
      </c>
      <c r="P34" s="38" t="str">
        <f>B46</f>
        <v>Wiru Auto</v>
      </c>
      <c r="Q34" s="26">
        <f>SUM(Q35:Q37)</f>
        <v>501</v>
      </c>
      <c r="R34" s="35">
        <f>SUM(R35:R37)</f>
        <v>546</v>
      </c>
      <c r="S34" s="35">
        <f>R42</f>
        <v>574</v>
      </c>
      <c r="T34" s="38" t="str">
        <f>B42</f>
        <v>Toode</v>
      </c>
      <c r="U34" s="26">
        <f>SUM(U35:U37)</f>
        <v>432</v>
      </c>
      <c r="V34" s="35">
        <f>SUM(V35:V37)</f>
        <v>477</v>
      </c>
      <c r="W34" s="35">
        <f>V38</f>
        <v>523</v>
      </c>
      <c r="X34" s="38" t="str">
        <f>B38</f>
        <v>Eesti Raudtee</v>
      </c>
      <c r="Y34" s="22">
        <f t="shared" ref="Y34:Y57" si="31">F34+J34+N34+R34+V34</f>
        <v>2618</v>
      </c>
      <c r="Z34" s="21">
        <f>SUM(Z35:Z37)</f>
        <v>2393</v>
      </c>
      <c r="AA34" s="37">
        <f>AVERAGE(AA35,AA36,AA37)</f>
        <v>174.53333333333333</v>
      </c>
      <c r="AB34" s="19">
        <f>AVERAGE(AB35,AB36,AB37)</f>
        <v>159.53333333333333</v>
      </c>
      <c r="AC34" s="225">
        <f>G35+K35+O35+S35+W35</f>
        <v>0</v>
      </c>
    </row>
    <row r="35" spans="1:29" x14ac:dyDescent="0.3">
      <c r="A35" s="5"/>
      <c r="B35" s="266" t="s">
        <v>67</v>
      </c>
      <c r="C35" s="267"/>
      <c r="D35" s="18">
        <v>6</v>
      </c>
      <c r="E35" s="17">
        <v>134</v>
      </c>
      <c r="F35" s="10">
        <f>D35+E35</f>
        <v>140</v>
      </c>
      <c r="G35" s="230">
        <v>0</v>
      </c>
      <c r="H35" s="231"/>
      <c r="I35" s="16">
        <v>179</v>
      </c>
      <c r="J35" s="12">
        <f>I35+D35</f>
        <v>185</v>
      </c>
      <c r="K35" s="230">
        <v>0</v>
      </c>
      <c r="L35" s="231"/>
      <c r="M35" s="16">
        <v>173</v>
      </c>
      <c r="N35" s="12">
        <f>M35+D35</f>
        <v>179</v>
      </c>
      <c r="O35" s="230">
        <v>0</v>
      </c>
      <c r="P35" s="231"/>
      <c r="Q35" s="16">
        <v>205</v>
      </c>
      <c r="R35" s="10">
        <f>Q35+D35</f>
        <v>211</v>
      </c>
      <c r="S35" s="230">
        <v>0</v>
      </c>
      <c r="T35" s="231"/>
      <c r="U35" s="17">
        <v>149</v>
      </c>
      <c r="V35" s="10">
        <f>U35+D35</f>
        <v>155</v>
      </c>
      <c r="W35" s="230">
        <v>0</v>
      </c>
      <c r="X35" s="231"/>
      <c r="Y35" s="12">
        <f t="shared" si="31"/>
        <v>870</v>
      </c>
      <c r="Z35" s="16">
        <f>E35+I35+M35+Q35+U35</f>
        <v>840</v>
      </c>
      <c r="AA35" s="15">
        <f>AVERAGE(F35,J35,N35,R35,V35)</f>
        <v>174</v>
      </c>
      <c r="AB35" s="14">
        <f>AVERAGE(F35,J35,N35,R35,V35)-D35</f>
        <v>168</v>
      </c>
      <c r="AC35" s="226"/>
    </row>
    <row r="36" spans="1:29" s="36" customFormat="1" ht="16.2" x14ac:dyDescent="0.25">
      <c r="A36" s="5"/>
      <c r="B36" s="268" t="s">
        <v>66</v>
      </c>
      <c r="C36" s="269"/>
      <c r="D36" s="18">
        <v>29</v>
      </c>
      <c r="E36" s="17">
        <v>147</v>
      </c>
      <c r="F36" s="10">
        <f t="shared" ref="F36:F37" si="32">D36+E36</f>
        <v>176</v>
      </c>
      <c r="G36" s="232"/>
      <c r="H36" s="233"/>
      <c r="I36" s="16">
        <v>164</v>
      </c>
      <c r="J36" s="12">
        <f t="shared" ref="J36:J37" si="33">I36+D36</f>
        <v>193</v>
      </c>
      <c r="K36" s="232"/>
      <c r="L36" s="233"/>
      <c r="M36" s="16">
        <v>176</v>
      </c>
      <c r="N36" s="12">
        <f t="shared" ref="N36:N37" si="34">M36+D36</f>
        <v>205</v>
      </c>
      <c r="O36" s="232"/>
      <c r="P36" s="233"/>
      <c r="Q36" s="17">
        <v>135</v>
      </c>
      <c r="R36" s="10">
        <f t="shared" ref="R36:R37" si="35">Q36+D36</f>
        <v>164</v>
      </c>
      <c r="S36" s="232"/>
      <c r="T36" s="233"/>
      <c r="U36" s="17">
        <v>132</v>
      </c>
      <c r="V36" s="10">
        <f t="shared" ref="V36:V37" si="36">U36+D36</f>
        <v>161</v>
      </c>
      <c r="W36" s="232"/>
      <c r="X36" s="233"/>
      <c r="Y36" s="12">
        <f t="shared" si="31"/>
        <v>899</v>
      </c>
      <c r="Z36" s="16">
        <f>E36+I36+M36+Q36+U36</f>
        <v>754</v>
      </c>
      <c r="AA36" s="15">
        <f>AVERAGE(F36,J36,N36,R36,V36)</f>
        <v>179.8</v>
      </c>
      <c r="AB36" s="14">
        <f>AVERAGE(F36,J36,N36,R36,V36)-D36</f>
        <v>150.80000000000001</v>
      </c>
      <c r="AC36" s="226"/>
    </row>
    <row r="37" spans="1:29" s="36" customFormat="1" ht="17.399999999999999" thickBot="1" x14ac:dyDescent="0.35">
      <c r="A37" s="5"/>
      <c r="B37" s="246" t="s">
        <v>65</v>
      </c>
      <c r="C37" s="247"/>
      <c r="D37" s="30">
        <v>10</v>
      </c>
      <c r="E37" s="11">
        <v>182</v>
      </c>
      <c r="F37" s="10">
        <f t="shared" si="32"/>
        <v>192</v>
      </c>
      <c r="G37" s="234"/>
      <c r="H37" s="235"/>
      <c r="I37" s="8">
        <v>139</v>
      </c>
      <c r="J37" s="12">
        <f t="shared" si="33"/>
        <v>149</v>
      </c>
      <c r="K37" s="234"/>
      <c r="L37" s="235"/>
      <c r="M37" s="16">
        <v>166</v>
      </c>
      <c r="N37" s="12">
        <f t="shared" si="34"/>
        <v>176</v>
      </c>
      <c r="O37" s="234"/>
      <c r="P37" s="235"/>
      <c r="Q37" s="17">
        <v>161</v>
      </c>
      <c r="R37" s="10">
        <f t="shared" si="35"/>
        <v>171</v>
      </c>
      <c r="S37" s="234"/>
      <c r="T37" s="235"/>
      <c r="U37" s="17">
        <v>151</v>
      </c>
      <c r="V37" s="10">
        <f t="shared" si="36"/>
        <v>161</v>
      </c>
      <c r="W37" s="234"/>
      <c r="X37" s="235"/>
      <c r="Y37" s="9">
        <f t="shared" si="31"/>
        <v>849</v>
      </c>
      <c r="Z37" s="8">
        <f>E37+I37+M37+Q37+U37</f>
        <v>799</v>
      </c>
      <c r="AA37" s="7">
        <f>AVERAGE(F37,J37,N37,R37,V37)</f>
        <v>169.8</v>
      </c>
      <c r="AB37" s="6">
        <f>AVERAGE(F37,J37,N37,R37,V37)-D37</f>
        <v>159.80000000000001</v>
      </c>
      <c r="AC37" s="227"/>
    </row>
    <row r="38" spans="1:29" s="5" customFormat="1" ht="48.75" customHeight="1" x14ac:dyDescent="0.25">
      <c r="B38" s="240" t="s">
        <v>44</v>
      </c>
      <c r="C38" s="241"/>
      <c r="D38" s="34">
        <f>SUM(D39:D41)</f>
        <v>91</v>
      </c>
      <c r="E38" s="28">
        <f>SUM(E39:E41)</f>
        <v>417</v>
      </c>
      <c r="F38" s="24">
        <f>SUM(F39:F41)</f>
        <v>508</v>
      </c>
      <c r="G38" s="24">
        <f>F50</f>
        <v>549</v>
      </c>
      <c r="H38" s="23" t="str">
        <f>B50</f>
        <v>Metsasõbrad</v>
      </c>
      <c r="I38" s="27">
        <f>SUM(I39:I41)</f>
        <v>438</v>
      </c>
      <c r="J38" s="24">
        <f>SUM(J39:J41)</f>
        <v>529</v>
      </c>
      <c r="K38" s="24">
        <f>J46</f>
        <v>510</v>
      </c>
      <c r="L38" s="23" t="str">
        <f>B46</f>
        <v>Wiru Auto</v>
      </c>
      <c r="M38" s="21">
        <f>SUM(M39:M41)</f>
        <v>425</v>
      </c>
      <c r="N38" s="31">
        <f>SUM(N39:N41)</f>
        <v>516</v>
      </c>
      <c r="O38" s="24">
        <f>N42</f>
        <v>539</v>
      </c>
      <c r="P38" s="23" t="str">
        <f>B42</f>
        <v>Toode</v>
      </c>
      <c r="Q38" s="21">
        <f>SUM(Q39:Q41)</f>
        <v>417</v>
      </c>
      <c r="R38" s="35">
        <f>SUM(R39:R41)</f>
        <v>508</v>
      </c>
      <c r="S38" s="24">
        <f>R54</f>
        <v>528</v>
      </c>
      <c r="T38" s="23" t="str">
        <f>B54</f>
        <v>ELKE Rakvere</v>
      </c>
      <c r="U38" s="21">
        <f>SUM(U39:U41)</f>
        <v>432</v>
      </c>
      <c r="V38" s="25">
        <f>SUM(V39:V41)</f>
        <v>523</v>
      </c>
      <c r="W38" s="24">
        <f>V34</f>
        <v>477</v>
      </c>
      <c r="X38" s="23" t="str">
        <f>B34</f>
        <v>Kirevene Mulk</v>
      </c>
      <c r="Y38" s="22">
        <f t="shared" si="31"/>
        <v>2584</v>
      </c>
      <c r="Z38" s="21">
        <f>SUM(Z39:Z41)</f>
        <v>2129</v>
      </c>
      <c r="AA38" s="20">
        <f>AVERAGE(AA39,AA40,AA41)</f>
        <v>172.26666666666665</v>
      </c>
      <c r="AB38" s="19">
        <f>AVERAGE(AB39,AB40,AB41)</f>
        <v>141.93333333333334</v>
      </c>
      <c r="AC38" s="225">
        <f>G39+K39+O39+S39+W39</f>
        <v>2</v>
      </c>
    </row>
    <row r="39" spans="1:29" s="5" customFormat="1" ht="16.2" x14ac:dyDescent="0.25">
      <c r="B39" s="228" t="s">
        <v>142</v>
      </c>
      <c r="C39" s="229"/>
      <c r="D39" s="18">
        <v>60</v>
      </c>
      <c r="E39" s="17">
        <v>77</v>
      </c>
      <c r="F39" s="10">
        <f>D39+E39</f>
        <v>137</v>
      </c>
      <c r="G39" s="230">
        <v>0</v>
      </c>
      <c r="H39" s="231"/>
      <c r="I39" s="16">
        <v>112</v>
      </c>
      <c r="J39" s="12">
        <f>I39+D39</f>
        <v>172</v>
      </c>
      <c r="K39" s="230">
        <v>1</v>
      </c>
      <c r="L39" s="231"/>
      <c r="M39" s="16">
        <v>96</v>
      </c>
      <c r="N39" s="12">
        <f>M39+D39</f>
        <v>156</v>
      </c>
      <c r="O39" s="230">
        <v>0</v>
      </c>
      <c r="P39" s="231"/>
      <c r="Q39" s="16">
        <v>95</v>
      </c>
      <c r="R39" s="10">
        <f>Q39+D39</f>
        <v>155</v>
      </c>
      <c r="S39" s="230">
        <v>0</v>
      </c>
      <c r="T39" s="231"/>
      <c r="U39" s="16">
        <v>125</v>
      </c>
      <c r="V39" s="10">
        <f>U39+D39</f>
        <v>185</v>
      </c>
      <c r="W39" s="230">
        <v>1</v>
      </c>
      <c r="X39" s="231"/>
      <c r="Y39" s="12">
        <f t="shared" si="31"/>
        <v>805</v>
      </c>
      <c r="Z39" s="16">
        <f>E39+I39+M39+Q39+U39</f>
        <v>505</v>
      </c>
      <c r="AA39" s="15">
        <f>AVERAGE(F39,J39,N39,R39,V39)</f>
        <v>161</v>
      </c>
      <c r="AB39" s="14">
        <f>AVERAGE(F39,J39,N39,R39,V39)-D39</f>
        <v>101</v>
      </c>
      <c r="AC39" s="226"/>
    </row>
    <row r="40" spans="1:29" s="5" customFormat="1" ht="16.2" x14ac:dyDescent="0.25">
      <c r="B40" s="236" t="s">
        <v>43</v>
      </c>
      <c r="C40" s="237"/>
      <c r="D40" s="18">
        <v>16</v>
      </c>
      <c r="E40" s="17">
        <v>159</v>
      </c>
      <c r="F40" s="10">
        <f t="shared" ref="F40:F41" si="37">D40+E40</f>
        <v>175</v>
      </c>
      <c r="G40" s="232"/>
      <c r="H40" s="233"/>
      <c r="I40" s="16">
        <v>141</v>
      </c>
      <c r="J40" s="12">
        <f t="shared" ref="J40:J41" si="38">I40+D40</f>
        <v>157</v>
      </c>
      <c r="K40" s="232"/>
      <c r="L40" s="233"/>
      <c r="M40" s="16">
        <v>155</v>
      </c>
      <c r="N40" s="12">
        <f t="shared" ref="N40:N41" si="39">M40+D40</f>
        <v>171</v>
      </c>
      <c r="O40" s="232"/>
      <c r="P40" s="233"/>
      <c r="Q40" s="17">
        <v>182</v>
      </c>
      <c r="R40" s="10">
        <f t="shared" ref="R40:R41" si="40">Q40+D40</f>
        <v>198</v>
      </c>
      <c r="S40" s="232"/>
      <c r="T40" s="233"/>
      <c r="U40" s="17">
        <v>153</v>
      </c>
      <c r="V40" s="10">
        <f t="shared" ref="V40:V41" si="41">U40+D40</f>
        <v>169</v>
      </c>
      <c r="W40" s="232"/>
      <c r="X40" s="233"/>
      <c r="Y40" s="12">
        <f t="shared" si="31"/>
        <v>870</v>
      </c>
      <c r="Z40" s="16">
        <f>E40+I40+M40+Q40+U40</f>
        <v>790</v>
      </c>
      <c r="AA40" s="15">
        <f>AVERAGE(F40,J40,N40,R40,V40)</f>
        <v>174</v>
      </c>
      <c r="AB40" s="14">
        <f>AVERAGE(F40,J40,N40,R40,V40)-D40</f>
        <v>158</v>
      </c>
      <c r="AC40" s="226"/>
    </row>
    <row r="41" spans="1:29" s="5" customFormat="1" thickBot="1" x14ac:dyDescent="0.35">
      <c r="B41" s="238" t="s">
        <v>42</v>
      </c>
      <c r="C41" s="239"/>
      <c r="D41" s="30">
        <v>15</v>
      </c>
      <c r="E41" s="11">
        <v>181</v>
      </c>
      <c r="F41" s="10">
        <f t="shared" si="37"/>
        <v>196</v>
      </c>
      <c r="G41" s="234"/>
      <c r="H41" s="235"/>
      <c r="I41" s="8">
        <v>185</v>
      </c>
      <c r="J41" s="12">
        <f t="shared" si="38"/>
        <v>200</v>
      </c>
      <c r="K41" s="234"/>
      <c r="L41" s="235"/>
      <c r="M41" s="16">
        <v>174</v>
      </c>
      <c r="N41" s="12">
        <f t="shared" si="39"/>
        <v>189</v>
      </c>
      <c r="O41" s="234"/>
      <c r="P41" s="235"/>
      <c r="Q41" s="17">
        <v>140</v>
      </c>
      <c r="R41" s="10">
        <f t="shared" si="40"/>
        <v>155</v>
      </c>
      <c r="S41" s="234"/>
      <c r="T41" s="235"/>
      <c r="U41" s="17">
        <v>154</v>
      </c>
      <c r="V41" s="10">
        <f t="shared" si="41"/>
        <v>169</v>
      </c>
      <c r="W41" s="234"/>
      <c r="X41" s="235"/>
      <c r="Y41" s="9">
        <f t="shared" si="31"/>
        <v>909</v>
      </c>
      <c r="Z41" s="8">
        <f>E41+I41+M41+Q41+U41</f>
        <v>834</v>
      </c>
      <c r="AA41" s="7">
        <f>AVERAGE(F41,J41,N41,R41,V41)</f>
        <v>181.8</v>
      </c>
      <c r="AB41" s="6">
        <f>AVERAGE(F41,J41,N41,R41,V41)-D41</f>
        <v>166.8</v>
      </c>
      <c r="AC41" s="227"/>
    </row>
    <row r="42" spans="1:29" s="5" customFormat="1" ht="60.75" customHeight="1" x14ac:dyDescent="0.25">
      <c r="B42" s="240" t="s">
        <v>109</v>
      </c>
      <c r="C42" s="241"/>
      <c r="D42" s="34">
        <f>SUM(D43:D45)</f>
        <v>81</v>
      </c>
      <c r="E42" s="28">
        <f>SUM(E43:E45)</f>
        <v>457</v>
      </c>
      <c r="F42" s="24">
        <f>SUM(F43:F45)</f>
        <v>538</v>
      </c>
      <c r="G42" s="24">
        <f>F46</f>
        <v>538</v>
      </c>
      <c r="H42" s="23" t="str">
        <f>B46</f>
        <v>Wiru Auto</v>
      </c>
      <c r="I42" s="27">
        <f>SUM(I43:I45)</f>
        <v>464</v>
      </c>
      <c r="J42" s="24">
        <f>SUM(J43:J45)</f>
        <v>545</v>
      </c>
      <c r="K42" s="24">
        <f>J54</f>
        <v>558</v>
      </c>
      <c r="L42" s="23" t="str">
        <f>B54</f>
        <v>ELKE Rakvere</v>
      </c>
      <c r="M42" s="21">
        <f>SUM(M43:M45)</f>
        <v>458</v>
      </c>
      <c r="N42" s="31">
        <f>SUM(N43:N45)</f>
        <v>539</v>
      </c>
      <c r="O42" s="24">
        <f>N38</f>
        <v>516</v>
      </c>
      <c r="P42" s="23" t="str">
        <f>B38</f>
        <v>Eesti Raudtee</v>
      </c>
      <c r="Q42" s="21">
        <f>SUM(Q43:Q45)</f>
        <v>493</v>
      </c>
      <c r="R42" s="25">
        <f>SUM(R43:R45)</f>
        <v>574</v>
      </c>
      <c r="S42" s="24">
        <f>R34</f>
        <v>546</v>
      </c>
      <c r="T42" s="23" t="str">
        <f>B34</f>
        <v>Kirevene Mulk</v>
      </c>
      <c r="U42" s="21">
        <f>SUM(U43:U45)</f>
        <v>443</v>
      </c>
      <c r="V42" s="31">
        <f>SUM(V43:V45)</f>
        <v>524</v>
      </c>
      <c r="W42" s="24">
        <f>V50</f>
        <v>529</v>
      </c>
      <c r="X42" s="23" t="str">
        <f>B50</f>
        <v>Metsasõbrad</v>
      </c>
      <c r="Y42" s="22">
        <f t="shared" si="31"/>
        <v>2720</v>
      </c>
      <c r="Z42" s="21">
        <f>SUM(Z43:Z45)</f>
        <v>2315</v>
      </c>
      <c r="AA42" s="20">
        <f>AVERAGE(AA43,AA44,AA45)</f>
        <v>181.33333333333334</v>
      </c>
      <c r="AB42" s="19">
        <f>AVERAGE(AB43,AB44,AB45)</f>
        <v>154.33333333333331</v>
      </c>
      <c r="AC42" s="225">
        <f>G43+K43+O43+S43+W43</f>
        <v>2.5</v>
      </c>
    </row>
    <row r="43" spans="1:29" s="5" customFormat="1" ht="16.2" x14ac:dyDescent="0.25">
      <c r="B43" s="254" t="s">
        <v>19</v>
      </c>
      <c r="C43" s="255"/>
      <c r="D43" s="18">
        <v>21</v>
      </c>
      <c r="E43" s="17">
        <v>180</v>
      </c>
      <c r="F43" s="10">
        <f>D43+E43</f>
        <v>201</v>
      </c>
      <c r="G43" s="230">
        <v>0.5</v>
      </c>
      <c r="H43" s="231"/>
      <c r="I43" s="16">
        <v>143</v>
      </c>
      <c r="J43" s="12">
        <f>I43+D43</f>
        <v>164</v>
      </c>
      <c r="K43" s="230">
        <v>0</v>
      </c>
      <c r="L43" s="231"/>
      <c r="M43" s="16">
        <v>167</v>
      </c>
      <c r="N43" s="12">
        <f>M43+D43</f>
        <v>188</v>
      </c>
      <c r="O43" s="230">
        <v>1</v>
      </c>
      <c r="P43" s="231"/>
      <c r="Q43" s="16">
        <v>156</v>
      </c>
      <c r="R43" s="10">
        <f>Q43+D43</f>
        <v>177</v>
      </c>
      <c r="S43" s="230">
        <v>1</v>
      </c>
      <c r="T43" s="231"/>
      <c r="U43" s="16">
        <v>160</v>
      </c>
      <c r="V43" s="10">
        <f>U43+D43</f>
        <v>181</v>
      </c>
      <c r="W43" s="230">
        <v>0</v>
      </c>
      <c r="X43" s="231"/>
      <c r="Y43" s="12">
        <f t="shared" si="31"/>
        <v>911</v>
      </c>
      <c r="Z43" s="16">
        <f>E43+I43+M43+Q43+U43</f>
        <v>806</v>
      </c>
      <c r="AA43" s="15">
        <f>AVERAGE(F43,J43,N43,R43,V43)</f>
        <v>182.2</v>
      </c>
      <c r="AB43" s="14">
        <f>AVERAGE(F43,J43,N43,R43,V43)-D43</f>
        <v>161.19999999999999</v>
      </c>
      <c r="AC43" s="226"/>
    </row>
    <row r="44" spans="1:29" s="5" customFormat="1" ht="16.2" x14ac:dyDescent="0.25">
      <c r="B44" s="254" t="s">
        <v>18</v>
      </c>
      <c r="C44" s="255"/>
      <c r="D44" s="18">
        <v>31</v>
      </c>
      <c r="E44" s="17">
        <v>121</v>
      </c>
      <c r="F44" s="10">
        <f t="shared" ref="F44:F45" si="42">D44+E44</f>
        <v>152</v>
      </c>
      <c r="G44" s="232"/>
      <c r="H44" s="233"/>
      <c r="I44" s="17">
        <v>170</v>
      </c>
      <c r="J44" s="12">
        <f t="shared" ref="J44:J45" si="43">I44+D44</f>
        <v>201</v>
      </c>
      <c r="K44" s="232"/>
      <c r="L44" s="233"/>
      <c r="M44" s="17">
        <v>153</v>
      </c>
      <c r="N44" s="12">
        <f t="shared" ref="N44:N45" si="44">M44+D44</f>
        <v>184</v>
      </c>
      <c r="O44" s="232"/>
      <c r="P44" s="233"/>
      <c r="Q44" s="17">
        <v>174</v>
      </c>
      <c r="R44" s="10">
        <f t="shared" ref="R44:R45" si="45">Q44+D44</f>
        <v>205</v>
      </c>
      <c r="S44" s="232"/>
      <c r="T44" s="233"/>
      <c r="U44" s="17">
        <v>140</v>
      </c>
      <c r="V44" s="10">
        <f t="shared" ref="V44:V45" si="46">U44+D44</f>
        <v>171</v>
      </c>
      <c r="W44" s="232"/>
      <c r="X44" s="233"/>
      <c r="Y44" s="12">
        <f t="shared" si="31"/>
        <v>913</v>
      </c>
      <c r="Z44" s="16">
        <f>E44+I44+M44+Q44+U44</f>
        <v>758</v>
      </c>
      <c r="AA44" s="15">
        <f>AVERAGE(F44,J44,N44,R44,V44)</f>
        <v>182.6</v>
      </c>
      <c r="AB44" s="14">
        <f>AVERAGE(F44,J44,N44,R44,V44)-D44</f>
        <v>151.6</v>
      </c>
      <c r="AC44" s="226"/>
    </row>
    <row r="45" spans="1:29" s="5" customFormat="1" thickBot="1" x14ac:dyDescent="0.35">
      <c r="B45" s="256" t="s">
        <v>17</v>
      </c>
      <c r="C45" s="257"/>
      <c r="D45" s="30">
        <v>29</v>
      </c>
      <c r="E45" s="11">
        <v>156</v>
      </c>
      <c r="F45" s="10">
        <f t="shared" si="42"/>
        <v>185</v>
      </c>
      <c r="G45" s="234"/>
      <c r="H45" s="235"/>
      <c r="I45" s="17">
        <v>151</v>
      </c>
      <c r="J45" s="12">
        <f t="shared" si="43"/>
        <v>180</v>
      </c>
      <c r="K45" s="234"/>
      <c r="L45" s="235"/>
      <c r="M45" s="17">
        <v>138</v>
      </c>
      <c r="N45" s="12">
        <f t="shared" si="44"/>
        <v>167</v>
      </c>
      <c r="O45" s="234"/>
      <c r="P45" s="235"/>
      <c r="Q45" s="17">
        <v>163</v>
      </c>
      <c r="R45" s="10">
        <f t="shared" si="45"/>
        <v>192</v>
      </c>
      <c r="S45" s="234"/>
      <c r="T45" s="235"/>
      <c r="U45" s="17">
        <v>143</v>
      </c>
      <c r="V45" s="10">
        <f t="shared" si="46"/>
        <v>172</v>
      </c>
      <c r="W45" s="234"/>
      <c r="X45" s="235"/>
      <c r="Y45" s="9">
        <f t="shared" si="31"/>
        <v>896</v>
      </c>
      <c r="Z45" s="8">
        <f>E45+I45+M45+Q45+U45</f>
        <v>751</v>
      </c>
      <c r="AA45" s="7">
        <f>AVERAGE(F45,J45,N45,R45,V45)</f>
        <v>179.2</v>
      </c>
      <c r="AB45" s="6">
        <f>AVERAGE(F45,J45,N45,R45,V45)-D45</f>
        <v>150.19999999999999</v>
      </c>
      <c r="AC45" s="227"/>
    </row>
    <row r="46" spans="1:29" s="5" customFormat="1" ht="48.75" customHeight="1" x14ac:dyDescent="0.25">
      <c r="B46" s="240" t="s">
        <v>12</v>
      </c>
      <c r="C46" s="241"/>
      <c r="D46" s="34">
        <f>SUM(D47:D49)</f>
        <v>99</v>
      </c>
      <c r="E46" s="28">
        <f>SUM(E47:E49)</f>
        <v>439</v>
      </c>
      <c r="F46" s="24">
        <f>SUM(F47:F49)</f>
        <v>538</v>
      </c>
      <c r="G46" s="24">
        <f>F42</f>
        <v>538</v>
      </c>
      <c r="H46" s="23" t="str">
        <f>B42</f>
        <v>Toode</v>
      </c>
      <c r="I46" s="33">
        <f>SUM(I47:I49)</f>
        <v>411</v>
      </c>
      <c r="J46" s="24">
        <f>SUM(J47:J49)</f>
        <v>510</v>
      </c>
      <c r="K46" s="24">
        <f>J38</f>
        <v>529</v>
      </c>
      <c r="L46" s="23" t="str">
        <f>B38</f>
        <v>Eesti Raudtee</v>
      </c>
      <c r="M46" s="26">
        <f>SUM(M47:M49)</f>
        <v>507</v>
      </c>
      <c r="N46" s="25">
        <f>SUM(N47:N49)</f>
        <v>606</v>
      </c>
      <c r="O46" s="24">
        <f>N34</f>
        <v>560</v>
      </c>
      <c r="P46" s="23" t="str">
        <f>B34</f>
        <v>Kirevene Mulk</v>
      </c>
      <c r="Q46" s="21">
        <f>SUM(Q47:Q49)</f>
        <v>428</v>
      </c>
      <c r="R46" s="25">
        <f>SUM(R47:R49)</f>
        <v>527</v>
      </c>
      <c r="S46" s="24">
        <f>R50</f>
        <v>524</v>
      </c>
      <c r="T46" s="23" t="str">
        <f>B50</f>
        <v>Metsasõbrad</v>
      </c>
      <c r="U46" s="21">
        <f>SUM(U47:U49)</f>
        <v>480</v>
      </c>
      <c r="V46" s="25">
        <f>SUM(V47:V49)</f>
        <v>579</v>
      </c>
      <c r="W46" s="24">
        <f>V54</f>
        <v>539</v>
      </c>
      <c r="X46" s="23" t="str">
        <f>B54</f>
        <v>ELKE Rakvere</v>
      </c>
      <c r="Y46" s="22">
        <f t="shared" si="31"/>
        <v>2760</v>
      </c>
      <c r="Z46" s="21">
        <f>SUM(Z47:Z49)</f>
        <v>2265</v>
      </c>
      <c r="AA46" s="20">
        <f>AVERAGE(AA47,AA48,AA49)</f>
        <v>184</v>
      </c>
      <c r="AB46" s="19">
        <f>AVERAGE(AB47,AB48,AB49)</f>
        <v>151</v>
      </c>
      <c r="AC46" s="225">
        <f>G47+K47+O47+S47+W47</f>
        <v>3.5</v>
      </c>
    </row>
    <row r="47" spans="1:29" s="5" customFormat="1" ht="16.2" x14ac:dyDescent="0.25">
      <c r="B47" s="248" t="s">
        <v>9</v>
      </c>
      <c r="C47" s="249"/>
      <c r="D47" s="18">
        <v>23</v>
      </c>
      <c r="E47" s="17">
        <v>169</v>
      </c>
      <c r="F47" s="10">
        <f>D47+E47</f>
        <v>192</v>
      </c>
      <c r="G47" s="230">
        <v>0.5</v>
      </c>
      <c r="H47" s="231"/>
      <c r="I47" s="16">
        <v>159</v>
      </c>
      <c r="J47" s="12">
        <f>I47+D47</f>
        <v>182</v>
      </c>
      <c r="K47" s="230">
        <v>0</v>
      </c>
      <c r="L47" s="231"/>
      <c r="M47" s="16">
        <v>167</v>
      </c>
      <c r="N47" s="12">
        <f>M47+D47</f>
        <v>190</v>
      </c>
      <c r="O47" s="230">
        <v>1</v>
      </c>
      <c r="P47" s="231"/>
      <c r="Q47" s="16">
        <v>148</v>
      </c>
      <c r="R47" s="10">
        <f>Q47+D47</f>
        <v>171</v>
      </c>
      <c r="S47" s="230">
        <v>1</v>
      </c>
      <c r="T47" s="231"/>
      <c r="U47" s="16">
        <v>175</v>
      </c>
      <c r="V47" s="10">
        <f>U47+D47</f>
        <v>198</v>
      </c>
      <c r="W47" s="230">
        <v>1</v>
      </c>
      <c r="X47" s="231"/>
      <c r="Y47" s="12">
        <f t="shared" si="31"/>
        <v>933</v>
      </c>
      <c r="Z47" s="16">
        <f>E47+I47+M47+Q47+U47</f>
        <v>818</v>
      </c>
      <c r="AA47" s="15">
        <f>AVERAGE(F47,J47,N47,R47,V47)</f>
        <v>186.6</v>
      </c>
      <c r="AB47" s="14">
        <f>AVERAGE(F47,J47,N47,R47,V47)-D47</f>
        <v>163.6</v>
      </c>
      <c r="AC47" s="226"/>
    </row>
    <row r="48" spans="1:29" s="5" customFormat="1" ht="16.2" x14ac:dyDescent="0.25">
      <c r="B48" s="250" t="s">
        <v>11</v>
      </c>
      <c r="C48" s="251"/>
      <c r="D48" s="18">
        <v>40</v>
      </c>
      <c r="E48" s="17">
        <v>125</v>
      </c>
      <c r="F48" s="10">
        <f t="shared" ref="F48:F49" si="47">D48+E48</f>
        <v>165</v>
      </c>
      <c r="G48" s="232"/>
      <c r="H48" s="233"/>
      <c r="I48" s="17">
        <v>124</v>
      </c>
      <c r="J48" s="12">
        <f t="shared" ref="J48:J49" si="48">I48+D48</f>
        <v>164</v>
      </c>
      <c r="K48" s="232"/>
      <c r="L48" s="233"/>
      <c r="M48" s="17">
        <v>166</v>
      </c>
      <c r="N48" s="12">
        <f t="shared" ref="N48:N49" si="49">M48+D48</f>
        <v>206</v>
      </c>
      <c r="O48" s="232"/>
      <c r="P48" s="233"/>
      <c r="Q48" s="17">
        <v>129</v>
      </c>
      <c r="R48" s="10">
        <f t="shared" ref="R48:R49" si="50">Q48+D48</f>
        <v>169</v>
      </c>
      <c r="S48" s="232"/>
      <c r="T48" s="233"/>
      <c r="U48" s="17">
        <v>114</v>
      </c>
      <c r="V48" s="10">
        <f t="shared" ref="V48:V49" si="51">U48+D48</f>
        <v>154</v>
      </c>
      <c r="W48" s="232"/>
      <c r="X48" s="233"/>
      <c r="Y48" s="12">
        <f t="shared" si="31"/>
        <v>858</v>
      </c>
      <c r="Z48" s="16">
        <f>E48+I48+M48+Q48+U48</f>
        <v>658</v>
      </c>
      <c r="AA48" s="15">
        <f>AVERAGE(F48,J48,N48,R48,V48)</f>
        <v>171.6</v>
      </c>
      <c r="AB48" s="14">
        <f>AVERAGE(F48,J48,N48,R48,V48)-D48</f>
        <v>131.6</v>
      </c>
      <c r="AC48" s="226"/>
    </row>
    <row r="49" spans="1:29" s="5" customFormat="1" thickBot="1" x14ac:dyDescent="0.35">
      <c r="B49" s="252" t="s">
        <v>10</v>
      </c>
      <c r="C49" s="253"/>
      <c r="D49" s="30">
        <v>36</v>
      </c>
      <c r="E49" s="11">
        <v>145</v>
      </c>
      <c r="F49" s="10">
        <f t="shared" si="47"/>
        <v>181</v>
      </c>
      <c r="G49" s="234"/>
      <c r="H49" s="235"/>
      <c r="I49" s="17">
        <v>128</v>
      </c>
      <c r="J49" s="12">
        <f t="shared" si="48"/>
        <v>164</v>
      </c>
      <c r="K49" s="234"/>
      <c r="L49" s="235"/>
      <c r="M49" s="17">
        <v>174</v>
      </c>
      <c r="N49" s="12">
        <f t="shared" si="49"/>
        <v>210</v>
      </c>
      <c r="O49" s="234"/>
      <c r="P49" s="235"/>
      <c r="Q49" s="17">
        <v>151</v>
      </c>
      <c r="R49" s="10">
        <f t="shared" si="50"/>
        <v>187</v>
      </c>
      <c r="S49" s="234"/>
      <c r="T49" s="235"/>
      <c r="U49" s="17">
        <v>191</v>
      </c>
      <c r="V49" s="10">
        <f t="shared" si="51"/>
        <v>227</v>
      </c>
      <c r="W49" s="234"/>
      <c r="X49" s="235"/>
      <c r="Y49" s="9">
        <f t="shared" si="31"/>
        <v>969</v>
      </c>
      <c r="Z49" s="8">
        <f>E49+I49+M49+Q49+U49</f>
        <v>789</v>
      </c>
      <c r="AA49" s="7">
        <f>AVERAGE(F49,J49,N49,R49,V49)</f>
        <v>193.8</v>
      </c>
      <c r="AB49" s="6">
        <f>AVERAGE(F49,J49,N49,R49,V49)-D49</f>
        <v>157.80000000000001</v>
      </c>
      <c r="AC49" s="227"/>
    </row>
    <row r="50" spans="1:29" s="5" customFormat="1" ht="48.75" customHeight="1" thickBot="1" x14ac:dyDescent="0.3">
      <c r="B50" s="223" t="s">
        <v>55</v>
      </c>
      <c r="C50" s="224"/>
      <c r="D50" s="32">
        <f>SUM(D51:D53)</f>
        <v>115</v>
      </c>
      <c r="E50" s="28">
        <v>157</v>
      </c>
      <c r="F50" s="24">
        <f>SUM(F51:F53)</f>
        <v>549</v>
      </c>
      <c r="G50" s="24">
        <f>F38</f>
        <v>508</v>
      </c>
      <c r="H50" s="23" t="str">
        <f>B38</f>
        <v>Eesti Raudtee</v>
      </c>
      <c r="I50" s="27">
        <f>SUM(I51:I53)</f>
        <v>416</v>
      </c>
      <c r="J50" s="24">
        <f>SUM(J51:J53)</f>
        <v>531</v>
      </c>
      <c r="K50" s="24">
        <f>J34</f>
        <v>527</v>
      </c>
      <c r="L50" s="23" t="str">
        <f>B34</f>
        <v>Kirevene Mulk</v>
      </c>
      <c r="M50" s="21">
        <f>SUM(M51:M53)</f>
        <v>421</v>
      </c>
      <c r="N50" s="31">
        <f>SUM(N51:N53)</f>
        <v>536</v>
      </c>
      <c r="O50" s="24">
        <f>N54</f>
        <v>537</v>
      </c>
      <c r="P50" s="23" t="str">
        <f>B54</f>
        <v>ELKE Rakvere</v>
      </c>
      <c r="Q50" s="21">
        <f>SUM(Q51:Q53)</f>
        <v>409</v>
      </c>
      <c r="R50" s="31">
        <f>SUM(R51:R53)</f>
        <v>524</v>
      </c>
      <c r="S50" s="24">
        <f>R46</f>
        <v>527</v>
      </c>
      <c r="T50" s="23" t="str">
        <f>B46</f>
        <v>Wiru Auto</v>
      </c>
      <c r="U50" s="21">
        <f>SUM(U51:U53)</f>
        <v>414</v>
      </c>
      <c r="V50" s="31">
        <f>SUM(V51:V53)</f>
        <v>529</v>
      </c>
      <c r="W50" s="24">
        <f>V42</f>
        <v>524</v>
      </c>
      <c r="X50" s="23" t="str">
        <f>B42</f>
        <v>Toode</v>
      </c>
      <c r="Y50" s="22">
        <f t="shared" si="31"/>
        <v>2669</v>
      </c>
      <c r="Z50" s="21">
        <f>SUM(Z51:Z53)</f>
        <v>2094</v>
      </c>
      <c r="AA50" s="20">
        <f>AVERAGE(AA51,AA52,AA53)</f>
        <v>177.93333333333337</v>
      </c>
      <c r="AB50" s="19">
        <f>AVERAGE(AB51,AB52,AB53)</f>
        <v>139.60000000000002</v>
      </c>
      <c r="AC50" s="225">
        <f>G51+K51+O51+S51+W51</f>
        <v>3</v>
      </c>
    </row>
    <row r="51" spans="1:29" s="5" customFormat="1" ht="16.2" x14ac:dyDescent="0.25">
      <c r="B51" s="242" t="s">
        <v>54</v>
      </c>
      <c r="C51" s="243"/>
      <c r="D51" s="18">
        <v>28</v>
      </c>
      <c r="E51" s="17">
        <v>133</v>
      </c>
      <c r="F51" s="10">
        <f>D51+E51</f>
        <v>161</v>
      </c>
      <c r="G51" s="230">
        <v>1</v>
      </c>
      <c r="H51" s="231"/>
      <c r="I51" s="16">
        <v>169</v>
      </c>
      <c r="J51" s="12">
        <f>I51+D51</f>
        <v>197</v>
      </c>
      <c r="K51" s="230">
        <v>1</v>
      </c>
      <c r="L51" s="231"/>
      <c r="M51" s="16">
        <v>140</v>
      </c>
      <c r="N51" s="12">
        <f>M51+D51</f>
        <v>168</v>
      </c>
      <c r="O51" s="230">
        <v>0</v>
      </c>
      <c r="P51" s="231"/>
      <c r="Q51" s="16">
        <v>153</v>
      </c>
      <c r="R51" s="10">
        <f>Q51+D51</f>
        <v>181</v>
      </c>
      <c r="S51" s="230">
        <v>0</v>
      </c>
      <c r="T51" s="231"/>
      <c r="U51" s="16">
        <v>157</v>
      </c>
      <c r="V51" s="10">
        <f>U51+D51</f>
        <v>185</v>
      </c>
      <c r="W51" s="230">
        <v>1</v>
      </c>
      <c r="X51" s="231"/>
      <c r="Y51" s="12">
        <f t="shared" si="31"/>
        <v>892</v>
      </c>
      <c r="Z51" s="16">
        <f>E51+I51+M51+Q51+U51</f>
        <v>752</v>
      </c>
      <c r="AA51" s="15">
        <f>AVERAGE(F51,J51,N51,R51,V51)</f>
        <v>178.4</v>
      </c>
      <c r="AB51" s="14">
        <f>AVERAGE(F51,J51,N51,R51,V51)-D51</f>
        <v>150.4</v>
      </c>
      <c r="AC51" s="226"/>
    </row>
    <row r="52" spans="1:29" s="5" customFormat="1" ht="16.2" x14ac:dyDescent="0.25">
      <c r="B52" s="244" t="s">
        <v>53</v>
      </c>
      <c r="C52" s="245"/>
      <c r="D52" s="18">
        <v>47</v>
      </c>
      <c r="E52" s="17">
        <v>157</v>
      </c>
      <c r="F52" s="10">
        <f t="shared" ref="F52:F53" si="52">D52+E52</f>
        <v>204</v>
      </c>
      <c r="G52" s="232"/>
      <c r="H52" s="233"/>
      <c r="I52" s="17">
        <v>116</v>
      </c>
      <c r="J52" s="12">
        <f t="shared" ref="J52:J53" si="53">I52+D52</f>
        <v>163</v>
      </c>
      <c r="K52" s="232"/>
      <c r="L52" s="233"/>
      <c r="M52" s="17">
        <v>103</v>
      </c>
      <c r="N52" s="12">
        <f t="shared" ref="N52:N53" si="54">M52+D52</f>
        <v>150</v>
      </c>
      <c r="O52" s="232"/>
      <c r="P52" s="233"/>
      <c r="Q52" s="17">
        <v>131</v>
      </c>
      <c r="R52" s="10">
        <f t="shared" ref="R52:R53" si="55">Q52+D52</f>
        <v>178</v>
      </c>
      <c r="S52" s="232"/>
      <c r="T52" s="233"/>
      <c r="U52" s="17">
        <v>107</v>
      </c>
      <c r="V52" s="10">
        <f t="shared" ref="V52:V53" si="56">U52+D52</f>
        <v>154</v>
      </c>
      <c r="W52" s="232"/>
      <c r="X52" s="233"/>
      <c r="Y52" s="12">
        <f t="shared" si="31"/>
        <v>849</v>
      </c>
      <c r="Z52" s="16">
        <f>E52+I52+M52+Q52+U52</f>
        <v>614</v>
      </c>
      <c r="AA52" s="15">
        <f>AVERAGE(F52,J52,N52,R52,V52)</f>
        <v>169.8</v>
      </c>
      <c r="AB52" s="14">
        <f>AVERAGE(F52,J52,N52,R52,V52)-D52</f>
        <v>122.80000000000001</v>
      </c>
      <c r="AC52" s="226"/>
    </row>
    <row r="53" spans="1:29" s="5" customFormat="1" thickBot="1" x14ac:dyDescent="0.35">
      <c r="B53" s="246" t="s">
        <v>52</v>
      </c>
      <c r="C53" s="247"/>
      <c r="D53" s="30">
        <v>40</v>
      </c>
      <c r="E53" s="11">
        <v>144</v>
      </c>
      <c r="F53" s="10">
        <f t="shared" si="52"/>
        <v>184</v>
      </c>
      <c r="G53" s="234"/>
      <c r="H53" s="235"/>
      <c r="I53" s="17">
        <v>131</v>
      </c>
      <c r="J53" s="12">
        <f t="shared" si="53"/>
        <v>171</v>
      </c>
      <c r="K53" s="234"/>
      <c r="L53" s="235"/>
      <c r="M53" s="17">
        <v>178</v>
      </c>
      <c r="N53" s="12">
        <f t="shared" si="54"/>
        <v>218</v>
      </c>
      <c r="O53" s="234"/>
      <c r="P53" s="235"/>
      <c r="Q53" s="17">
        <v>125</v>
      </c>
      <c r="R53" s="10">
        <f t="shared" si="55"/>
        <v>165</v>
      </c>
      <c r="S53" s="234"/>
      <c r="T53" s="235"/>
      <c r="U53" s="17">
        <v>150</v>
      </c>
      <c r="V53" s="10">
        <f t="shared" si="56"/>
        <v>190</v>
      </c>
      <c r="W53" s="234"/>
      <c r="X53" s="235"/>
      <c r="Y53" s="9">
        <f t="shared" si="31"/>
        <v>928</v>
      </c>
      <c r="Z53" s="8">
        <f>E53+I53+M53+Q53+U53</f>
        <v>728</v>
      </c>
      <c r="AA53" s="7">
        <f>AVERAGE(F53,J53,N53,R53,V53)</f>
        <v>185.6</v>
      </c>
      <c r="AB53" s="6">
        <f>AVERAGE(F53,J53,N53,R53,V53)-D53</f>
        <v>145.6</v>
      </c>
      <c r="AC53" s="227"/>
    </row>
    <row r="54" spans="1:29" s="5" customFormat="1" ht="48.75" customHeight="1" x14ac:dyDescent="0.25">
      <c r="B54" s="223" t="s">
        <v>132</v>
      </c>
      <c r="C54" s="224"/>
      <c r="D54" s="29">
        <f>SUM(D55:D57)</f>
        <v>127</v>
      </c>
      <c r="E54" s="28">
        <f>SUM(E55:E57)</f>
        <v>388</v>
      </c>
      <c r="F54" s="24">
        <f>SUM(F55:F57)</f>
        <v>515</v>
      </c>
      <c r="G54" s="24">
        <f>F34</f>
        <v>508</v>
      </c>
      <c r="H54" s="23" t="str">
        <f>B34</f>
        <v>Kirevene Mulk</v>
      </c>
      <c r="I54" s="27">
        <f>SUM(I55:I57)</f>
        <v>431</v>
      </c>
      <c r="J54" s="24">
        <f>SUM(J55:J57)</f>
        <v>558</v>
      </c>
      <c r="K54" s="24">
        <f>J42</f>
        <v>545</v>
      </c>
      <c r="L54" s="23" t="str">
        <f>B42</f>
        <v>Toode</v>
      </c>
      <c r="M54" s="26">
        <f>SUM(M55:M57)</f>
        <v>410</v>
      </c>
      <c r="N54" s="25">
        <f>SUM(N55:N57)</f>
        <v>537</v>
      </c>
      <c r="O54" s="24">
        <f>N50</f>
        <v>536</v>
      </c>
      <c r="P54" s="23" t="str">
        <f>B50</f>
        <v>Metsasõbrad</v>
      </c>
      <c r="Q54" s="21">
        <f>SUM(Q55:Q57)</f>
        <v>401</v>
      </c>
      <c r="R54" s="25">
        <f>SUM(R55:R57)</f>
        <v>528</v>
      </c>
      <c r="S54" s="24">
        <f>R38</f>
        <v>508</v>
      </c>
      <c r="T54" s="23" t="str">
        <f>B38</f>
        <v>Eesti Raudtee</v>
      </c>
      <c r="U54" s="21">
        <f>SUM(U55:U57)</f>
        <v>412</v>
      </c>
      <c r="V54" s="25">
        <f>SUM(V55:V57)</f>
        <v>539</v>
      </c>
      <c r="W54" s="24">
        <f>V46</f>
        <v>579</v>
      </c>
      <c r="X54" s="23" t="str">
        <f>B46</f>
        <v>Wiru Auto</v>
      </c>
      <c r="Y54" s="22">
        <f t="shared" si="31"/>
        <v>2677</v>
      </c>
      <c r="Z54" s="21">
        <f>SUM(Z55:Z57)</f>
        <v>2042</v>
      </c>
      <c r="AA54" s="20">
        <f>AVERAGE(AA55,AA56,AA57)</f>
        <v>178.46666666666667</v>
      </c>
      <c r="AB54" s="19">
        <f>AVERAGE(AB55,AB56,AB57)</f>
        <v>136.13333333333333</v>
      </c>
      <c r="AC54" s="225">
        <f>G55+K55+O55+S55+W55</f>
        <v>4</v>
      </c>
    </row>
    <row r="55" spans="1:29" s="5" customFormat="1" ht="16.2" x14ac:dyDescent="0.25">
      <c r="B55" s="228" t="s">
        <v>139</v>
      </c>
      <c r="C55" s="229"/>
      <c r="D55" s="18">
        <v>40</v>
      </c>
      <c r="E55" s="17">
        <v>134</v>
      </c>
      <c r="F55" s="10">
        <f>D55+E55</f>
        <v>174</v>
      </c>
      <c r="G55" s="230">
        <v>1</v>
      </c>
      <c r="H55" s="231"/>
      <c r="I55" s="16">
        <v>148</v>
      </c>
      <c r="J55" s="12">
        <f>I55+D55</f>
        <v>188</v>
      </c>
      <c r="K55" s="230">
        <v>1</v>
      </c>
      <c r="L55" s="231"/>
      <c r="M55" s="16">
        <v>139</v>
      </c>
      <c r="N55" s="12">
        <f>M55+D55</f>
        <v>179</v>
      </c>
      <c r="O55" s="230">
        <v>1</v>
      </c>
      <c r="P55" s="231"/>
      <c r="Q55" s="16">
        <v>151</v>
      </c>
      <c r="R55" s="10">
        <f>Q55+D55</f>
        <v>191</v>
      </c>
      <c r="S55" s="230">
        <v>1</v>
      </c>
      <c r="T55" s="231"/>
      <c r="U55" s="16">
        <v>133</v>
      </c>
      <c r="V55" s="10">
        <f>U55+D55</f>
        <v>173</v>
      </c>
      <c r="W55" s="230">
        <v>0</v>
      </c>
      <c r="X55" s="231"/>
      <c r="Y55" s="12">
        <f t="shared" si="31"/>
        <v>905</v>
      </c>
      <c r="Z55" s="16">
        <f>E55+I55+M55+Q55+U55</f>
        <v>705</v>
      </c>
      <c r="AA55" s="15">
        <f>AVERAGE(F55,J55,N55,R55,V55)</f>
        <v>181</v>
      </c>
      <c r="AB55" s="14">
        <f>AVERAGE(F55,J55,N55,R55,V55)-D55</f>
        <v>141</v>
      </c>
      <c r="AC55" s="226"/>
    </row>
    <row r="56" spans="1:29" s="5" customFormat="1" ht="16.2" x14ac:dyDescent="0.25">
      <c r="B56" s="236" t="s">
        <v>140</v>
      </c>
      <c r="C56" s="237"/>
      <c r="D56" s="18">
        <v>31</v>
      </c>
      <c r="E56" s="17">
        <v>119</v>
      </c>
      <c r="F56" s="10">
        <f t="shared" ref="F56:F57" si="57">D56+E56</f>
        <v>150</v>
      </c>
      <c r="G56" s="232"/>
      <c r="H56" s="233"/>
      <c r="I56" s="17">
        <v>164</v>
      </c>
      <c r="J56" s="12">
        <f t="shared" ref="J56:J57" si="58">I56+D56</f>
        <v>195</v>
      </c>
      <c r="K56" s="232"/>
      <c r="L56" s="233"/>
      <c r="M56" s="17">
        <v>147</v>
      </c>
      <c r="N56" s="12">
        <f t="shared" ref="N56:N57" si="59">M56+D56</f>
        <v>178</v>
      </c>
      <c r="O56" s="232"/>
      <c r="P56" s="233"/>
      <c r="Q56" s="17">
        <v>136</v>
      </c>
      <c r="R56" s="10">
        <f t="shared" ref="R56:R57" si="60">Q56+D56</f>
        <v>167</v>
      </c>
      <c r="S56" s="232"/>
      <c r="T56" s="233"/>
      <c r="U56" s="17">
        <v>163</v>
      </c>
      <c r="V56" s="10">
        <f t="shared" ref="V56:V57" si="61">U56+D56</f>
        <v>194</v>
      </c>
      <c r="W56" s="232"/>
      <c r="X56" s="233"/>
      <c r="Y56" s="12">
        <f t="shared" si="31"/>
        <v>884</v>
      </c>
      <c r="Z56" s="16">
        <f>E56+I56+M56+Q56+U56</f>
        <v>729</v>
      </c>
      <c r="AA56" s="15">
        <f>AVERAGE(F56,J56,N56,R56,V56)</f>
        <v>176.8</v>
      </c>
      <c r="AB56" s="14">
        <f>AVERAGE(F56,J56,N56,R56,V56)-D56</f>
        <v>145.80000000000001</v>
      </c>
      <c r="AC56" s="226"/>
    </row>
    <row r="57" spans="1:29" s="5" customFormat="1" thickBot="1" x14ac:dyDescent="0.35">
      <c r="B57" s="238" t="s">
        <v>141</v>
      </c>
      <c r="C57" s="239"/>
      <c r="D57" s="13">
        <v>56</v>
      </c>
      <c r="E57" s="11">
        <v>135</v>
      </c>
      <c r="F57" s="10">
        <f t="shared" si="57"/>
        <v>191</v>
      </c>
      <c r="G57" s="234"/>
      <c r="H57" s="235"/>
      <c r="I57" s="11">
        <v>119</v>
      </c>
      <c r="J57" s="12">
        <f t="shared" si="58"/>
        <v>175</v>
      </c>
      <c r="K57" s="234"/>
      <c r="L57" s="235"/>
      <c r="M57" s="11">
        <v>124</v>
      </c>
      <c r="N57" s="12">
        <f t="shared" si="59"/>
        <v>180</v>
      </c>
      <c r="O57" s="234"/>
      <c r="P57" s="235"/>
      <c r="Q57" s="11">
        <v>114</v>
      </c>
      <c r="R57" s="10">
        <f t="shared" si="60"/>
        <v>170</v>
      </c>
      <c r="S57" s="234"/>
      <c r="T57" s="235"/>
      <c r="U57" s="11">
        <v>116</v>
      </c>
      <c r="V57" s="10">
        <f t="shared" si="61"/>
        <v>172</v>
      </c>
      <c r="W57" s="234"/>
      <c r="X57" s="235"/>
      <c r="Y57" s="9">
        <f t="shared" si="31"/>
        <v>888</v>
      </c>
      <c r="Z57" s="8">
        <f>E57+I57+M57+Q57+U57</f>
        <v>608</v>
      </c>
      <c r="AA57" s="7">
        <f>AVERAGE(F57,J57,N57,R57,V57)</f>
        <v>177.6</v>
      </c>
      <c r="AB57" s="6">
        <f>AVERAGE(F57,J57,N57,R57,V57)-D57</f>
        <v>121.6</v>
      </c>
      <c r="AC57" s="227"/>
    </row>
    <row r="59" spans="1:29" ht="22.2" x14ac:dyDescent="0.3">
      <c r="B59" s="71"/>
      <c r="C59" s="71"/>
      <c r="D59" s="63"/>
      <c r="E59" s="62"/>
      <c r="F59" s="70" t="s">
        <v>137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63"/>
      <c r="T59" s="63"/>
      <c r="U59" s="63"/>
      <c r="V59" s="69"/>
      <c r="W59" s="68" t="s">
        <v>118</v>
      </c>
      <c r="X59" s="67"/>
      <c r="Y59" s="67"/>
      <c r="Z59" s="67"/>
      <c r="AA59" s="63"/>
      <c r="AB59" s="63"/>
      <c r="AC59" s="62"/>
    </row>
    <row r="60" spans="1:29" ht="21.6" thickBot="1" x14ac:dyDescent="0.45">
      <c r="B60" s="66" t="s">
        <v>38</v>
      </c>
      <c r="C60" s="65"/>
      <c r="D60" s="65"/>
      <c r="E60" s="62"/>
      <c r="F60" s="64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2"/>
    </row>
    <row r="61" spans="1:29" x14ac:dyDescent="0.3">
      <c r="B61" s="264" t="s">
        <v>37</v>
      </c>
      <c r="C61" s="265"/>
      <c r="D61" s="61" t="s">
        <v>36</v>
      </c>
      <c r="E61" s="60"/>
      <c r="F61" s="105" t="s">
        <v>35</v>
      </c>
      <c r="G61" s="258" t="s">
        <v>30</v>
      </c>
      <c r="H61" s="259"/>
      <c r="I61" s="59"/>
      <c r="J61" s="105" t="s">
        <v>34</v>
      </c>
      <c r="K61" s="258" t="s">
        <v>30</v>
      </c>
      <c r="L61" s="259"/>
      <c r="M61" s="58"/>
      <c r="N61" s="105" t="s">
        <v>33</v>
      </c>
      <c r="O61" s="258" t="s">
        <v>30</v>
      </c>
      <c r="P61" s="259"/>
      <c r="Q61" s="58"/>
      <c r="R61" s="105" t="s">
        <v>32</v>
      </c>
      <c r="S61" s="258" t="s">
        <v>30</v>
      </c>
      <c r="T61" s="259"/>
      <c r="U61" s="57"/>
      <c r="V61" s="105" t="s">
        <v>31</v>
      </c>
      <c r="W61" s="258" t="s">
        <v>30</v>
      </c>
      <c r="X61" s="259"/>
      <c r="Y61" s="105" t="s">
        <v>27</v>
      </c>
      <c r="Z61" s="55"/>
      <c r="AA61" s="54" t="s">
        <v>29</v>
      </c>
      <c r="AB61" s="53" t="s">
        <v>28</v>
      </c>
      <c r="AC61" s="52" t="s">
        <v>27</v>
      </c>
    </row>
    <row r="62" spans="1:29" ht="17.399999999999999" thickBot="1" x14ac:dyDescent="0.35">
      <c r="A62" s="36"/>
      <c r="B62" s="260" t="s">
        <v>26</v>
      </c>
      <c r="C62" s="261"/>
      <c r="D62" s="51"/>
      <c r="E62" s="50"/>
      <c r="F62" s="47" t="s">
        <v>24</v>
      </c>
      <c r="G62" s="262" t="s">
        <v>25</v>
      </c>
      <c r="H62" s="263"/>
      <c r="I62" s="49"/>
      <c r="J62" s="47" t="s">
        <v>24</v>
      </c>
      <c r="K62" s="262" t="s">
        <v>25</v>
      </c>
      <c r="L62" s="263"/>
      <c r="M62" s="47"/>
      <c r="N62" s="47" t="s">
        <v>24</v>
      </c>
      <c r="O62" s="262" t="s">
        <v>25</v>
      </c>
      <c r="P62" s="263"/>
      <c r="Q62" s="47"/>
      <c r="R62" s="47" t="s">
        <v>24</v>
      </c>
      <c r="S62" s="262" t="s">
        <v>25</v>
      </c>
      <c r="T62" s="263"/>
      <c r="U62" s="48"/>
      <c r="V62" s="47" t="s">
        <v>24</v>
      </c>
      <c r="W62" s="262" t="s">
        <v>25</v>
      </c>
      <c r="X62" s="263"/>
      <c r="Y62" s="46" t="s">
        <v>24</v>
      </c>
      <c r="Z62" s="45" t="s">
        <v>23</v>
      </c>
      <c r="AA62" s="44" t="s">
        <v>22</v>
      </c>
      <c r="AB62" s="43" t="s">
        <v>21</v>
      </c>
      <c r="AC62" s="42" t="s">
        <v>20</v>
      </c>
    </row>
    <row r="63" spans="1:29" ht="48.75" customHeight="1" thickBot="1" x14ac:dyDescent="0.35">
      <c r="A63" s="36"/>
      <c r="B63" s="240" t="s">
        <v>1</v>
      </c>
      <c r="C63" s="241"/>
      <c r="D63" s="32">
        <f>SUM(D64:D66)</f>
        <v>70</v>
      </c>
      <c r="E63" s="28">
        <f>SUM(E64:E66)</f>
        <v>480</v>
      </c>
      <c r="F63" s="41">
        <f>SUM(F64:F66)</f>
        <v>550</v>
      </c>
      <c r="G63" s="35">
        <f>F83</f>
        <v>596</v>
      </c>
      <c r="H63" s="38" t="str">
        <f>B83</f>
        <v>Silfer 2</v>
      </c>
      <c r="I63" s="40">
        <f>SUM(I64:I66)</f>
        <v>556</v>
      </c>
      <c r="J63" s="39">
        <f>SUM(J64:J66)</f>
        <v>626</v>
      </c>
      <c r="K63" s="39">
        <f>J79</f>
        <v>560</v>
      </c>
      <c r="L63" s="23" t="str">
        <f>B79</f>
        <v>Käo Pesula</v>
      </c>
      <c r="M63" s="21">
        <f>SUM(M64:M66)</f>
        <v>514</v>
      </c>
      <c r="N63" s="35">
        <f>SUM(N64:N66)</f>
        <v>584</v>
      </c>
      <c r="O63" s="35">
        <f>N75</f>
        <v>551</v>
      </c>
      <c r="P63" s="38" t="str">
        <f>B75</f>
        <v>Royalsmart</v>
      </c>
      <c r="Q63" s="26">
        <f>SUM(Q64:Q66)</f>
        <v>550</v>
      </c>
      <c r="R63" s="35">
        <f>SUM(R64:R66)</f>
        <v>620</v>
      </c>
      <c r="S63" s="35">
        <f>R71</f>
        <v>500</v>
      </c>
      <c r="T63" s="38" t="str">
        <f>B71</f>
        <v>Silfer</v>
      </c>
      <c r="U63" s="26">
        <f>SUM(U64:U66)</f>
        <v>475</v>
      </c>
      <c r="V63" s="35">
        <f>SUM(V64:V66)</f>
        <v>545</v>
      </c>
      <c r="W63" s="35">
        <f>V67</f>
        <v>593</v>
      </c>
      <c r="X63" s="38" t="str">
        <f>B67</f>
        <v>Dan Arpo</v>
      </c>
      <c r="Y63" s="22">
        <f t="shared" ref="Y63:Y86" si="62">F63+J63+N63+R63+V63</f>
        <v>2925</v>
      </c>
      <c r="Z63" s="21">
        <f>SUM(Z64:Z66)</f>
        <v>2575</v>
      </c>
      <c r="AA63" s="37">
        <f>AVERAGE(AA64,AA65,AA66)</f>
        <v>195</v>
      </c>
      <c r="AB63" s="19">
        <f>AVERAGE(AB64,AB65,AB66)</f>
        <v>171.66666666666666</v>
      </c>
      <c r="AC63" s="225">
        <f>G64+K64+O64+S64+W64</f>
        <v>3</v>
      </c>
    </row>
    <row r="64" spans="1:29" x14ac:dyDescent="0.3">
      <c r="A64" s="5"/>
      <c r="B64" s="266" t="s">
        <v>0</v>
      </c>
      <c r="C64" s="267"/>
      <c r="D64" s="18">
        <v>31</v>
      </c>
      <c r="E64" s="17">
        <v>171</v>
      </c>
      <c r="F64" s="10">
        <f>E64+D64</f>
        <v>202</v>
      </c>
      <c r="G64" s="230">
        <v>0</v>
      </c>
      <c r="H64" s="231"/>
      <c r="I64" s="16">
        <v>193</v>
      </c>
      <c r="J64" s="12">
        <f>I64+D64</f>
        <v>224</v>
      </c>
      <c r="K64" s="230">
        <v>1</v>
      </c>
      <c r="L64" s="231"/>
      <c r="M64" s="16">
        <v>151</v>
      </c>
      <c r="N64" s="12">
        <f>M64+D64</f>
        <v>182</v>
      </c>
      <c r="O64" s="230">
        <v>1</v>
      </c>
      <c r="P64" s="231"/>
      <c r="Q64" s="16">
        <v>174</v>
      </c>
      <c r="R64" s="10">
        <f>Q64+D64</f>
        <v>205</v>
      </c>
      <c r="S64" s="230">
        <v>1</v>
      </c>
      <c r="T64" s="231"/>
      <c r="U64" s="17">
        <v>141</v>
      </c>
      <c r="V64" s="10">
        <f>U64+D64</f>
        <v>172</v>
      </c>
      <c r="W64" s="230">
        <v>0</v>
      </c>
      <c r="X64" s="231"/>
      <c r="Y64" s="12">
        <f t="shared" si="62"/>
        <v>985</v>
      </c>
      <c r="Z64" s="16">
        <f>E64+I64+M64+Q64+U64</f>
        <v>830</v>
      </c>
      <c r="AA64" s="15">
        <f>AVERAGE(F64,J64,N64,R64,V64)</f>
        <v>197</v>
      </c>
      <c r="AB64" s="14">
        <f>AVERAGE(F64,J64,N64,R64,V64)-D64</f>
        <v>166</v>
      </c>
      <c r="AC64" s="226"/>
    </row>
    <row r="65" spans="1:29" s="36" customFormat="1" ht="16.2" x14ac:dyDescent="0.25">
      <c r="A65" s="5"/>
      <c r="B65" s="268" t="s">
        <v>108</v>
      </c>
      <c r="C65" s="269"/>
      <c r="D65" s="18">
        <v>17</v>
      </c>
      <c r="E65" s="17">
        <v>135</v>
      </c>
      <c r="F65" s="10">
        <f t="shared" ref="F65:F66" si="63">E65+D65</f>
        <v>152</v>
      </c>
      <c r="G65" s="232"/>
      <c r="H65" s="233"/>
      <c r="I65" s="16">
        <v>233</v>
      </c>
      <c r="J65" s="12">
        <f t="shared" ref="J65:J66" si="64">I65+D65</f>
        <v>250</v>
      </c>
      <c r="K65" s="232"/>
      <c r="L65" s="233"/>
      <c r="M65" s="16">
        <v>213</v>
      </c>
      <c r="N65" s="12">
        <f t="shared" ref="N65:N66" si="65">M65+D65</f>
        <v>230</v>
      </c>
      <c r="O65" s="232"/>
      <c r="P65" s="233"/>
      <c r="Q65" s="17">
        <v>216</v>
      </c>
      <c r="R65" s="10">
        <f t="shared" ref="R65:R66" si="66">Q65+D65</f>
        <v>233</v>
      </c>
      <c r="S65" s="232"/>
      <c r="T65" s="233"/>
      <c r="U65" s="17">
        <v>203</v>
      </c>
      <c r="V65" s="10">
        <f t="shared" ref="V65:V66" si="67">U65+D65</f>
        <v>220</v>
      </c>
      <c r="W65" s="232"/>
      <c r="X65" s="233"/>
      <c r="Y65" s="12">
        <f t="shared" si="62"/>
        <v>1085</v>
      </c>
      <c r="Z65" s="16">
        <f>E65+I65+M65+Q65+U65</f>
        <v>1000</v>
      </c>
      <c r="AA65" s="15">
        <f>AVERAGE(F65,J65,N65,R65,V65)</f>
        <v>217</v>
      </c>
      <c r="AB65" s="14">
        <f>AVERAGE(F65,J65,N65,R65,V65)-D65</f>
        <v>200</v>
      </c>
      <c r="AC65" s="226"/>
    </row>
    <row r="66" spans="1:29" s="36" customFormat="1" ht="17.399999999999999" thickBot="1" x14ac:dyDescent="0.35">
      <c r="A66" s="5"/>
      <c r="B66" s="246" t="s">
        <v>80</v>
      </c>
      <c r="C66" s="247"/>
      <c r="D66" s="30">
        <v>22</v>
      </c>
      <c r="E66" s="11">
        <v>174</v>
      </c>
      <c r="F66" s="10">
        <f t="shared" si="63"/>
        <v>196</v>
      </c>
      <c r="G66" s="234"/>
      <c r="H66" s="235"/>
      <c r="I66" s="8">
        <v>130</v>
      </c>
      <c r="J66" s="12">
        <f t="shared" si="64"/>
        <v>152</v>
      </c>
      <c r="K66" s="234"/>
      <c r="L66" s="235"/>
      <c r="M66" s="16">
        <v>150</v>
      </c>
      <c r="N66" s="12">
        <f t="shared" si="65"/>
        <v>172</v>
      </c>
      <c r="O66" s="234"/>
      <c r="P66" s="235"/>
      <c r="Q66" s="17">
        <v>160</v>
      </c>
      <c r="R66" s="10">
        <f t="shared" si="66"/>
        <v>182</v>
      </c>
      <c r="S66" s="234"/>
      <c r="T66" s="235"/>
      <c r="U66" s="17">
        <v>131</v>
      </c>
      <c r="V66" s="10">
        <f t="shared" si="67"/>
        <v>153</v>
      </c>
      <c r="W66" s="234"/>
      <c r="X66" s="235"/>
      <c r="Y66" s="9">
        <f t="shared" si="62"/>
        <v>855</v>
      </c>
      <c r="Z66" s="8">
        <f>E66+I66+M66+Q66+U66</f>
        <v>745</v>
      </c>
      <c r="AA66" s="7">
        <f>AVERAGE(F66,J66,N66,R66,V66)</f>
        <v>171</v>
      </c>
      <c r="AB66" s="6">
        <f>AVERAGE(F66,J66,N66,R66,V66)-D66</f>
        <v>149</v>
      </c>
      <c r="AC66" s="227"/>
    </row>
    <row r="67" spans="1:29" s="5" customFormat="1" ht="48.75" customHeight="1" x14ac:dyDescent="0.25">
      <c r="B67" s="240" t="s">
        <v>121</v>
      </c>
      <c r="C67" s="241"/>
      <c r="D67" s="34">
        <f>SUM(D68:D70)</f>
        <v>36</v>
      </c>
      <c r="E67" s="28">
        <f>SUM(E68:E70)</f>
        <v>451</v>
      </c>
      <c r="F67" s="24">
        <f>SUM(F68:F70)</f>
        <v>487</v>
      </c>
      <c r="G67" s="24">
        <f>F79</f>
        <v>523</v>
      </c>
      <c r="H67" s="23" t="str">
        <f>B79</f>
        <v>Käo Pesula</v>
      </c>
      <c r="I67" s="27">
        <f>SUM(I68:I70)</f>
        <v>484</v>
      </c>
      <c r="J67" s="24">
        <f>SUM(J68:J70)</f>
        <v>520</v>
      </c>
      <c r="K67" s="24">
        <f>J75</f>
        <v>545</v>
      </c>
      <c r="L67" s="23" t="str">
        <f>B75</f>
        <v>Royalsmart</v>
      </c>
      <c r="M67" s="21">
        <f>SUM(M68:M70)</f>
        <v>551</v>
      </c>
      <c r="N67" s="31">
        <f>SUM(N68:N70)</f>
        <v>587</v>
      </c>
      <c r="O67" s="24">
        <f>N71</f>
        <v>537</v>
      </c>
      <c r="P67" s="23" t="str">
        <f>B71</f>
        <v>Silfer</v>
      </c>
      <c r="Q67" s="21">
        <f>SUM(Q68:Q70)</f>
        <v>506</v>
      </c>
      <c r="R67" s="35">
        <f>SUM(R68:R70)</f>
        <v>542</v>
      </c>
      <c r="S67" s="24">
        <f>R83</f>
        <v>527</v>
      </c>
      <c r="T67" s="23" t="str">
        <f>B83</f>
        <v>Silfer 2</v>
      </c>
      <c r="U67" s="21">
        <f>SUM(U68:U70)</f>
        <v>557</v>
      </c>
      <c r="V67" s="25">
        <f>SUM(V68:V70)</f>
        <v>593</v>
      </c>
      <c r="W67" s="24">
        <f>V63</f>
        <v>545</v>
      </c>
      <c r="X67" s="23" t="str">
        <f>B63</f>
        <v>Würth</v>
      </c>
      <c r="Y67" s="22">
        <f t="shared" si="62"/>
        <v>2729</v>
      </c>
      <c r="Z67" s="21">
        <f>SUM(Z68:Z70)</f>
        <v>2549</v>
      </c>
      <c r="AA67" s="20">
        <f>AVERAGE(AA68,AA69,AA70)</f>
        <v>181.93333333333331</v>
      </c>
      <c r="AB67" s="19">
        <f>AVERAGE(AB68,AB69,AB70)</f>
        <v>169.93333333333334</v>
      </c>
      <c r="AC67" s="225">
        <f>G68+K68+O68+S68+W68</f>
        <v>3</v>
      </c>
    </row>
    <row r="68" spans="1:29" s="5" customFormat="1" ht="16.2" x14ac:dyDescent="0.25">
      <c r="B68" s="228" t="s">
        <v>82</v>
      </c>
      <c r="C68" s="229"/>
      <c r="D68" s="18">
        <v>22</v>
      </c>
      <c r="E68" s="17">
        <v>182</v>
      </c>
      <c r="F68" s="10">
        <f>E68+D68</f>
        <v>204</v>
      </c>
      <c r="G68" s="230">
        <v>0</v>
      </c>
      <c r="H68" s="231"/>
      <c r="I68" s="16">
        <v>176</v>
      </c>
      <c r="J68" s="12">
        <f>I68+D68</f>
        <v>198</v>
      </c>
      <c r="K68" s="230">
        <v>0</v>
      </c>
      <c r="L68" s="231"/>
      <c r="M68" s="16">
        <v>193</v>
      </c>
      <c r="N68" s="12">
        <f>M68+D68</f>
        <v>215</v>
      </c>
      <c r="O68" s="230">
        <v>1</v>
      </c>
      <c r="P68" s="231"/>
      <c r="Q68" s="16">
        <v>176</v>
      </c>
      <c r="R68" s="10">
        <f>Q68+D68</f>
        <v>198</v>
      </c>
      <c r="S68" s="230">
        <v>1</v>
      </c>
      <c r="T68" s="231"/>
      <c r="U68" s="16">
        <v>177</v>
      </c>
      <c r="V68" s="10">
        <f>U68+D68</f>
        <v>199</v>
      </c>
      <c r="W68" s="230">
        <v>1</v>
      </c>
      <c r="X68" s="231"/>
      <c r="Y68" s="12">
        <f t="shared" si="62"/>
        <v>1014</v>
      </c>
      <c r="Z68" s="16">
        <f>E68+I68+M68+Q68+U68</f>
        <v>904</v>
      </c>
      <c r="AA68" s="15">
        <f>AVERAGE(F68,J68,N68,R68,V68)</f>
        <v>202.8</v>
      </c>
      <c r="AB68" s="14">
        <f>AVERAGE(F68,J68,N68,R68,V68)-D68</f>
        <v>180.8</v>
      </c>
      <c r="AC68" s="226"/>
    </row>
    <row r="69" spans="1:29" s="5" customFormat="1" ht="16.2" x14ac:dyDescent="0.25">
      <c r="B69" s="236" t="s">
        <v>105</v>
      </c>
      <c r="C69" s="237"/>
      <c r="D69" s="18">
        <v>14</v>
      </c>
      <c r="E69" s="17">
        <v>118</v>
      </c>
      <c r="F69" s="10">
        <f t="shared" ref="F69:F70" si="68">E69+D69</f>
        <v>132</v>
      </c>
      <c r="G69" s="232"/>
      <c r="H69" s="233"/>
      <c r="I69" s="16">
        <v>157</v>
      </c>
      <c r="J69" s="12">
        <f t="shared" ref="J69:J70" si="69">I69+D69</f>
        <v>171</v>
      </c>
      <c r="K69" s="232"/>
      <c r="L69" s="233"/>
      <c r="M69" s="16">
        <v>199</v>
      </c>
      <c r="N69" s="12">
        <f t="shared" ref="N69:N70" si="70">M69+D69</f>
        <v>213</v>
      </c>
      <c r="O69" s="232"/>
      <c r="P69" s="233"/>
      <c r="Q69" s="17">
        <v>170</v>
      </c>
      <c r="R69" s="10">
        <f t="shared" ref="R69:R70" si="71">Q69+D69</f>
        <v>184</v>
      </c>
      <c r="S69" s="232"/>
      <c r="T69" s="233"/>
      <c r="U69" s="17">
        <v>170</v>
      </c>
      <c r="V69" s="10">
        <f t="shared" ref="V69:V70" si="72">U69+D69</f>
        <v>184</v>
      </c>
      <c r="W69" s="232"/>
      <c r="X69" s="233"/>
      <c r="Y69" s="12">
        <f t="shared" si="62"/>
        <v>884</v>
      </c>
      <c r="Z69" s="16">
        <f>E69+I69+M69+Q69+U69</f>
        <v>814</v>
      </c>
      <c r="AA69" s="15">
        <f>AVERAGE(F69,J69,N69,R69,V69)</f>
        <v>176.8</v>
      </c>
      <c r="AB69" s="14">
        <f>AVERAGE(F69,J69,N69,R69,V69)-D69</f>
        <v>162.80000000000001</v>
      </c>
      <c r="AC69" s="226"/>
    </row>
    <row r="70" spans="1:29" s="5" customFormat="1" thickBot="1" x14ac:dyDescent="0.35">
      <c r="B70" s="238" t="s">
        <v>87</v>
      </c>
      <c r="C70" s="239"/>
      <c r="D70" s="30">
        <v>0</v>
      </c>
      <c r="E70" s="11">
        <v>151</v>
      </c>
      <c r="F70" s="10">
        <f t="shared" si="68"/>
        <v>151</v>
      </c>
      <c r="G70" s="234"/>
      <c r="H70" s="235"/>
      <c r="I70" s="8">
        <v>151</v>
      </c>
      <c r="J70" s="12">
        <f t="shared" si="69"/>
        <v>151</v>
      </c>
      <c r="K70" s="234"/>
      <c r="L70" s="235"/>
      <c r="M70" s="16">
        <v>159</v>
      </c>
      <c r="N70" s="12">
        <f t="shared" si="70"/>
        <v>159</v>
      </c>
      <c r="O70" s="234"/>
      <c r="P70" s="235"/>
      <c r="Q70" s="17">
        <v>160</v>
      </c>
      <c r="R70" s="10">
        <f t="shared" si="71"/>
        <v>160</v>
      </c>
      <c r="S70" s="234"/>
      <c r="T70" s="235"/>
      <c r="U70" s="17">
        <v>210</v>
      </c>
      <c r="V70" s="10">
        <f t="shared" si="72"/>
        <v>210</v>
      </c>
      <c r="W70" s="234"/>
      <c r="X70" s="235"/>
      <c r="Y70" s="9">
        <f t="shared" si="62"/>
        <v>831</v>
      </c>
      <c r="Z70" s="8">
        <f>E70+I70+M70+Q70+U70</f>
        <v>831</v>
      </c>
      <c r="AA70" s="7">
        <f>AVERAGE(F70,J70,N70,R70,V70)</f>
        <v>166.2</v>
      </c>
      <c r="AB70" s="6">
        <f>AVERAGE(F70,J70,N70,R70,V70)-D70</f>
        <v>166.2</v>
      </c>
      <c r="AC70" s="227"/>
    </row>
    <row r="71" spans="1:29" s="5" customFormat="1" ht="60.75" customHeight="1" x14ac:dyDescent="0.25">
      <c r="B71" s="223" t="s">
        <v>16</v>
      </c>
      <c r="C71" s="224"/>
      <c r="D71" s="34">
        <f>SUM(D72:D74)</f>
        <v>118</v>
      </c>
      <c r="E71" s="28">
        <f>SUM(E72:E74)</f>
        <v>380</v>
      </c>
      <c r="F71" s="24">
        <f>SUM(F72:F74)</f>
        <v>498</v>
      </c>
      <c r="G71" s="24">
        <f>F75</f>
        <v>517</v>
      </c>
      <c r="H71" s="23" t="str">
        <f>B75</f>
        <v>Royalsmart</v>
      </c>
      <c r="I71" s="27">
        <f>SUM(I72:I74)</f>
        <v>387</v>
      </c>
      <c r="J71" s="24">
        <f>SUM(J72:J74)</f>
        <v>505</v>
      </c>
      <c r="K71" s="24">
        <f>J83</f>
        <v>487</v>
      </c>
      <c r="L71" s="23" t="str">
        <f>B83</f>
        <v>Silfer 2</v>
      </c>
      <c r="M71" s="21">
        <f>SUM(M72:M74)</f>
        <v>419</v>
      </c>
      <c r="N71" s="31">
        <f>SUM(N72:N74)</f>
        <v>537</v>
      </c>
      <c r="O71" s="24">
        <f>N67</f>
        <v>587</v>
      </c>
      <c r="P71" s="23" t="str">
        <f>B67</f>
        <v>Dan Arpo</v>
      </c>
      <c r="Q71" s="21">
        <f>SUM(Q72:Q74)</f>
        <v>382</v>
      </c>
      <c r="R71" s="25">
        <f>SUM(R72:R74)</f>
        <v>500</v>
      </c>
      <c r="S71" s="24">
        <f>R63</f>
        <v>620</v>
      </c>
      <c r="T71" s="23" t="str">
        <f>B63</f>
        <v>Würth</v>
      </c>
      <c r="U71" s="21">
        <f>SUM(U72:U74)</f>
        <v>401</v>
      </c>
      <c r="V71" s="31">
        <f>SUM(V72:V74)</f>
        <v>519</v>
      </c>
      <c r="W71" s="24">
        <f>V79</f>
        <v>556</v>
      </c>
      <c r="X71" s="23" t="str">
        <f>B79</f>
        <v>Käo Pesula</v>
      </c>
      <c r="Y71" s="22">
        <f t="shared" si="62"/>
        <v>2559</v>
      </c>
      <c r="Z71" s="21">
        <f>SUM(Z72:Z74)</f>
        <v>1969</v>
      </c>
      <c r="AA71" s="20">
        <f>AVERAGE(AA72,AA73,AA74)</f>
        <v>170.6</v>
      </c>
      <c r="AB71" s="19">
        <f>AVERAGE(AB72,AB73,AB74)</f>
        <v>131.26666666666668</v>
      </c>
      <c r="AC71" s="225">
        <f>G72+K72+O72+S72+W72</f>
        <v>1</v>
      </c>
    </row>
    <row r="72" spans="1:29" s="5" customFormat="1" ht="16.2" x14ac:dyDescent="0.25">
      <c r="B72" s="254" t="s">
        <v>14</v>
      </c>
      <c r="C72" s="255"/>
      <c r="D72" s="18">
        <v>48</v>
      </c>
      <c r="E72" s="17">
        <v>114</v>
      </c>
      <c r="F72" s="10">
        <f>E72+D72</f>
        <v>162</v>
      </c>
      <c r="G72" s="230">
        <v>0</v>
      </c>
      <c r="H72" s="231"/>
      <c r="I72" s="16">
        <v>114</v>
      </c>
      <c r="J72" s="12">
        <f>I72+D72</f>
        <v>162</v>
      </c>
      <c r="K72" s="230">
        <v>1</v>
      </c>
      <c r="L72" s="231"/>
      <c r="M72" s="16">
        <v>159</v>
      </c>
      <c r="N72" s="12">
        <f>M72+D72</f>
        <v>207</v>
      </c>
      <c r="O72" s="230">
        <v>0</v>
      </c>
      <c r="P72" s="231"/>
      <c r="Q72" s="16">
        <v>119</v>
      </c>
      <c r="R72" s="10">
        <f>Q72+D72</f>
        <v>167</v>
      </c>
      <c r="S72" s="230">
        <v>0</v>
      </c>
      <c r="T72" s="231"/>
      <c r="U72" s="16">
        <v>99</v>
      </c>
      <c r="V72" s="10">
        <f>U72+D72</f>
        <v>147</v>
      </c>
      <c r="W72" s="230">
        <v>0</v>
      </c>
      <c r="X72" s="231"/>
      <c r="Y72" s="12">
        <f t="shared" si="62"/>
        <v>845</v>
      </c>
      <c r="Z72" s="16">
        <f>E72+I72+M72+Q72+U72</f>
        <v>605</v>
      </c>
      <c r="AA72" s="15">
        <f>AVERAGE(F72,J72,N72,R72,V72)</f>
        <v>169</v>
      </c>
      <c r="AB72" s="14">
        <f>AVERAGE(F72,J72,N72,R72,V72)-D72</f>
        <v>121</v>
      </c>
      <c r="AC72" s="226"/>
    </row>
    <row r="73" spans="1:29" s="5" customFormat="1" ht="16.2" x14ac:dyDescent="0.25">
      <c r="B73" s="254" t="s">
        <v>13</v>
      </c>
      <c r="C73" s="255"/>
      <c r="D73" s="18">
        <v>36</v>
      </c>
      <c r="E73" s="17">
        <v>144</v>
      </c>
      <c r="F73" s="10">
        <f t="shared" ref="F73:F74" si="73">E73+D73</f>
        <v>180</v>
      </c>
      <c r="G73" s="232"/>
      <c r="H73" s="233"/>
      <c r="I73" s="17">
        <v>160</v>
      </c>
      <c r="J73" s="12">
        <f t="shared" ref="J73:J74" si="74">I73+D73</f>
        <v>196</v>
      </c>
      <c r="K73" s="232"/>
      <c r="L73" s="233"/>
      <c r="M73" s="17">
        <v>126</v>
      </c>
      <c r="N73" s="12">
        <f t="shared" ref="N73:N74" si="75">M73+D73</f>
        <v>162</v>
      </c>
      <c r="O73" s="232"/>
      <c r="P73" s="233"/>
      <c r="Q73" s="17">
        <v>141</v>
      </c>
      <c r="R73" s="10">
        <f t="shared" ref="R73:R74" si="76">Q73+D73</f>
        <v>177</v>
      </c>
      <c r="S73" s="232"/>
      <c r="T73" s="233"/>
      <c r="U73" s="17">
        <v>108</v>
      </c>
      <c r="V73" s="10">
        <f t="shared" ref="V73:V74" si="77">U73+D73</f>
        <v>144</v>
      </c>
      <c r="W73" s="232"/>
      <c r="X73" s="233"/>
      <c r="Y73" s="12">
        <f t="shared" si="62"/>
        <v>859</v>
      </c>
      <c r="Z73" s="16">
        <f>E73+I73+M73+Q73+U73</f>
        <v>679</v>
      </c>
      <c r="AA73" s="15">
        <f>AVERAGE(F73,J73,N73,R73,V73)</f>
        <v>171.8</v>
      </c>
      <c r="AB73" s="14">
        <f>AVERAGE(F73,J73,N73,R73,V73)-D73</f>
        <v>135.80000000000001</v>
      </c>
      <c r="AC73" s="226"/>
    </row>
    <row r="74" spans="1:29" s="5" customFormat="1" thickBot="1" x14ac:dyDescent="0.35">
      <c r="B74" s="256" t="s">
        <v>114</v>
      </c>
      <c r="C74" s="257"/>
      <c r="D74" s="30">
        <v>34</v>
      </c>
      <c r="E74" s="11">
        <v>122</v>
      </c>
      <c r="F74" s="10">
        <f t="shared" si="73"/>
        <v>156</v>
      </c>
      <c r="G74" s="234"/>
      <c r="H74" s="235"/>
      <c r="I74" s="17">
        <v>113</v>
      </c>
      <c r="J74" s="12">
        <f t="shared" si="74"/>
        <v>147</v>
      </c>
      <c r="K74" s="234"/>
      <c r="L74" s="235"/>
      <c r="M74" s="17">
        <v>134</v>
      </c>
      <c r="N74" s="12">
        <f t="shared" si="75"/>
        <v>168</v>
      </c>
      <c r="O74" s="234"/>
      <c r="P74" s="235"/>
      <c r="Q74" s="17">
        <v>122</v>
      </c>
      <c r="R74" s="10">
        <f t="shared" si="76"/>
        <v>156</v>
      </c>
      <c r="S74" s="234"/>
      <c r="T74" s="235"/>
      <c r="U74" s="17">
        <v>194</v>
      </c>
      <c r="V74" s="10">
        <f t="shared" si="77"/>
        <v>228</v>
      </c>
      <c r="W74" s="234"/>
      <c r="X74" s="235"/>
      <c r="Y74" s="9">
        <f t="shared" si="62"/>
        <v>855</v>
      </c>
      <c r="Z74" s="8">
        <f>E74+I74+M74+Q74+U74</f>
        <v>685</v>
      </c>
      <c r="AA74" s="7">
        <f>AVERAGE(F74,J74,N74,R74,V74)</f>
        <v>171</v>
      </c>
      <c r="AB74" s="6">
        <f>AVERAGE(F74,J74,N74,R74,V74)-D74</f>
        <v>137</v>
      </c>
      <c r="AC74" s="227"/>
    </row>
    <row r="75" spans="1:29" s="5" customFormat="1" ht="48.75" customHeight="1" x14ac:dyDescent="0.25">
      <c r="B75" s="223" t="s">
        <v>60</v>
      </c>
      <c r="C75" s="224"/>
      <c r="D75" s="34">
        <f>SUM(D76:D78)</f>
        <v>119</v>
      </c>
      <c r="E75" s="28">
        <f>SUM(E76:E78)</f>
        <v>398</v>
      </c>
      <c r="F75" s="24">
        <f>SUM(F76:F78)</f>
        <v>517</v>
      </c>
      <c r="G75" s="24">
        <f>F71</f>
        <v>498</v>
      </c>
      <c r="H75" s="23" t="str">
        <f>B71</f>
        <v>Silfer</v>
      </c>
      <c r="I75" s="33">
        <f>SUM(I76:I78)</f>
        <v>426</v>
      </c>
      <c r="J75" s="24">
        <f>SUM(J76:J78)</f>
        <v>545</v>
      </c>
      <c r="K75" s="24">
        <f>J67</f>
        <v>520</v>
      </c>
      <c r="L75" s="23" t="str">
        <f>B67</f>
        <v>Dan Arpo</v>
      </c>
      <c r="M75" s="26">
        <f>SUM(M76:M78)</f>
        <v>432</v>
      </c>
      <c r="N75" s="25">
        <f>SUM(N76:N78)</f>
        <v>551</v>
      </c>
      <c r="O75" s="24">
        <f>N63</f>
        <v>584</v>
      </c>
      <c r="P75" s="23" t="str">
        <f>B63</f>
        <v>Würth</v>
      </c>
      <c r="Q75" s="21">
        <f>SUM(Q76:Q78)</f>
        <v>418</v>
      </c>
      <c r="R75" s="25">
        <f>SUM(R76:R78)</f>
        <v>537</v>
      </c>
      <c r="S75" s="24">
        <f>R79</f>
        <v>556</v>
      </c>
      <c r="T75" s="23" t="str">
        <f>B79</f>
        <v>Käo Pesula</v>
      </c>
      <c r="U75" s="21">
        <f>SUM(U76:U78)</f>
        <v>462</v>
      </c>
      <c r="V75" s="25">
        <f>SUM(V76:V78)</f>
        <v>581</v>
      </c>
      <c r="W75" s="24">
        <f>V83</f>
        <v>531</v>
      </c>
      <c r="X75" s="23" t="str">
        <f>B83</f>
        <v>Silfer 2</v>
      </c>
      <c r="Y75" s="22">
        <f t="shared" si="62"/>
        <v>2731</v>
      </c>
      <c r="Z75" s="21">
        <f>SUM(Z76:Z78)</f>
        <v>2136</v>
      </c>
      <c r="AA75" s="20">
        <f>AVERAGE(AA76,AA77,AA78)</f>
        <v>182.06666666666663</v>
      </c>
      <c r="AB75" s="19">
        <f>AVERAGE(AB76,AB77,AB78)</f>
        <v>142.39999999999998</v>
      </c>
      <c r="AC75" s="225">
        <f>G76+K76+O76+S76+W76</f>
        <v>3</v>
      </c>
    </row>
    <row r="76" spans="1:29" s="5" customFormat="1" ht="16.2" x14ac:dyDescent="0.25">
      <c r="B76" s="248" t="s">
        <v>59</v>
      </c>
      <c r="C76" s="249"/>
      <c r="D76" s="18">
        <v>49</v>
      </c>
      <c r="E76" s="17">
        <v>138</v>
      </c>
      <c r="F76" s="10">
        <f>E76+D76</f>
        <v>187</v>
      </c>
      <c r="G76" s="230">
        <v>1</v>
      </c>
      <c r="H76" s="231"/>
      <c r="I76" s="16">
        <v>126</v>
      </c>
      <c r="J76" s="12">
        <f>I76+D76</f>
        <v>175</v>
      </c>
      <c r="K76" s="230">
        <v>1</v>
      </c>
      <c r="L76" s="231"/>
      <c r="M76" s="16">
        <v>140</v>
      </c>
      <c r="N76" s="12">
        <f>M76+D76</f>
        <v>189</v>
      </c>
      <c r="O76" s="230">
        <v>0</v>
      </c>
      <c r="P76" s="231"/>
      <c r="Q76" s="16">
        <v>125</v>
      </c>
      <c r="R76" s="10">
        <f>Q76+D76</f>
        <v>174</v>
      </c>
      <c r="S76" s="230">
        <v>0</v>
      </c>
      <c r="T76" s="231"/>
      <c r="U76" s="16">
        <v>207</v>
      </c>
      <c r="V76" s="10">
        <f>U76+D76</f>
        <v>256</v>
      </c>
      <c r="W76" s="230">
        <v>1</v>
      </c>
      <c r="X76" s="231"/>
      <c r="Y76" s="12">
        <f t="shared" si="62"/>
        <v>981</v>
      </c>
      <c r="Z76" s="16">
        <f>E76+I76+M76+Q76+U76</f>
        <v>736</v>
      </c>
      <c r="AA76" s="15">
        <f>AVERAGE(F76,J76,N76,R76,V76)</f>
        <v>196.2</v>
      </c>
      <c r="AB76" s="14">
        <f>AVERAGE(F76,J76,N76,R76,V76)-D76</f>
        <v>147.19999999999999</v>
      </c>
      <c r="AC76" s="226"/>
    </row>
    <row r="77" spans="1:29" s="5" customFormat="1" ht="16.2" x14ac:dyDescent="0.25">
      <c r="B77" s="250" t="s">
        <v>79</v>
      </c>
      <c r="C77" s="251"/>
      <c r="D77" s="18">
        <v>46</v>
      </c>
      <c r="E77" s="17">
        <v>116</v>
      </c>
      <c r="F77" s="10">
        <f t="shared" ref="F77:F78" si="78">E77+D77</f>
        <v>162</v>
      </c>
      <c r="G77" s="232"/>
      <c r="H77" s="233"/>
      <c r="I77" s="17">
        <v>154</v>
      </c>
      <c r="J77" s="12">
        <f t="shared" ref="J77:J78" si="79">I77+D77</f>
        <v>200</v>
      </c>
      <c r="K77" s="232"/>
      <c r="L77" s="233"/>
      <c r="M77" s="17">
        <v>137</v>
      </c>
      <c r="N77" s="12">
        <f t="shared" ref="N77:N78" si="80">M77+D77</f>
        <v>183</v>
      </c>
      <c r="O77" s="232"/>
      <c r="P77" s="233"/>
      <c r="Q77" s="17">
        <v>131</v>
      </c>
      <c r="R77" s="10">
        <f t="shared" ref="R77:R78" si="81">Q77+D77</f>
        <v>177</v>
      </c>
      <c r="S77" s="232"/>
      <c r="T77" s="233"/>
      <c r="U77" s="17">
        <v>110</v>
      </c>
      <c r="V77" s="10">
        <f t="shared" ref="V77:V78" si="82">U77+D77</f>
        <v>156</v>
      </c>
      <c r="W77" s="232"/>
      <c r="X77" s="233"/>
      <c r="Y77" s="12">
        <f t="shared" si="62"/>
        <v>878</v>
      </c>
      <c r="Z77" s="16">
        <f>E77+I77+M77+Q77+U77</f>
        <v>648</v>
      </c>
      <c r="AA77" s="15">
        <f>AVERAGE(F77,J77,N77,R77,V77)</f>
        <v>175.6</v>
      </c>
      <c r="AB77" s="14">
        <f>AVERAGE(F77,J77,N77,R77,V77)-D77</f>
        <v>129.6</v>
      </c>
      <c r="AC77" s="226"/>
    </row>
    <row r="78" spans="1:29" s="5" customFormat="1" thickBot="1" x14ac:dyDescent="0.35">
      <c r="B78" s="252" t="s">
        <v>58</v>
      </c>
      <c r="C78" s="253"/>
      <c r="D78" s="30">
        <v>24</v>
      </c>
      <c r="E78" s="11">
        <v>144</v>
      </c>
      <c r="F78" s="10">
        <f t="shared" si="78"/>
        <v>168</v>
      </c>
      <c r="G78" s="234"/>
      <c r="H78" s="235"/>
      <c r="I78" s="17">
        <v>146</v>
      </c>
      <c r="J78" s="12">
        <f t="shared" si="79"/>
        <v>170</v>
      </c>
      <c r="K78" s="234"/>
      <c r="L78" s="235"/>
      <c r="M78" s="17">
        <v>155</v>
      </c>
      <c r="N78" s="12">
        <f t="shared" si="80"/>
        <v>179</v>
      </c>
      <c r="O78" s="234"/>
      <c r="P78" s="235"/>
      <c r="Q78" s="17">
        <v>162</v>
      </c>
      <c r="R78" s="10">
        <f t="shared" si="81"/>
        <v>186</v>
      </c>
      <c r="S78" s="234"/>
      <c r="T78" s="235"/>
      <c r="U78" s="17">
        <v>145</v>
      </c>
      <c r="V78" s="10">
        <f t="shared" si="82"/>
        <v>169</v>
      </c>
      <c r="W78" s="234"/>
      <c r="X78" s="235"/>
      <c r="Y78" s="9">
        <f t="shared" si="62"/>
        <v>872</v>
      </c>
      <c r="Z78" s="8">
        <f>E78+I78+M78+Q78+U78</f>
        <v>752</v>
      </c>
      <c r="AA78" s="7">
        <f>AVERAGE(F78,J78,N78,R78,V78)</f>
        <v>174.4</v>
      </c>
      <c r="AB78" s="6">
        <f>AVERAGE(F78,J78,N78,R78,V78)-D78</f>
        <v>150.4</v>
      </c>
      <c r="AC78" s="227"/>
    </row>
    <row r="79" spans="1:29" s="5" customFormat="1" ht="48.75" customHeight="1" thickBot="1" x14ac:dyDescent="0.3">
      <c r="B79" s="223" t="s">
        <v>41</v>
      </c>
      <c r="C79" s="224"/>
      <c r="D79" s="32">
        <f>SUM(D80:D82)</f>
        <v>113</v>
      </c>
      <c r="E79" s="28">
        <f>SUM(E80:E82)</f>
        <v>410</v>
      </c>
      <c r="F79" s="24">
        <f>SUM(F80:F82)</f>
        <v>523</v>
      </c>
      <c r="G79" s="24">
        <f>F67</f>
        <v>487</v>
      </c>
      <c r="H79" s="23" t="str">
        <f>B67</f>
        <v>Dan Arpo</v>
      </c>
      <c r="I79" s="27">
        <f>SUM(I80:I82)</f>
        <v>447</v>
      </c>
      <c r="J79" s="24">
        <f>SUM(J80:J82)</f>
        <v>560</v>
      </c>
      <c r="K79" s="24">
        <f>J63</f>
        <v>626</v>
      </c>
      <c r="L79" s="23" t="str">
        <f>B63</f>
        <v>Würth</v>
      </c>
      <c r="M79" s="21">
        <f>SUM(M80:M82)</f>
        <v>405</v>
      </c>
      <c r="N79" s="31">
        <f>SUM(N80:N82)</f>
        <v>518</v>
      </c>
      <c r="O79" s="24">
        <f>N83</f>
        <v>559</v>
      </c>
      <c r="P79" s="23" t="str">
        <f>B83</f>
        <v>Silfer 2</v>
      </c>
      <c r="Q79" s="21">
        <f>SUM(Q80:Q82)</f>
        <v>443</v>
      </c>
      <c r="R79" s="31">
        <f>SUM(R80:R82)</f>
        <v>556</v>
      </c>
      <c r="S79" s="24">
        <f>R75</f>
        <v>537</v>
      </c>
      <c r="T79" s="23" t="str">
        <f>B75</f>
        <v>Royalsmart</v>
      </c>
      <c r="U79" s="21">
        <f>SUM(U80:U82)</f>
        <v>443</v>
      </c>
      <c r="V79" s="31">
        <f>SUM(V80:V82)</f>
        <v>556</v>
      </c>
      <c r="W79" s="24">
        <f>V71</f>
        <v>519</v>
      </c>
      <c r="X79" s="23" t="str">
        <f>B71</f>
        <v>Silfer</v>
      </c>
      <c r="Y79" s="22">
        <f t="shared" si="62"/>
        <v>2713</v>
      </c>
      <c r="Z79" s="21">
        <f>SUM(Z80:Z82)</f>
        <v>2148</v>
      </c>
      <c r="AA79" s="20">
        <f>AVERAGE(AA80,AA81,AA82)</f>
        <v>180.86666666666667</v>
      </c>
      <c r="AB79" s="19">
        <f>AVERAGE(AB80,AB81,AB82)</f>
        <v>143.20000000000002</v>
      </c>
      <c r="AC79" s="225">
        <f>G80+K80+O80+S80+W80</f>
        <v>3</v>
      </c>
    </row>
    <row r="80" spans="1:29" s="5" customFormat="1" ht="16.2" x14ac:dyDescent="0.25">
      <c r="B80" s="242" t="s">
        <v>115</v>
      </c>
      <c r="C80" s="243"/>
      <c r="D80" s="18">
        <v>48</v>
      </c>
      <c r="E80" s="17">
        <v>134</v>
      </c>
      <c r="F80" s="10">
        <f>E80+D80</f>
        <v>182</v>
      </c>
      <c r="G80" s="230">
        <v>1</v>
      </c>
      <c r="H80" s="231"/>
      <c r="I80" s="16">
        <v>175</v>
      </c>
      <c r="J80" s="12">
        <f>I80+D80</f>
        <v>223</v>
      </c>
      <c r="K80" s="230">
        <v>0</v>
      </c>
      <c r="L80" s="231"/>
      <c r="M80" s="16">
        <v>132</v>
      </c>
      <c r="N80" s="12">
        <f>M80+D80</f>
        <v>180</v>
      </c>
      <c r="O80" s="230">
        <v>0</v>
      </c>
      <c r="P80" s="231"/>
      <c r="Q80" s="16">
        <v>119</v>
      </c>
      <c r="R80" s="10">
        <f>Q80+D80</f>
        <v>167</v>
      </c>
      <c r="S80" s="230">
        <v>1</v>
      </c>
      <c r="T80" s="231"/>
      <c r="U80" s="16">
        <v>124</v>
      </c>
      <c r="V80" s="10">
        <f>U80+D80</f>
        <v>172</v>
      </c>
      <c r="W80" s="230">
        <v>1</v>
      </c>
      <c r="X80" s="231"/>
      <c r="Y80" s="12">
        <f t="shared" si="62"/>
        <v>924</v>
      </c>
      <c r="Z80" s="16">
        <f>E80+I80+M80+Q80+U80</f>
        <v>684</v>
      </c>
      <c r="AA80" s="15">
        <f>AVERAGE(F80,J80,N80,R80,V80)</f>
        <v>184.8</v>
      </c>
      <c r="AB80" s="14">
        <f>AVERAGE(F80,J80,N80,R80,V80)-D80</f>
        <v>136.80000000000001</v>
      </c>
      <c r="AC80" s="226"/>
    </row>
    <row r="81" spans="1:29" s="5" customFormat="1" ht="16.2" x14ac:dyDescent="0.25">
      <c r="B81" s="244" t="s">
        <v>40</v>
      </c>
      <c r="C81" s="245"/>
      <c r="D81" s="18">
        <v>29</v>
      </c>
      <c r="E81" s="17">
        <v>148</v>
      </c>
      <c r="F81" s="10">
        <f t="shared" ref="F81:F82" si="83">E81+D81</f>
        <v>177</v>
      </c>
      <c r="G81" s="232"/>
      <c r="H81" s="233"/>
      <c r="I81" s="17">
        <v>139</v>
      </c>
      <c r="J81" s="12">
        <f t="shared" ref="J81:J82" si="84">I81+D81</f>
        <v>168</v>
      </c>
      <c r="K81" s="232"/>
      <c r="L81" s="233"/>
      <c r="M81" s="17">
        <v>133</v>
      </c>
      <c r="N81" s="12">
        <f t="shared" ref="N81:N82" si="85">M81+D81</f>
        <v>162</v>
      </c>
      <c r="O81" s="232"/>
      <c r="P81" s="233"/>
      <c r="Q81" s="17">
        <v>167</v>
      </c>
      <c r="R81" s="10">
        <f t="shared" ref="R81:R82" si="86">Q81+D81</f>
        <v>196</v>
      </c>
      <c r="S81" s="232"/>
      <c r="T81" s="233"/>
      <c r="U81" s="17">
        <v>168</v>
      </c>
      <c r="V81" s="10">
        <f t="shared" ref="V81:V82" si="87">U81+D81</f>
        <v>197</v>
      </c>
      <c r="W81" s="232"/>
      <c r="X81" s="233"/>
      <c r="Y81" s="12">
        <f t="shared" si="62"/>
        <v>900</v>
      </c>
      <c r="Z81" s="16">
        <f>E81+I81+M81+Q81+U81</f>
        <v>755</v>
      </c>
      <c r="AA81" s="15">
        <f>AVERAGE(F81,J81,N81,R81,V81)</f>
        <v>180</v>
      </c>
      <c r="AB81" s="14">
        <f>AVERAGE(F81,J81,N81,R81,V81)-D81</f>
        <v>151</v>
      </c>
      <c r="AC81" s="226"/>
    </row>
    <row r="82" spans="1:29" s="5" customFormat="1" thickBot="1" x14ac:dyDescent="0.35">
      <c r="B82" s="246" t="s">
        <v>39</v>
      </c>
      <c r="C82" s="247"/>
      <c r="D82" s="30">
        <v>36</v>
      </c>
      <c r="E82" s="11">
        <v>128</v>
      </c>
      <c r="F82" s="10">
        <f t="shared" si="83"/>
        <v>164</v>
      </c>
      <c r="G82" s="234"/>
      <c r="H82" s="235"/>
      <c r="I82" s="17">
        <v>133</v>
      </c>
      <c r="J82" s="12">
        <f t="shared" si="84"/>
        <v>169</v>
      </c>
      <c r="K82" s="234"/>
      <c r="L82" s="235"/>
      <c r="M82" s="17">
        <v>140</v>
      </c>
      <c r="N82" s="12">
        <f t="shared" si="85"/>
        <v>176</v>
      </c>
      <c r="O82" s="234"/>
      <c r="P82" s="235"/>
      <c r="Q82" s="17">
        <v>157</v>
      </c>
      <c r="R82" s="10">
        <f t="shared" si="86"/>
        <v>193</v>
      </c>
      <c r="S82" s="234"/>
      <c r="T82" s="235"/>
      <c r="U82" s="17">
        <v>151</v>
      </c>
      <c r="V82" s="10">
        <f t="shared" si="87"/>
        <v>187</v>
      </c>
      <c r="W82" s="234"/>
      <c r="X82" s="235"/>
      <c r="Y82" s="9">
        <f t="shared" si="62"/>
        <v>889</v>
      </c>
      <c r="Z82" s="8">
        <f>E82+I82+M82+Q82+U82</f>
        <v>709</v>
      </c>
      <c r="AA82" s="7">
        <f>AVERAGE(F82,J82,N82,R82,V82)</f>
        <v>177.8</v>
      </c>
      <c r="AB82" s="6">
        <f>AVERAGE(F82,J82,N82,R82,V82)-D82</f>
        <v>141.80000000000001</v>
      </c>
      <c r="AC82" s="227"/>
    </row>
    <row r="83" spans="1:29" s="5" customFormat="1" ht="48.75" customHeight="1" x14ac:dyDescent="0.25">
      <c r="B83" s="240" t="s">
        <v>122</v>
      </c>
      <c r="C83" s="241"/>
      <c r="D83" s="29">
        <f>SUM(D84:D86)</f>
        <v>114</v>
      </c>
      <c r="E83" s="28">
        <f>SUM(E84:E86)</f>
        <v>482</v>
      </c>
      <c r="F83" s="24">
        <f>SUM(F84:F86)</f>
        <v>596</v>
      </c>
      <c r="G83" s="24">
        <f>F63</f>
        <v>550</v>
      </c>
      <c r="H83" s="23" t="str">
        <f>B63</f>
        <v>Würth</v>
      </c>
      <c r="I83" s="27">
        <f>SUM(I84:I86)</f>
        <v>373</v>
      </c>
      <c r="J83" s="24">
        <f>SUM(J84:J86)</f>
        <v>487</v>
      </c>
      <c r="K83" s="24">
        <f>J71</f>
        <v>505</v>
      </c>
      <c r="L83" s="23" t="str">
        <f>B71</f>
        <v>Silfer</v>
      </c>
      <c r="M83" s="26">
        <f>SUM(M84:M86)</f>
        <v>445</v>
      </c>
      <c r="N83" s="25">
        <f>SUM(N84:N86)</f>
        <v>559</v>
      </c>
      <c r="O83" s="24">
        <f>N79</f>
        <v>518</v>
      </c>
      <c r="P83" s="23" t="str">
        <f>B79</f>
        <v>Käo Pesula</v>
      </c>
      <c r="Q83" s="21">
        <f>SUM(Q84:Q86)</f>
        <v>413</v>
      </c>
      <c r="R83" s="25">
        <f>SUM(R84:R86)</f>
        <v>527</v>
      </c>
      <c r="S83" s="24">
        <f>R67</f>
        <v>542</v>
      </c>
      <c r="T83" s="23" t="str">
        <f>B67</f>
        <v>Dan Arpo</v>
      </c>
      <c r="U83" s="21">
        <f>SUM(U84:U86)</f>
        <v>417</v>
      </c>
      <c r="V83" s="25">
        <f>SUM(V84:V86)</f>
        <v>531</v>
      </c>
      <c r="W83" s="24">
        <f>V75</f>
        <v>581</v>
      </c>
      <c r="X83" s="23" t="str">
        <f>B75</f>
        <v>Royalsmart</v>
      </c>
      <c r="Y83" s="22">
        <f t="shared" si="62"/>
        <v>2700</v>
      </c>
      <c r="Z83" s="21">
        <f>SUM(Z84:Z86)</f>
        <v>2130</v>
      </c>
      <c r="AA83" s="20">
        <f>AVERAGE(AA84,AA85,AA86)</f>
        <v>180</v>
      </c>
      <c r="AB83" s="19">
        <f>AVERAGE(AB84,AB85,AB86)</f>
        <v>142</v>
      </c>
      <c r="AC83" s="225">
        <f>G84+K84+O84+S84+W84</f>
        <v>2</v>
      </c>
    </row>
    <row r="84" spans="1:29" s="5" customFormat="1" ht="16.2" x14ac:dyDescent="0.25">
      <c r="B84" s="228" t="s">
        <v>123</v>
      </c>
      <c r="C84" s="229"/>
      <c r="D84" s="18">
        <v>60</v>
      </c>
      <c r="E84" s="17">
        <v>112</v>
      </c>
      <c r="F84" s="10">
        <f>E84+D84</f>
        <v>172</v>
      </c>
      <c r="G84" s="230">
        <v>1</v>
      </c>
      <c r="H84" s="231"/>
      <c r="I84" s="16">
        <v>114</v>
      </c>
      <c r="J84" s="12">
        <f>I84+D84</f>
        <v>174</v>
      </c>
      <c r="K84" s="230">
        <v>0</v>
      </c>
      <c r="L84" s="231"/>
      <c r="M84" s="16">
        <v>159</v>
      </c>
      <c r="N84" s="12">
        <f>M84+D84</f>
        <v>219</v>
      </c>
      <c r="O84" s="230">
        <v>1</v>
      </c>
      <c r="P84" s="231"/>
      <c r="Q84" s="16">
        <v>128</v>
      </c>
      <c r="R84" s="10">
        <f>Q84+D84</f>
        <v>188</v>
      </c>
      <c r="S84" s="230">
        <v>0</v>
      </c>
      <c r="T84" s="231"/>
      <c r="U84" s="16">
        <v>97</v>
      </c>
      <c r="V84" s="10">
        <f>U84+D84</f>
        <v>157</v>
      </c>
      <c r="W84" s="230">
        <v>0</v>
      </c>
      <c r="X84" s="231"/>
      <c r="Y84" s="12">
        <f t="shared" si="62"/>
        <v>910</v>
      </c>
      <c r="Z84" s="16">
        <f>E84+I84+M84+Q84+U84</f>
        <v>610</v>
      </c>
      <c r="AA84" s="15">
        <f>AVERAGE(F84,J84,N84,R84,V84)</f>
        <v>182</v>
      </c>
      <c r="AB84" s="14">
        <f>AVERAGE(F84,J84,N84,R84,V84)-D84</f>
        <v>122</v>
      </c>
      <c r="AC84" s="226"/>
    </row>
    <row r="85" spans="1:29" s="5" customFormat="1" ht="16.2" x14ac:dyDescent="0.25">
      <c r="B85" s="236" t="s">
        <v>124</v>
      </c>
      <c r="C85" s="237"/>
      <c r="D85" s="18">
        <v>40</v>
      </c>
      <c r="E85" s="17">
        <v>160</v>
      </c>
      <c r="F85" s="10">
        <f t="shared" ref="F85:F86" si="88">E85+D85</f>
        <v>200</v>
      </c>
      <c r="G85" s="232"/>
      <c r="H85" s="233"/>
      <c r="I85" s="17">
        <v>123</v>
      </c>
      <c r="J85" s="12">
        <f t="shared" ref="J85:J86" si="89">I85+D85</f>
        <v>163</v>
      </c>
      <c r="K85" s="232"/>
      <c r="L85" s="233"/>
      <c r="M85" s="17">
        <v>162</v>
      </c>
      <c r="N85" s="12">
        <f t="shared" ref="N85:N86" si="90">M85+D85</f>
        <v>202</v>
      </c>
      <c r="O85" s="232"/>
      <c r="P85" s="233"/>
      <c r="Q85" s="17">
        <v>115</v>
      </c>
      <c r="R85" s="10">
        <f t="shared" ref="R85:R86" si="91">Q85+D85</f>
        <v>155</v>
      </c>
      <c r="S85" s="232"/>
      <c r="T85" s="233"/>
      <c r="U85" s="17">
        <v>138</v>
      </c>
      <c r="V85" s="10">
        <f t="shared" ref="V85:V86" si="92">U85+D85</f>
        <v>178</v>
      </c>
      <c r="W85" s="232"/>
      <c r="X85" s="233"/>
      <c r="Y85" s="12">
        <f t="shared" si="62"/>
        <v>898</v>
      </c>
      <c r="Z85" s="16">
        <f>E85+I85+M85+Q85+U85</f>
        <v>698</v>
      </c>
      <c r="AA85" s="15">
        <f>AVERAGE(F85,J85,N85,R85,V85)</f>
        <v>179.6</v>
      </c>
      <c r="AB85" s="14">
        <f>AVERAGE(F85,J85,N85,R85,V85)-D85</f>
        <v>139.6</v>
      </c>
      <c r="AC85" s="226"/>
    </row>
    <row r="86" spans="1:29" s="5" customFormat="1" thickBot="1" x14ac:dyDescent="0.35">
      <c r="B86" s="238" t="s">
        <v>81</v>
      </c>
      <c r="C86" s="239"/>
      <c r="D86" s="13">
        <v>14</v>
      </c>
      <c r="E86" s="11">
        <v>210</v>
      </c>
      <c r="F86" s="10">
        <f t="shared" si="88"/>
        <v>224</v>
      </c>
      <c r="G86" s="234"/>
      <c r="H86" s="235"/>
      <c r="I86" s="11">
        <v>136</v>
      </c>
      <c r="J86" s="12">
        <f t="shared" si="89"/>
        <v>150</v>
      </c>
      <c r="K86" s="234"/>
      <c r="L86" s="235"/>
      <c r="M86" s="11">
        <v>124</v>
      </c>
      <c r="N86" s="12">
        <f t="shared" si="90"/>
        <v>138</v>
      </c>
      <c r="O86" s="234"/>
      <c r="P86" s="235"/>
      <c r="Q86" s="11">
        <v>170</v>
      </c>
      <c r="R86" s="10">
        <f t="shared" si="91"/>
        <v>184</v>
      </c>
      <c r="S86" s="234"/>
      <c r="T86" s="235"/>
      <c r="U86" s="11">
        <v>182</v>
      </c>
      <c r="V86" s="10">
        <f t="shared" si="92"/>
        <v>196</v>
      </c>
      <c r="W86" s="234"/>
      <c r="X86" s="235"/>
      <c r="Y86" s="9">
        <f t="shared" si="62"/>
        <v>892</v>
      </c>
      <c r="Z86" s="8">
        <f>E86+I86+M86+Q86+U86</f>
        <v>822</v>
      </c>
      <c r="AA86" s="7">
        <f>AVERAGE(F86,J86,N86,R86,V86)</f>
        <v>178.4</v>
      </c>
      <c r="AB86" s="6">
        <f>AVERAGE(F86,J86,N86,R86,V86)-D86</f>
        <v>164.4</v>
      </c>
      <c r="AC86" s="227"/>
    </row>
    <row r="88" spans="1:29" ht="22.2" x14ac:dyDescent="0.3">
      <c r="B88" s="71"/>
      <c r="C88" s="71"/>
      <c r="D88" s="63"/>
      <c r="E88" s="62"/>
      <c r="F88" s="70" t="s">
        <v>119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63"/>
      <c r="T88" s="63"/>
      <c r="U88" s="63"/>
      <c r="V88" s="69"/>
      <c r="W88" s="68" t="s">
        <v>118</v>
      </c>
      <c r="X88" s="67"/>
      <c r="Y88" s="67"/>
      <c r="Z88" s="67"/>
      <c r="AA88" s="63"/>
      <c r="AB88" s="63"/>
      <c r="AC88" s="62"/>
    </row>
    <row r="89" spans="1:29" ht="21.6" thickBot="1" x14ac:dyDescent="0.45">
      <c r="B89" s="66" t="s">
        <v>38</v>
      </c>
      <c r="C89" s="65"/>
      <c r="D89" s="65"/>
      <c r="E89" s="62"/>
      <c r="F89" s="64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2"/>
    </row>
    <row r="90" spans="1:29" x14ac:dyDescent="0.3">
      <c r="B90" s="264" t="s">
        <v>37</v>
      </c>
      <c r="C90" s="265"/>
      <c r="D90" s="61" t="s">
        <v>36</v>
      </c>
      <c r="E90" s="60"/>
      <c r="F90" s="56" t="s">
        <v>35</v>
      </c>
      <c r="G90" s="258" t="s">
        <v>30</v>
      </c>
      <c r="H90" s="259"/>
      <c r="I90" s="59"/>
      <c r="J90" s="56" t="s">
        <v>34</v>
      </c>
      <c r="K90" s="258" t="s">
        <v>30</v>
      </c>
      <c r="L90" s="259"/>
      <c r="M90" s="58"/>
      <c r="N90" s="56" t="s">
        <v>33</v>
      </c>
      <c r="O90" s="258" t="s">
        <v>30</v>
      </c>
      <c r="P90" s="259"/>
      <c r="Q90" s="58"/>
      <c r="R90" s="56" t="s">
        <v>32</v>
      </c>
      <c r="S90" s="258" t="s">
        <v>30</v>
      </c>
      <c r="T90" s="259"/>
      <c r="U90" s="57"/>
      <c r="V90" s="56" t="s">
        <v>31</v>
      </c>
      <c r="W90" s="258" t="s">
        <v>30</v>
      </c>
      <c r="X90" s="259"/>
      <c r="Y90" s="56" t="s">
        <v>27</v>
      </c>
      <c r="Z90" s="55"/>
      <c r="AA90" s="54" t="s">
        <v>29</v>
      </c>
      <c r="AB90" s="53" t="s">
        <v>28</v>
      </c>
      <c r="AC90" s="52" t="s">
        <v>27</v>
      </c>
    </row>
    <row r="91" spans="1:29" ht="17.399999999999999" thickBot="1" x14ac:dyDescent="0.35">
      <c r="A91" s="36"/>
      <c r="B91" s="260" t="s">
        <v>26</v>
      </c>
      <c r="C91" s="261"/>
      <c r="D91" s="51"/>
      <c r="E91" s="50"/>
      <c r="F91" s="47" t="s">
        <v>24</v>
      </c>
      <c r="G91" s="262" t="s">
        <v>25</v>
      </c>
      <c r="H91" s="263"/>
      <c r="I91" s="49"/>
      <c r="J91" s="47" t="s">
        <v>24</v>
      </c>
      <c r="K91" s="262" t="s">
        <v>25</v>
      </c>
      <c r="L91" s="263"/>
      <c r="M91" s="47"/>
      <c r="N91" s="47" t="s">
        <v>24</v>
      </c>
      <c r="O91" s="262" t="s">
        <v>25</v>
      </c>
      <c r="P91" s="263"/>
      <c r="Q91" s="47"/>
      <c r="R91" s="47" t="s">
        <v>24</v>
      </c>
      <c r="S91" s="262" t="s">
        <v>25</v>
      </c>
      <c r="T91" s="263"/>
      <c r="U91" s="48"/>
      <c r="V91" s="47" t="s">
        <v>24</v>
      </c>
      <c r="W91" s="262" t="s">
        <v>25</v>
      </c>
      <c r="X91" s="263"/>
      <c r="Y91" s="46" t="s">
        <v>24</v>
      </c>
      <c r="Z91" s="45" t="s">
        <v>23</v>
      </c>
      <c r="AA91" s="44" t="s">
        <v>22</v>
      </c>
      <c r="AB91" s="43" t="s">
        <v>21</v>
      </c>
      <c r="AC91" s="42" t="s">
        <v>20</v>
      </c>
    </row>
    <row r="92" spans="1:29" ht="48.75" customHeight="1" thickBot="1" x14ac:dyDescent="0.35">
      <c r="A92" s="36"/>
      <c r="B92" s="223" t="s">
        <v>57</v>
      </c>
      <c r="C92" s="224"/>
      <c r="D92" s="32">
        <f>SUM(D93:D95)</f>
        <v>107</v>
      </c>
      <c r="E92" s="28">
        <f>SUM(E93:E95)</f>
        <v>450</v>
      </c>
      <c r="F92" s="41">
        <f>SUM(F93:F95)</f>
        <v>557</v>
      </c>
      <c r="G92" s="35">
        <f>F112</f>
        <v>474</v>
      </c>
      <c r="H92" s="38" t="str">
        <f>B112</f>
        <v>Team 29</v>
      </c>
      <c r="I92" s="40">
        <f>SUM(I93:I95)</f>
        <v>443</v>
      </c>
      <c r="J92" s="39">
        <f>SUM(J93:J95)</f>
        <v>550</v>
      </c>
      <c r="K92" s="39">
        <f>J108</f>
        <v>564</v>
      </c>
      <c r="L92" s="23" t="str">
        <f>B108</f>
        <v>Temper</v>
      </c>
      <c r="M92" s="21">
        <f>SUM(M93:M95)</f>
        <v>452</v>
      </c>
      <c r="N92" s="35">
        <f>SUM(N93:N95)</f>
        <v>559</v>
      </c>
      <c r="O92" s="35">
        <f>N104</f>
        <v>551</v>
      </c>
      <c r="P92" s="38" t="str">
        <f>B104</f>
        <v>Kunda Trans</v>
      </c>
      <c r="Q92" s="26">
        <f>SUM(Q93:Q95)</f>
        <v>368</v>
      </c>
      <c r="R92" s="35">
        <f>SUM(R93:R95)</f>
        <v>475</v>
      </c>
      <c r="S92" s="35">
        <f>R100</f>
        <v>604</v>
      </c>
      <c r="T92" s="38" t="str">
        <f>B100</f>
        <v>Verx</v>
      </c>
      <c r="U92" s="26">
        <f>SUM(U93:U95)</f>
        <v>443</v>
      </c>
      <c r="V92" s="35">
        <f>SUM(V93:V95)</f>
        <v>550</v>
      </c>
      <c r="W92" s="35">
        <f>V96</f>
        <v>582</v>
      </c>
      <c r="X92" s="38" t="str">
        <f>B96</f>
        <v>Latestoil</v>
      </c>
      <c r="Y92" s="22">
        <f t="shared" ref="Y92:Y115" si="93">F92+J92+N92+R92+V92</f>
        <v>2691</v>
      </c>
      <c r="Z92" s="21">
        <f>SUM(Z93:Z95)</f>
        <v>2156</v>
      </c>
      <c r="AA92" s="37">
        <f>AVERAGE(AA93,AA94,AA95)</f>
        <v>179.4</v>
      </c>
      <c r="AB92" s="19">
        <f>AVERAGE(AB93,AB94,AB95)</f>
        <v>143.73333333333335</v>
      </c>
      <c r="AC92" s="225">
        <f>G93+K93+O93+S93+W93</f>
        <v>2</v>
      </c>
    </row>
    <row r="93" spans="1:29" x14ac:dyDescent="0.3">
      <c r="A93" s="5"/>
      <c r="B93" s="266" t="s">
        <v>116</v>
      </c>
      <c r="C93" s="267"/>
      <c r="D93" s="18">
        <v>37</v>
      </c>
      <c r="E93" s="17">
        <v>146</v>
      </c>
      <c r="F93" s="10">
        <f>E93+D93</f>
        <v>183</v>
      </c>
      <c r="G93" s="230">
        <v>1</v>
      </c>
      <c r="H93" s="231"/>
      <c r="I93" s="16">
        <v>145</v>
      </c>
      <c r="J93" s="12">
        <f>I93+D93</f>
        <v>182</v>
      </c>
      <c r="K93" s="230">
        <v>0</v>
      </c>
      <c r="L93" s="231"/>
      <c r="M93" s="16">
        <v>149</v>
      </c>
      <c r="N93" s="12">
        <f>M93+D93</f>
        <v>186</v>
      </c>
      <c r="O93" s="230">
        <v>1</v>
      </c>
      <c r="P93" s="231"/>
      <c r="Q93" s="16">
        <v>154</v>
      </c>
      <c r="R93" s="10">
        <f>Q93+D93</f>
        <v>191</v>
      </c>
      <c r="S93" s="230">
        <v>0</v>
      </c>
      <c r="T93" s="231"/>
      <c r="U93" s="17">
        <v>129</v>
      </c>
      <c r="V93" s="10">
        <f>U93+D93</f>
        <v>166</v>
      </c>
      <c r="W93" s="230">
        <v>0</v>
      </c>
      <c r="X93" s="231"/>
      <c r="Y93" s="12">
        <f t="shared" si="93"/>
        <v>908</v>
      </c>
      <c r="Z93" s="16">
        <f>E93+I93+M93+Q93+U93</f>
        <v>723</v>
      </c>
      <c r="AA93" s="15">
        <f>AVERAGE(F93,J93,N93,R93,V93)</f>
        <v>181.6</v>
      </c>
      <c r="AB93" s="14">
        <f>AVERAGE(F93,J93,N93,R93,V93)-D93</f>
        <v>144.6</v>
      </c>
      <c r="AC93" s="226"/>
    </row>
    <row r="94" spans="1:29" s="36" customFormat="1" ht="16.2" x14ac:dyDescent="0.25">
      <c r="A94" s="5"/>
      <c r="B94" s="268" t="s">
        <v>110</v>
      </c>
      <c r="C94" s="269"/>
      <c r="D94" s="18">
        <v>43</v>
      </c>
      <c r="E94" s="17">
        <v>130</v>
      </c>
      <c r="F94" s="10">
        <f t="shared" ref="F94:F95" si="94">E94+D94</f>
        <v>173</v>
      </c>
      <c r="G94" s="232"/>
      <c r="H94" s="233"/>
      <c r="I94" s="16">
        <v>138</v>
      </c>
      <c r="J94" s="12">
        <f t="shared" ref="J94:J95" si="95">I94+D94</f>
        <v>181</v>
      </c>
      <c r="K94" s="232"/>
      <c r="L94" s="233"/>
      <c r="M94" s="16">
        <v>128</v>
      </c>
      <c r="N94" s="12">
        <f t="shared" ref="N94:N95" si="96">M94+D94</f>
        <v>171</v>
      </c>
      <c r="O94" s="232"/>
      <c r="P94" s="233"/>
      <c r="Q94" s="17">
        <v>101</v>
      </c>
      <c r="R94" s="10">
        <f t="shared" ref="R94:R95" si="97">Q94+D94</f>
        <v>144</v>
      </c>
      <c r="S94" s="232"/>
      <c r="T94" s="233"/>
      <c r="U94" s="17">
        <v>158</v>
      </c>
      <c r="V94" s="10">
        <f t="shared" ref="V94:V95" si="98">U94+D94</f>
        <v>201</v>
      </c>
      <c r="W94" s="232"/>
      <c r="X94" s="233"/>
      <c r="Y94" s="12">
        <f t="shared" si="93"/>
        <v>870</v>
      </c>
      <c r="Z94" s="16">
        <f>E94+I94+M94+Q94+U94</f>
        <v>655</v>
      </c>
      <c r="AA94" s="15">
        <f>AVERAGE(F94,J94,N94,R94,V94)</f>
        <v>174</v>
      </c>
      <c r="AB94" s="14">
        <f>AVERAGE(F94,J94,N94,R94,V94)-D94</f>
        <v>131</v>
      </c>
      <c r="AC94" s="226"/>
    </row>
    <row r="95" spans="1:29" s="36" customFormat="1" ht="17.399999999999999" thickBot="1" x14ac:dyDescent="0.35">
      <c r="A95" s="5"/>
      <c r="B95" s="246" t="s">
        <v>120</v>
      </c>
      <c r="C95" s="247"/>
      <c r="D95" s="30">
        <v>27</v>
      </c>
      <c r="E95" s="11">
        <v>174</v>
      </c>
      <c r="F95" s="10">
        <f t="shared" si="94"/>
        <v>201</v>
      </c>
      <c r="G95" s="234"/>
      <c r="H95" s="235"/>
      <c r="I95" s="8">
        <v>160</v>
      </c>
      <c r="J95" s="12">
        <f t="shared" si="95"/>
        <v>187</v>
      </c>
      <c r="K95" s="234"/>
      <c r="L95" s="235"/>
      <c r="M95" s="16">
        <v>175</v>
      </c>
      <c r="N95" s="12">
        <f t="shared" si="96"/>
        <v>202</v>
      </c>
      <c r="O95" s="234"/>
      <c r="P95" s="235"/>
      <c r="Q95" s="17">
        <v>113</v>
      </c>
      <c r="R95" s="10">
        <f t="shared" si="97"/>
        <v>140</v>
      </c>
      <c r="S95" s="234"/>
      <c r="T95" s="235"/>
      <c r="U95" s="17">
        <v>156</v>
      </c>
      <c r="V95" s="10">
        <f t="shared" si="98"/>
        <v>183</v>
      </c>
      <c r="W95" s="234"/>
      <c r="X95" s="235"/>
      <c r="Y95" s="9">
        <f t="shared" si="93"/>
        <v>913</v>
      </c>
      <c r="Z95" s="8">
        <f>E95+I95+M95+Q95+U95</f>
        <v>778</v>
      </c>
      <c r="AA95" s="7">
        <f>AVERAGE(F95,J95,N95,R95,V95)</f>
        <v>182.6</v>
      </c>
      <c r="AB95" s="6">
        <f>AVERAGE(F95,J95,N95,R95,V95)-D95</f>
        <v>155.6</v>
      </c>
      <c r="AC95" s="227"/>
    </row>
    <row r="96" spans="1:29" s="5" customFormat="1" ht="48.75" customHeight="1" x14ac:dyDescent="0.25">
      <c r="B96" s="240" t="s">
        <v>74</v>
      </c>
      <c r="C96" s="241"/>
      <c r="D96" s="34">
        <f>SUM(D97:D99)</f>
        <v>71</v>
      </c>
      <c r="E96" s="28">
        <f>SUM(E97:E99)</f>
        <v>470</v>
      </c>
      <c r="F96" s="24">
        <f>SUM(F97:F99)</f>
        <v>541</v>
      </c>
      <c r="G96" s="24">
        <f>F108</f>
        <v>514</v>
      </c>
      <c r="H96" s="23" t="str">
        <f>B108</f>
        <v>Temper</v>
      </c>
      <c r="I96" s="27">
        <f>SUM(I97:I99)</f>
        <v>492</v>
      </c>
      <c r="J96" s="24">
        <f>SUM(J97:J99)</f>
        <v>563</v>
      </c>
      <c r="K96" s="24">
        <f>J104</f>
        <v>572</v>
      </c>
      <c r="L96" s="23" t="str">
        <f>B104</f>
        <v>Kunda Trans</v>
      </c>
      <c r="M96" s="21">
        <f>SUM(M97:M99)</f>
        <v>452</v>
      </c>
      <c r="N96" s="31">
        <f>SUM(N97:N99)</f>
        <v>523</v>
      </c>
      <c r="O96" s="24">
        <f>N100</f>
        <v>570</v>
      </c>
      <c r="P96" s="23" t="str">
        <f>B100</f>
        <v>Verx</v>
      </c>
      <c r="Q96" s="21">
        <f>SUM(Q97:Q99)</f>
        <v>515</v>
      </c>
      <c r="R96" s="35">
        <f>SUM(R97:R99)</f>
        <v>586</v>
      </c>
      <c r="S96" s="24">
        <f>R112</f>
        <v>508</v>
      </c>
      <c r="T96" s="23" t="str">
        <f>B112</f>
        <v>Team 29</v>
      </c>
      <c r="U96" s="21">
        <f>SUM(U97:U99)</f>
        <v>511</v>
      </c>
      <c r="V96" s="25">
        <f>SUM(V97:V99)</f>
        <v>582</v>
      </c>
      <c r="W96" s="24">
        <f>V92</f>
        <v>550</v>
      </c>
      <c r="X96" s="23" t="str">
        <f>B92</f>
        <v>Baltic Tank</v>
      </c>
      <c r="Y96" s="22">
        <f t="shared" si="93"/>
        <v>2795</v>
      </c>
      <c r="Z96" s="21">
        <f>SUM(Z97:Z99)</f>
        <v>2440</v>
      </c>
      <c r="AA96" s="20">
        <f>AVERAGE(AA97,AA98,AA99)</f>
        <v>186.33333333333334</v>
      </c>
      <c r="AB96" s="19">
        <f>AVERAGE(AB97,AB98,AB99)</f>
        <v>162.66666666666669</v>
      </c>
      <c r="AC96" s="225">
        <f>G97+K97+O97+S97+W97</f>
        <v>3</v>
      </c>
    </row>
    <row r="97" spans="2:29" s="5" customFormat="1" ht="16.2" x14ac:dyDescent="0.25">
      <c r="B97" s="228" t="s">
        <v>107</v>
      </c>
      <c r="C97" s="229"/>
      <c r="D97" s="18">
        <v>18</v>
      </c>
      <c r="E97" s="17">
        <v>160</v>
      </c>
      <c r="F97" s="10">
        <f>E97+D97</f>
        <v>178</v>
      </c>
      <c r="G97" s="230">
        <v>1</v>
      </c>
      <c r="H97" s="231"/>
      <c r="I97" s="16">
        <v>175</v>
      </c>
      <c r="J97" s="12">
        <f>I97+D97</f>
        <v>193</v>
      </c>
      <c r="K97" s="230">
        <v>0</v>
      </c>
      <c r="L97" s="231"/>
      <c r="M97" s="16">
        <v>179</v>
      </c>
      <c r="N97" s="12">
        <f>M97+D97</f>
        <v>197</v>
      </c>
      <c r="O97" s="230">
        <v>0</v>
      </c>
      <c r="P97" s="231"/>
      <c r="Q97" s="16">
        <v>150</v>
      </c>
      <c r="R97" s="10">
        <f>Q97+D97</f>
        <v>168</v>
      </c>
      <c r="S97" s="230">
        <v>1</v>
      </c>
      <c r="T97" s="231"/>
      <c r="U97" s="16">
        <v>183</v>
      </c>
      <c r="V97" s="10">
        <f>U97+D97</f>
        <v>201</v>
      </c>
      <c r="W97" s="230">
        <v>1</v>
      </c>
      <c r="X97" s="231"/>
      <c r="Y97" s="12">
        <f t="shared" si="93"/>
        <v>937</v>
      </c>
      <c r="Z97" s="16">
        <f>E97+I97+M97+Q97+U97</f>
        <v>847</v>
      </c>
      <c r="AA97" s="15">
        <f>AVERAGE(F97,J97,N97,R97,V97)</f>
        <v>187.4</v>
      </c>
      <c r="AB97" s="14">
        <f>AVERAGE(F97,J97,N97,R97,V97)-D97</f>
        <v>169.4</v>
      </c>
      <c r="AC97" s="226"/>
    </row>
    <row r="98" spans="2:29" s="5" customFormat="1" ht="16.2" x14ac:dyDescent="0.25">
      <c r="B98" s="236" t="s">
        <v>73</v>
      </c>
      <c r="C98" s="237"/>
      <c r="D98" s="18">
        <v>38</v>
      </c>
      <c r="E98" s="17">
        <v>152</v>
      </c>
      <c r="F98" s="10">
        <f t="shared" ref="F98:F99" si="99">E98+D98</f>
        <v>190</v>
      </c>
      <c r="G98" s="232"/>
      <c r="H98" s="233"/>
      <c r="I98" s="16">
        <v>135</v>
      </c>
      <c r="J98" s="12">
        <f t="shared" ref="J98:J99" si="100">I98+D98</f>
        <v>173</v>
      </c>
      <c r="K98" s="232"/>
      <c r="L98" s="233"/>
      <c r="M98" s="16">
        <v>122</v>
      </c>
      <c r="N98" s="12">
        <f t="shared" ref="N98:N99" si="101">M98+D98</f>
        <v>160</v>
      </c>
      <c r="O98" s="232"/>
      <c r="P98" s="233"/>
      <c r="Q98" s="17">
        <v>191</v>
      </c>
      <c r="R98" s="10">
        <f t="shared" ref="R98:R99" si="102">Q98+D98</f>
        <v>229</v>
      </c>
      <c r="S98" s="232"/>
      <c r="T98" s="233"/>
      <c r="U98" s="17">
        <v>124</v>
      </c>
      <c r="V98" s="10">
        <f t="shared" ref="V98:V99" si="103">U98+D98</f>
        <v>162</v>
      </c>
      <c r="W98" s="232"/>
      <c r="X98" s="233"/>
      <c r="Y98" s="12">
        <f t="shared" si="93"/>
        <v>914</v>
      </c>
      <c r="Z98" s="16">
        <f>E98+I98+M98+Q98+U98</f>
        <v>724</v>
      </c>
      <c r="AA98" s="15">
        <f>AVERAGE(F98,J98,N98,R98,V98)</f>
        <v>182.8</v>
      </c>
      <c r="AB98" s="14">
        <f>AVERAGE(F98,J98,N98,R98,V98)-D98</f>
        <v>144.80000000000001</v>
      </c>
      <c r="AC98" s="226"/>
    </row>
    <row r="99" spans="2:29" s="5" customFormat="1" thickBot="1" x14ac:dyDescent="0.35">
      <c r="B99" s="238" t="s">
        <v>72</v>
      </c>
      <c r="C99" s="239"/>
      <c r="D99" s="30">
        <v>15</v>
      </c>
      <c r="E99" s="11">
        <v>158</v>
      </c>
      <c r="F99" s="10">
        <f t="shared" si="99"/>
        <v>173</v>
      </c>
      <c r="G99" s="234"/>
      <c r="H99" s="235"/>
      <c r="I99" s="8">
        <v>182</v>
      </c>
      <c r="J99" s="12">
        <f t="shared" si="100"/>
        <v>197</v>
      </c>
      <c r="K99" s="234"/>
      <c r="L99" s="235"/>
      <c r="M99" s="16">
        <v>151</v>
      </c>
      <c r="N99" s="12">
        <f t="shared" si="101"/>
        <v>166</v>
      </c>
      <c r="O99" s="234"/>
      <c r="P99" s="235"/>
      <c r="Q99" s="17">
        <v>174</v>
      </c>
      <c r="R99" s="10">
        <f t="shared" si="102"/>
        <v>189</v>
      </c>
      <c r="S99" s="234"/>
      <c r="T99" s="235"/>
      <c r="U99" s="17">
        <v>204</v>
      </c>
      <c r="V99" s="10">
        <f t="shared" si="103"/>
        <v>219</v>
      </c>
      <c r="W99" s="234"/>
      <c r="X99" s="235"/>
      <c r="Y99" s="9">
        <f t="shared" si="93"/>
        <v>944</v>
      </c>
      <c r="Z99" s="8">
        <f>E99+I99+M99+Q99+U99</f>
        <v>869</v>
      </c>
      <c r="AA99" s="7">
        <f>AVERAGE(F99,J99,N99,R99,V99)</f>
        <v>188.8</v>
      </c>
      <c r="AB99" s="6">
        <f>AVERAGE(F99,J99,N99,R99,V99)-D99</f>
        <v>173.8</v>
      </c>
      <c r="AC99" s="227"/>
    </row>
    <row r="100" spans="2:29" s="5" customFormat="1" ht="60.75" customHeight="1" x14ac:dyDescent="0.25">
      <c r="B100" s="240" t="s">
        <v>64</v>
      </c>
      <c r="C100" s="241"/>
      <c r="D100" s="34">
        <f>SUM(D101:D103)</f>
        <v>67</v>
      </c>
      <c r="E100" s="28">
        <f>SUM(E101:E103)</f>
        <v>493</v>
      </c>
      <c r="F100" s="24">
        <f>SUM(F101:F103)</f>
        <v>560</v>
      </c>
      <c r="G100" s="24">
        <f>F104</f>
        <v>555</v>
      </c>
      <c r="H100" s="23" t="str">
        <f>B104</f>
        <v>Kunda Trans</v>
      </c>
      <c r="I100" s="27">
        <f>SUM(I101:I103)</f>
        <v>553</v>
      </c>
      <c r="J100" s="24">
        <f>SUM(J101:J103)</f>
        <v>620</v>
      </c>
      <c r="K100" s="24">
        <f>J112</f>
        <v>488</v>
      </c>
      <c r="L100" s="23" t="str">
        <f>B112</f>
        <v>Team 29</v>
      </c>
      <c r="M100" s="21">
        <f>SUM(M101:M103)</f>
        <v>503</v>
      </c>
      <c r="N100" s="31">
        <f>SUM(N101:N103)</f>
        <v>570</v>
      </c>
      <c r="O100" s="24">
        <f>N96</f>
        <v>523</v>
      </c>
      <c r="P100" s="23" t="str">
        <f>B96</f>
        <v>Latestoil</v>
      </c>
      <c r="Q100" s="21">
        <f>SUM(Q101:Q103)</f>
        <v>537</v>
      </c>
      <c r="R100" s="25">
        <f>SUM(R101:R103)</f>
        <v>604</v>
      </c>
      <c r="S100" s="24">
        <f>R92</f>
        <v>475</v>
      </c>
      <c r="T100" s="23" t="str">
        <f>B92</f>
        <v>Baltic Tank</v>
      </c>
      <c r="U100" s="21">
        <f>SUM(U101:U103)</f>
        <v>576</v>
      </c>
      <c r="V100" s="31">
        <f>SUM(V101:V103)</f>
        <v>643</v>
      </c>
      <c r="W100" s="24">
        <f>V108</f>
        <v>536</v>
      </c>
      <c r="X100" s="23" t="str">
        <f>B108</f>
        <v>Temper</v>
      </c>
      <c r="Y100" s="22">
        <f t="shared" si="93"/>
        <v>2997</v>
      </c>
      <c r="Z100" s="21">
        <f>SUM(Z101:Z103)</f>
        <v>2662</v>
      </c>
      <c r="AA100" s="20">
        <f>AVERAGE(AA101,AA102,AA103)</f>
        <v>199.80000000000004</v>
      </c>
      <c r="AB100" s="19">
        <f>AVERAGE(AB101,AB102,AB103)</f>
        <v>177.4666666666667</v>
      </c>
      <c r="AC100" s="225">
        <f>G101+K101+O101+S101+W101</f>
        <v>5</v>
      </c>
    </row>
    <row r="101" spans="2:29" s="5" customFormat="1" ht="16.2" x14ac:dyDescent="0.25">
      <c r="B101" s="254" t="s">
        <v>63</v>
      </c>
      <c r="C101" s="255"/>
      <c r="D101" s="18">
        <v>15</v>
      </c>
      <c r="E101" s="17">
        <v>180</v>
      </c>
      <c r="F101" s="10">
        <f>E101+D101</f>
        <v>195</v>
      </c>
      <c r="G101" s="230">
        <v>1</v>
      </c>
      <c r="H101" s="231"/>
      <c r="I101" s="16">
        <v>188</v>
      </c>
      <c r="J101" s="12">
        <f>I101+D101</f>
        <v>203</v>
      </c>
      <c r="K101" s="230">
        <v>1</v>
      </c>
      <c r="L101" s="231"/>
      <c r="M101" s="16">
        <v>157</v>
      </c>
      <c r="N101" s="12">
        <f>M101+D101</f>
        <v>172</v>
      </c>
      <c r="O101" s="230">
        <v>1</v>
      </c>
      <c r="P101" s="231"/>
      <c r="Q101" s="16">
        <v>213</v>
      </c>
      <c r="R101" s="10">
        <f>Q101+D101</f>
        <v>228</v>
      </c>
      <c r="S101" s="230">
        <v>1</v>
      </c>
      <c r="T101" s="231"/>
      <c r="U101" s="16">
        <v>238</v>
      </c>
      <c r="V101" s="10">
        <f>U101+D101</f>
        <v>253</v>
      </c>
      <c r="W101" s="230">
        <v>1</v>
      </c>
      <c r="X101" s="231"/>
      <c r="Y101" s="12">
        <f t="shared" si="93"/>
        <v>1051</v>
      </c>
      <c r="Z101" s="16">
        <f>E101+I101+M101+Q101+U101</f>
        <v>976</v>
      </c>
      <c r="AA101" s="15">
        <f>AVERAGE(F101,J101,N101,R101,V101)</f>
        <v>210.2</v>
      </c>
      <c r="AB101" s="14">
        <f>AVERAGE(F101,J101,N101,R101,V101)-D101</f>
        <v>195.2</v>
      </c>
      <c r="AC101" s="226"/>
    </row>
    <row r="102" spans="2:29" s="5" customFormat="1" ht="16.2" x14ac:dyDescent="0.25">
      <c r="B102" s="254" t="s">
        <v>62</v>
      </c>
      <c r="C102" s="255"/>
      <c r="D102" s="18">
        <v>22</v>
      </c>
      <c r="E102" s="17">
        <v>189</v>
      </c>
      <c r="F102" s="10">
        <f t="shared" ref="F102:F103" si="104">E102+D102</f>
        <v>211</v>
      </c>
      <c r="G102" s="232"/>
      <c r="H102" s="233"/>
      <c r="I102" s="17">
        <v>146</v>
      </c>
      <c r="J102" s="12">
        <f t="shared" ref="J102:J103" si="105">I102+D102</f>
        <v>168</v>
      </c>
      <c r="K102" s="232"/>
      <c r="L102" s="233"/>
      <c r="M102" s="17">
        <v>178</v>
      </c>
      <c r="N102" s="12">
        <f t="shared" ref="N102:N103" si="106">M102+D102</f>
        <v>200</v>
      </c>
      <c r="O102" s="232"/>
      <c r="P102" s="233"/>
      <c r="Q102" s="17">
        <v>181</v>
      </c>
      <c r="R102" s="10">
        <f t="shared" ref="R102:R103" si="107">Q102+D102</f>
        <v>203</v>
      </c>
      <c r="S102" s="232"/>
      <c r="T102" s="233"/>
      <c r="U102" s="17">
        <v>178</v>
      </c>
      <c r="V102" s="10">
        <f t="shared" ref="V102:V103" si="108">U102+D102</f>
        <v>200</v>
      </c>
      <c r="W102" s="232"/>
      <c r="X102" s="233"/>
      <c r="Y102" s="12">
        <f t="shared" si="93"/>
        <v>982</v>
      </c>
      <c r="Z102" s="16">
        <f>E102+I102+M102+Q102+U102</f>
        <v>872</v>
      </c>
      <c r="AA102" s="15">
        <f>AVERAGE(F102,J102,N102,R102,V102)</f>
        <v>196.4</v>
      </c>
      <c r="AB102" s="14">
        <f>AVERAGE(F102,J102,N102,R102,V102)-D102</f>
        <v>174.4</v>
      </c>
      <c r="AC102" s="226"/>
    </row>
    <row r="103" spans="2:29" s="5" customFormat="1" thickBot="1" x14ac:dyDescent="0.35">
      <c r="B103" s="256" t="s">
        <v>61</v>
      </c>
      <c r="C103" s="257"/>
      <c r="D103" s="30">
        <v>30</v>
      </c>
      <c r="E103" s="11">
        <v>124</v>
      </c>
      <c r="F103" s="10">
        <f t="shared" si="104"/>
        <v>154</v>
      </c>
      <c r="G103" s="234"/>
      <c r="H103" s="235"/>
      <c r="I103" s="17">
        <v>219</v>
      </c>
      <c r="J103" s="12">
        <f t="shared" si="105"/>
        <v>249</v>
      </c>
      <c r="K103" s="234"/>
      <c r="L103" s="235"/>
      <c r="M103" s="17">
        <v>168</v>
      </c>
      <c r="N103" s="12">
        <f t="shared" si="106"/>
        <v>198</v>
      </c>
      <c r="O103" s="234"/>
      <c r="P103" s="235"/>
      <c r="Q103" s="17">
        <v>143</v>
      </c>
      <c r="R103" s="10">
        <f t="shared" si="107"/>
        <v>173</v>
      </c>
      <c r="S103" s="234"/>
      <c r="T103" s="235"/>
      <c r="U103" s="17">
        <v>160</v>
      </c>
      <c r="V103" s="10">
        <f t="shared" si="108"/>
        <v>190</v>
      </c>
      <c r="W103" s="234"/>
      <c r="X103" s="235"/>
      <c r="Y103" s="9">
        <f t="shared" si="93"/>
        <v>964</v>
      </c>
      <c r="Z103" s="8">
        <f>E103+I103+M103+Q103+U103</f>
        <v>814</v>
      </c>
      <c r="AA103" s="7">
        <f>AVERAGE(F103,J103,N103,R103,V103)</f>
        <v>192.8</v>
      </c>
      <c r="AB103" s="6">
        <f>AVERAGE(F103,J103,N103,R103,V103)-D103</f>
        <v>162.80000000000001</v>
      </c>
      <c r="AC103" s="227"/>
    </row>
    <row r="104" spans="2:29" s="5" customFormat="1" ht="48.75" customHeight="1" x14ac:dyDescent="0.25">
      <c r="B104" s="223" t="s">
        <v>8</v>
      </c>
      <c r="C104" s="224"/>
      <c r="D104" s="34">
        <f>SUM(D105:D107)</f>
        <v>162</v>
      </c>
      <c r="E104" s="28">
        <f>SUM(E105:E107)</f>
        <v>393</v>
      </c>
      <c r="F104" s="24">
        <f>SUM(F105:F107)</f>
        <v>555</v>
      </c>
      <c r="G104" s="24">
        <f>F100</f>
        <v>560</v>
      </c>
      <c r="H104" s="23" t="str">
        <f>B100</f>
        <v>Verx</v>
      </c>
      <c r="I104" s="33">
        <f>SUM(I105:I107)</f>
        <v>410</v>
      </c>
      <c r="J104" s="24">
        <f>SUM(J105:J107)</f>
        <v>572</v>
      </c>
      <c r="K104" s="24">
        <f>J96</f>
        <v>563</v>
      </c>
      <c r="L104" s="23" t="str">
        <f>B96</f>
        <v>Latestoil</v>
      </c>
      <c r="M104" s="26">
        <f>SUM(M105:M107)</f>
        <v>389</v>
      </c>
      <c r="N104" s="25">
        <f>SUM(N105:N107)</f>
        <v>551</v>
      </c>
      <c r="O104" s="24">
        <f>N92</f>
        <v>559</v>
      </c>
      <c r="P104" s="23" t="str">
        <f>B92</f>
        <v>Baltic Tank</v>
      </c>
      <c r="Q104" s="21">
        <f>SUM(Q105:Q107)</f>
        <v>417</v>
      </c>
      <c r="R104" s="25">
        <f>SUM(R105:R107)</f>
        <v>579</v>
      </c>
      <c r="S104" s="24">
        <f>R108</f>
        <v>569</v>
      </c>
      <c r="T104" s="23" t="str">
        <f>B108</f>
        <v>Temper</v>
      </c>
      <c r="U104" s="21">
        <f>SUM(U105:U107)</f>
        <v>335</v>
      </c>
      <c r="V104" s="25">
        <f>SUM(V105:V107)</f>
        <v>497</v>
      </c>
      <c r="W104" s="24">
        <f>V112</f>
        <v>475</v>
      </c>
      <c r="X104" s="23" t="str">
        <f>B112</f>
        <v>Team 29</v>
      </c>
      <c r="Y104" s="22">
        <f t="shared" si="93"/>
        <v>2754</v>
      </c>
      <c r="Z104" s="21">
        <f>SUM(Z105:Z107)</f>
        <v>1944</v>
      </c>
      <c r="AA104" s="20">
        <f>AVERAGE(AA105,AA106,AA107)</f>
        <v>183.6</v>
      </c>
      <c r="AB104" s="19">
        <f>AVERAGE(AB105,AB106,AB107)</f>
        <v>129.6</v>
      </c>
      <c r="AC104" s="225">
        <f>G105+K105+O105+S105+W105</f>
        <v>3</v>
      </c>
    </row>
    <row r="105" spans="2:29" s="5" customFormat="1" ht="16.2" x14ac:dyDescent="0.25">
      <c r="B105" s="248" t="s">
        <v>7</v>
      </c>
      <c r="C105" s="249"/>
      <c r="D105" s="18">
        <v>49</v>
      </c>
      <c r="E105" s="17">
        <v>178</v>
      </c>
      <c r="F105" s="10">
        <f>E105+D105</f>
        <v>227</v>
      </c>
      <c r="G105" s="230">
        <v>0</v>
      </c>
      <c r="H105" s="231"/>
      <c r="I105" s="16">
        <v>148</v>
      </c>
      <c r="J105" s="12">
        <f>I105+D105</f>
        <v>197</v>
      </c>
      <c r="K105" s="230">
        <v>1</v>
      </c>
      <c r="L105" s="231"/>
      <c r="M105" s="16">
        <v>132</v>
      </c>
      <c r="N105" s="12">
        <f>M105+D105</f>
        <v>181</v>
      </c>
      <c r="O105" s="230">
        <v>0</v>
      </c>
      <c r="P105" s="231"/>
      <c r="Q105" s="16">
        <v>187</v>
      </c>
      <c r="R105" s="10">
        <f>Q105+D105</f>
        <v>236</v>
      </c>
      <c r="S105" s="230">
        <v>1</v>
      </c>
      <c r="T105" s="231"/>
      <c r="U105" s="16">
        <v>116</v>
      </c>
      <c r="V105" s="10">
        <f>U105+D105</f>
        <v>165</v>
      </c>
      <c r="W105" s="230">
        <v>1</v>
      </c>
      <c r="X105" s="231"/>
      <c r="Y105" s="12">
        <f t="shared" si="93"/>
        <v>1006</v>
      </c>
      <c r="Z105" s="16">
        <f>E105+I105+M105+Q105+U105</f>
        <v>761</v>
      </c>
      <c r="AA105" s="15">
        <f>AVERAGE(F105,J105,N105,R105,V105)</f>
        <v>201.2</v>
      </c>
      <c r="AB105" s="14">
        <f>AVERAGE(F105,J105,N105,R105,V105)-D105</f>
        <v>152.19999999999999</v>
      </c>
      <c r="AC105" s="226"/>
    </row>
    <row r="106" spans="2:29" s="5" customFormat="1" ht="16.2" x14ac:dyDescent="0.25">
      <c r="B106" s="250" t="s">
        <v>6</v>
      </c>
      <c r="C106" s="251"/>
      <c r="D106" s="18">
        <v>60</v>
      </c>
      <c r="E106" s="17">
        <v>101</v>
      </c>
      <c r="F106" s="10">
        <f t="shared" ref="F106:F107" si="109">E106+D106</f>
        <v>161</v>
      </c>
      <c r="G106" s="232"/>
      <c r="H106" s="233"/>
      <c r="I106" s="17">
        <v>120</v>
      </c>
      <c r="J106" s="12">
        <f t="shared" ref="J106:J107" si="110">I106+D106</f>
        <v>180</v>
      </c>
      <c r="K106" s="232"/>
      <c r="L106" s="233"/>
      <c r="M106" s="17">
        <v>125</v>
      </c>
      <c r="N106" s="12">
        <f t="shared" ref="N106:N107" si="111">M106+D106</f>
        <v>185</v>
      </c>
      <c r="O106" s="232"/>
      <c r="P106" s="233"/>
      <c r="Q106" s="17">
        <v>92</v>
      </c>
      <c r="R106" s="10">
        <f t="shared" ref="R106:R107" si="112">Q106+D106</f>
        <v>152</v>
      </c>
      <c r="S106" s="232"/>
      <c r="T106" s="233"/>
      <c r="U106" s="17">
        <v>93</v>
      </c>
      <c r="V106" s="10">
        <f t="shared" ref="V106:V107" si="113">U106+D106</f>
        <v>153</v>
      </c>
      <c r="W106" s="232"/>
      <c r="X106" s="233"/>
      <c r="Y106" s="12">
        <f t="shared" si="93"/>
        <v>831</v>
      </c>
      <c r="Z106" s="16">
        <f>E106+I106+M106+Q106+U106</f>
        <v>531</v>
      </c>
      <c r="AA106" s="15">
        <f>AVERAGE(F106,J106,N106,R106,V106)</f>
        <v>166.2</v>
      </c>
      <c r="AB106" s="14">
        <f>AVERAGE(F106,J106,N106,R106,V106)-D106</f>
        <v>106.19999999999999</v>
      </c>
      <c r="AC106" s="226"/>
    </row>
    <row r="107" spans="2:29" s="5" customFormat="1" thickBot="1" x14ac:dyDescent="0.35">
      <c r="B107" s="252" t="s">
        <v>106</v>
      </c>
      <c r="C107" s="253"/>
      <c r="D107" s="30">
        <v>53</v>
      </c>
      <c r="E107" s="11">
        <v>114</v>
      </c>
      <c r="F107" s="10">
        <f t="shared" si="109"/>
        <v>167</v>
      </c>
      <c r="G107" s="234"/>
      <c r="H107" s="235"/>
      <c r="I107" s="17">
        <v>142</v>
      </c>
      <c r="J107" s="12">
        <f t="shared" si="110"/>
        <v>195</v>
      </c>
      <c r="K107" s="234"/>
      <c r="L107" s="235"/>
      <c r="M107" s="17">
        <v>132</v>
      </c>
      <c r="N107" s="12">
        <f t="shared" si="111"/>
        <v>185</v>
      </c>
      <c r="O107" s="234"/>
      <c r="P107" s="235"/>
      <c r="Q107" s="17">
        <v>138</v>
      </c>
      <c r="R107" s="10">
        <f t="shared" si="112"/>
        <v>191</v>
      </c>
      <c r="S107" s="234"/>
      <c r="T107" s="235"/>
      <c r="U107" s="17">
        <v>126</v>
      </c>
      <c r="V107" s="10">
        <f t="shared" si="113"/>
        <v>179</v>
      </c>
      <c r="W107" s="234"/>
      <c r="X107" s="235"/>
      <c r="Y107" s="9">
        <f t="shared" si="93"/>
        <v>917</v>
      </c>
      <c r="Z107" s="8">
        <f>E107+I107+M107+Q107+U107</f>
        <v>652</v>
      </c>
      <c r="AA107" s="7">
        <f>AVERAGE(F107,J107,N107,R107,V107)</f>
        <v>183.4</v>
      </c>
      <c r="AB107" s="6">
        <f>AVERAGE(F107,J107,N107,R107,V107)-D107</f>
        <v>130.4</v>
      </c>
      <c r="AC107" s="227"/>
    </row>
    <row r="108" spans="2:29" s="5" customFormat="1" ht="48.75" customHeight="1" thickBot="1" x14ac:dyDescent="0.3">
      <c r="B108" s="223" t="s">
        <v>71</v>
      </c>
      <c r="C108" s="224"/>
      <c r="D108" s="32">
        <f>SUM(D109:D111)</f>
        <v>153</v>
      </c>
      <c r="E108" s="28">
        <f>SUM(E109:E111)</f>
        <v>361</v>
      </c>
      <c r="F108" s="24">
        <f>SUM(F109:F111)</f>
        <v>514</v>
      </c>
      <c r="G108" s="24">
        <f>F96</f>
        <v>541</v>
      </c>
      <c r="H108" s="23" t="str">
        <f>B96</f>
        <v>Latestoil</v>
      </c>
      <c r="I108" s="27">
        <f>SUM(I109:I111)</f>
        <v>411</v>
      </c>
      <c r="J108" s="24">
        <f>SUM(J109:J111)</f>
        <v>564</v>
      </c>
      <c r="K108" s="24">
        <f>J92</f>
        <v>550</v>
      </c>
      <c r="L108" s="23" t="str">
        <f>B92</f>
        <v>Baltic Tank</v>
      </c>
      <c r="M108" s="21">
        <f>SUM(M109:M111)</f>
        <v>343</v>
      </c>
      <c r="N108" s="31">
        <f>SUM(N109:N111)</f>
        <v>496</v>
      </c>
      <c r="O108" s="24">
        <f>N112</f>
        <v>479</v>
      </c>
      <c r="P108" s="23" t="str">
        <f>B112</f>
        <v>Team 29</v>
      </c>
      <c r="Q108" s="21">
        <f>SUM(Q109:Q111)</f>
        <v>416</v>
      </c>
      <c r="R108" s="31">
        <f>SUM(R109:R111)</f>
        <v>569</v>
      </c>
      <c r="S108" s="24">
        <f>R104</f>
        <v>579</v>
      </c>
      <c r="T108" s="23" t="str">
        <f>B104</f>
        <v>Kunda Trans</v>
      </c>
      <c r="U108" s="21">
        <f>SUM(U109:U111)</f>
        <v>383</v>
      </c>
      <c r="V108" s="31">
        <f>SUM(V109:V111)</f>
        <v>536</v>
      </c>
      <c r="W108" s="24">
        <f>V100</f>
        <v>643</v>
      </c>
      <c r="X108" s="23" t="str">
        <f>B100</f>
        <v>Verx</v>
      </c>
      <c r="Y108" s="22">
        <f t="shared" si="93"/>
        <v>2679</v>
      </c>
      <c r="Z108" s="21">
        <f>SUM(Z109:Z111)</f>
        <v>1914</v>
      </c>
      <c r="AA108" s="20">
        <f>AVERAGE(AA109,AA110,AA111)</f>
        <v>178.6</v>
      </c>
      <c r="AB108" s="19">
        <f>AVERAGE(AB109,AB110,AB111)</f>
        <v>127.60000000000001</v>
      </c>
      <c r="AC108" s="225">
        <f>G109+K109+O109+S109+W109</f>
        <v>2</v>
      </c>
    </row>
    <row r="109" spans="2:29" s="5" customFormat="1" ht="16.2" x14ac:dyDescent="0.25">
      <c r="B109" s="242" t="s">
        <v>70</v>
      </c>
      <c r="C109" s="243"/>
      <c r="D109" s="18">
        <v>53</v>
      </c>
      <c r="E109" s="17">
        <v>124</v>
      </c>
      <c r="F109" s="10">
        <f>E109+D109</f>
        <v>177</v>
      </c>
      <c r="G109" s="230">
        <v>0</v>
      </c>
      <c r="H109" s="231"/>
      <c r="I109" s="16">
        <v>146</v>
      </c>
      <c r="J109" s="12">
        <f>I109+D109</f>
        <v>199</v>
      </c>
      <c r="K109" s="230">
        <v>1</v>
      </c>
      <c r="L109" s="231"/>
      <c r="M109" s="16">
        <v>107</v>
      </c>
      <c r="N109" s="12">
        <f>M109+D109</f>
        <v>160</v>
      </c>
      <c r="O109" s="230">
        <v>1</v>
      </c>
      <c r="P109" s="231"/>
      <c r="Q109" s="16">
        <v>146</v>
      </c>
      <c r="R109" s="10">
        <f>Q109+D109</f>
        <v>199</v>
      </c>
      <c r="S109" s="230">
        <v>0</v>
      </c>
      <c r="T109" s="231"/>
      <c r="U109" s="16">
        <v>99</v>
      </c>
      <c r="V109" s="10">
        <f>U109+D109</f>
        <v>152</v>
      </c>
      <c r="W109" s="230">
        <v>0</v>
      </c>
      <c r="X109" s="231"/>
      <c r="Y109" s="12">
        <f t="shared" si="93"/>
        <v>887</v>
      </c>
      <c r="Z109" s="16">
        <f>E109+I109+M109+Q109+U109</f>
        <v>622</v>
      </c>
      <c r="AA109" s="15">
        <f>AVERAGE(F109,J109,N109,R109,V109)</f>
        <v>177.4</v>
      </c>
      <c r="AB109" s="14">
        <f>AVERAGE(F109,J109,N109,R109,V109)-D109</f>
        <v>124.4</v>
      </c>
      <c r="AC109" s="226"/>
    </row>
    <row r="110" spans="2:29" s="5" customFormat="1" ht="16.2" x14ac:dyDescent="0.25">
      <c r="B110" s="244" t="s">
        <v>111</v>
      </c>
      <c r="C110" s="245"/>
      <c r="D110" s="18">
        <v>60</v>
      </c>
      <c r="E110" s="17">
        <v>92</v>
      </c>
      <c r="F110" s="10">
        <f t="shared" ref="F110:F111" si="114">E110+D110</f>
        <v>152</v>
      </c>
      <c r="G110" s="232"/>
      <c r="H110" s="233"/>
      <c r="I110" s="17">
        <v>117</v>
      </c>
      <c r="J110" s="12">
        <f t="shared" ref="J110:J111" si="115">I110+D110</f>
        <v>177</v>
      </c>
      <c r="K110" s="232"/>
      <c r="L110" s="233"/>
      <c r="M110" s="17">
        <v>98</v>
      </c>
      <c r="N110" s="12">
        <f t="shared" ref="N110:N111" si="116">M110+D110</f>
        <v>158</v>
      </c>
      <c r="O110" s="232"/>
      <c r="P110" s="233"/>
      <c r="Q110" s="17">
        <v>136</v>
      </c>
      <c r="R110" s="10">
        <f t="shared" ref="R110:R111" si="117">Q110+D110</f>
        <v>196</v>
      </c>
      <c r="S110" s="232"/>
      <c r="T110" s="233"/>
      <c r="U110" s="17">
        <v>155</v>
      </c>
      <c r="V110" s="10">
        <f t="shared" ref="V110:V111" si="118">U110+D110</f>
        <v>215</v>
      </c>
      <c r="W110" s="232"/>
      <c r="X110" s="233"/>
      <c r="Y110" s="12">
        <f t="shared" si="93"/>
        <v>898</v>
      </c>
      <c r="Z110" s="16">
        <f>E110+I110+M110+Q110+U110</f>
        <v>598</v>
      </c>
      <c r="AA110" s="15">
        <f>AVERAGE(F110,J110,N110,R110,V110)</f>
        <v>179.6</v>
      </c>
      <c r="AB110" s="14">
        <f>AVERAGE(F110,J110,N110,R110,V110)-D110</f>
        <v>119.6</v>
      </c>
      <c r="AC110" s="226"/>
    </row>
    <row r="111" spans="2:29" s="5" customFormat="1" thickBot="1" x14ac:dyDescent="0.35">
      <c r="B111" s="246" t="s">
        <v>69</v>
      </c>
      <c r="C111" s="247"/>
      <c r="D111" s="30">
        <v>40</v>
      </c>
      <c r="E111" s="11">
        <v>145</v>
      </c>
      <c r="F111" s="10">
        <f t="shared" si="114"/>
        <v>185</v>
      </c>
      <c r="G111" s="234"/>
      <c r="H111" s="235"/>
      <c r="I111" s="17">
        <v>148</v>
      </c>
      <c r="J111" s="12">
        <f t="shared" si="115"/>
        <v>188</v>
      </c>
      <c r="K111" s="234"/>
      <c r="L111" s="235"/>
      <c r="M111" s="17">
        <v>138</v>
      </c>
      <c r="N111" s="12">
        <f t="shared" si="116"/>
        <v>178</v>
      </c>
      <c r="O111" s="234"/>
      <c r="P111" s="235"/>
      <c r="Q111" s="17">
        <v>134</v>
      </c>
      <c r="R111" s="10">
        <f t="shared" si="117"/>
        <v>174</v>
      </c>
      <c r="S111" s="234"/>
      <c r="T111" s="235"/>
      <c r="U111" s="17">
        <v>129</v>
      </c>
      <c r="V111" s="10">
        <f t="shared" si="118"/>
        <v>169</v>
      </c>
      <c r="W111" s="234"/>
      <c r="X111" s="235"/>
      <c r="Y111" s="9">
        <f t="shared" si="93"/>
        <v>894</v>
      </c>
      <c r="Z111" s="8">
        <f>E111+I111+M111+Q111+U111</f>
        <v>694</v>
      </c>
      <c r="AA111" s="7">
        <f>AVERAGE(F111,J111,N111,R111,V111)</f>
        <v>178.8</v>
      </c>
      <c r="AB111" s="6">
        <f>AVERAGE(F111,J111,N111,R111,V111)-D111</f>
        <v>138.80000000000001</v>
      </c>
      <c r="AC111" s="227"/>
    </row>
    <row r="112" spans="2:29" s="5" customFormat="1" ht="48.75" customHeight="1" x14ac:dyDescent="0.25">
      <c r="B112" s="240" t="s">
        <v>78</v>
      </c>
      <c r="C112" s="241"/>
      <c r="D112" s="29">
        <f>SUM(D113:D115)</f>
        <v>164</v>
      </c>
      <c r="E112" s="28">
        <f>SUM(E113:E115)</f>
        <v>310</v>
      </c>
      <c r="F112" s="24">
        <f>SUM(F113:F115)</f>
        <v>474</v>
      </c>
      <c r="G112" s="24">
        <f>F92</f>
        <v>557</v>
      </c>
      <c r="H112" s="23" t="str">
        <f>B92</f>
        <v>Baltic Tank</v>
      </c>
      <c r="I112" s="27">
        <f>SUM(I113:I115)</f>
        <v>324</v>
      </c>
      <c r="J112" s="24">
        <f>SUM(J113:J115)</f>
        <v>488</v>
      </c>
      <c r="K112" s="24">
        <f>J100</f>
        <v>620</v>
      </c>
      <c r="L112" s="23" t="str">
        <f>B100</f>
        <v>Verx</v>
      </c>
      <c r="M112" s="26">
        <f>SUM(M113:M115)</f>
        <v>315</v>
      </c>
      <c r="N112" s="25">
        <f>SUM(N113:N115)</f>
        <v>479</v>
      </c>
      <c r="O112" s="24">
        <f>N108</f>
        <v>496</v>
      </c>
      <c r="P112" s="23" t="str">
        <f>B108</f>
        <v>Temper</v>
      </c>
      <c r="Q112" s="21">
        <f>SUM(Q113:Q115)</f>
        <v>344</v>
      </c>
      <c r="R112" s="25">
        <f>SUM(R113:R115)</f>
        <v>508</v>
      </c>
      <c r="S112" s="24">
        <f>R96</f>
        <v>586</v>
      </c>
      <c r="T112" s="23" t="str">
        <f>B96</f>
        <v>Latestoil</v>
      </c>
      <c r="U112" s="21">
        <f>SUM(U113:U115)</f>
        <v>311</v>
      </c>
      <c r="V112" s="25">
        <f>SUM(V113:V115)</f>
        <v>475</v>
      </c>
      <c r="W112" s="24">
        <f>V104</f>
        <v>497</v>
      </c>
      <c r="X112" s="23" t="str">
        <f>B104</f>
        <v>Kunda Trans</v>
      </c>
      <c r="Y112" s="22">
        <f t="shared" si="93"/>
        <v>2424</v>
      </c>
      <c r="Z112" s="21">
        <f>SUM(Z113:Z115)</f>
        <v>1604</v>
      </c>
      <c r="AA112" s="20">
        <f>AVERAGE(AA113,AA114,AA115)</f>
        <v>161.6</v>
      </c>
      <c r="AB112" s="19">
        <f>AVERAGE(AB113,AB114,AB115)</f>
        <v>106.93333333333334</v>
      </c>
      <c r="AC112" s="225">
        <f>G113+K113+O113+S113+W113</f>
        <v>0</v>
      </c>
    </row>
    <row r="113" spans="2:29" s="5" customFormat="1" ht="16.2" x14ac:dyDescent="0.25">
      <c r="B113" s="228" t="s">
        <v>77</v>
      </c>
      <c r="C113" s="229"/>
      <c r="D113" s="18">
        <v>44</v>
      </c>
      <c r="E113" s="17">
        <v>115</v>
      </c>
      <c r="F113" s="10">
        <f>E113+D113</f>
        <v>159</v>
      </c>
      <c r="G113" s="230">
        <v>0</v>
      </c>
      <c r="H113" s="231"/>
      <c r="I113" s="16">
        <v>103</v>
      </c>
      <c r="J113" s="12">
        <f>I113+D113</f>
        <v>147</v>
      </c>
      <c r="K113" s="230">
        <v>0</v>
      </c>
      <c r="L113" s="231"/>
      <c r="M113" s="16">
        <v>83</v>
      </c>
      <c r="N113" s="12">
        <f>M113+D113</f>
        <v>127</v>
      </c>
      <c r="O113" s="230">
        <v>0</v>
      </c>
      <c r="P113" s="231"/>
      <c r="Q113" s="16">
        <v>116</v>
      </c>
      <c r="R113" s="10">
        <f>Q113+D113</f>
        <v>160</v>
      </c>
      <c r="S113" s="230">
        <v>0</v>
      </c>
      <c r="T113" s="231"/>
      <c r="U113" s="16">
        <v>96</v>
      </c>
      <c r="V113" s="10">
        <f>U113+D113</f>
        <v>140</v>
      </c>
      <c r="W113" s="230">
        <v>0</v>
      </c>
      <c r="X113" s="231"/>
      <c r="Y113" s="12">
        <f t="shared" si="93"/>
        <v>733</v>
      </c>
      <c r="Z113" s="16">
        <f>E113+I113+M113+Q113+U113</f>
        <v>513</v>
      </c>
      <c r="AA113" s="15">
        <f>AVERAGE(F113,J113,N113,R113,V113)</f>
        <v>146.6</v>
      </c>
      <c r="AB113" s="14">
        <f>AVERAGE(F113,J113,N113,R113,V113)-D113</f>
        <v>102.6</v>
      </c>
      <c r="AC113" s="226"/>
    </row>
    <row r="114" spans="2:29" s="5" customFormat="1" ht="16.2" x14ac:dyDescent="0.25">
      <c r="B114" s="236" t="s">
        <v>76</v>
      </c>
      <c r="C114" s="237"/>
      <c r="D114" s="18">
        <v>60</v>
      </c>
      <c r="E114" s="17">
        <v>108</v>
      </c>
      <c r="F114" s="10">
        <f t="shared" ref="F114:F115" si="119">E114+D114</f>
        <v>168</v>
      </c>
      <c r="G114" s="232"/>
      <c r="H114" s="233"/>
      <c r="I114" s="17">
        <v>128</v>
      </c>
      <c r="J114" s="12">
        <f t="shared" ref="J114:J115" si="120">I114+D114</f>
        <v>188</v>
      </c>
      <c r="K114" s="232"/>
      <c r="L114" s="233"/>
      <c r="M114" s="17">
        <v>114</v>
      </c>
      <c r="N114" s="12">
        <f t="shared" ref="N114:N115" si="121">M114+D114</f>
        <v>174</v>
      </c>
      <c r="O114" s="232"/>
      <c r="P114" s="233"/>
      <c r="Q114" s="17">
        <v>132</v>
      </c>
      <c r="R114" s="10">
        <f t="shared" ref="R114:R115" si="122">Q114+D114</f>
        <v>192</v>
      </c>
      <c r="S114" s="232"/>
      <c r="T114" s="233"/>
      <c r="U114" s="17">
        <v>102</v>
      </c>
      <c r="V114" s="10">
        <f t="shared" ref="V114:V115" si="123">U114+D114</f>
        <v>162</v>
      </c>
      <c r="W114" s="232"/>
      <c r="X114" s="233"/>
      <c r="Y114" s="12">
        <f t="shared" si="93"/>
        <v>884</v>
      </c>
      <c r="Z114" s="16">
        <f>E114+I114+M114+Q114+U114</f>
        <v>584</v>
      </c>
      <c r="AA114" s="15">
        <f>AVERAGE(F114,J114,N114,R114,V114)</f>
        <v>176.8</v>
      </c>
      <c r="AB114" s="14">
        <f>AVERAGE(F114,J114,N114,R114,V114)-D114</f>
        <v>116.80000000000001</v>
      </c>
      <c r="AC114" s="226"/>
    </row>
    <row r="115" spans="2:29" s="5" customFormat="1" thickBot="1" x14ac:dyDescent="0.35">
      <c r="B115" s="238" t="s">
        <v>75</v>
      </c>
      <c r="C115" s="239"/>
      <c r="D115" s="13">
        <v>60</v>
      </c>
      <c r="E115" s="11">
        <v>87</v>
      </c>
      <c r="F115" s="10">
        <f t="shared" si="119"/>
        <v>147</v>
      </c>
      <c r="G115" s="234"/>
      <c r="H115" s="235"/>
      <c r="I115" s="11">
        <v>93</v>
      </c>
      <c r="J115" s="12">
        <f t="shared" si="120"/>
        <v>153</v>
      </c>
      <c r="K115" s="234"/>
      <c r="L115" s="235"/>
      <c r="M115" s="11">
        <v>118</v>
      </c>
      <c r="N115" s="12">
        <f t="shared" si="121"/>
        <v>178</v>
      </c>
      <c r="O115" s="234"/>
      <c r="P115" s="235"/>
      <c r="Q115" s="11">
        <v>96</v>
      </c>
      <c r="R115" s="10">
        <f t="shared" si="122"/>
        <v>156</v>
      </c>
      <c r="S115" s="234"/>
      <c r="T115" s="235"/>
      <c r="U115" s="11">
        <v>113</v>
      </c>
      <c r="V115" s="10">
        <f t="shared" si="123"/>
        <v>173</v>
      </c>
      <c r="W115" s="234"/>
      <c r="X115" s="235"/>
      <c r="Y115" s="9">
        <f t="shared" si="93"/>
        <v>807</v>
      </c>
      <c r="Z115" s="8">
        <f>E115+I115+M115+Q115+U115</f>
        <v>507</v>
      </c>
      <c r="AA115" s="7">
        <f>AVERAGE(F115,J115,N115,R115,V115)</f>
        <v>161.4</v>
      </c>
      <c r="AB115" s="6">
        <f>AVERAGE(F115,J115,N115,R115,V115)-D115</f>
        <v>101.4</v>
      </c>
      <c r="AC115" s="227"/>
    </row>
  </sheetData>
  <mergeCells count="288">
    <mergeCell ref="B21:C21"/>
    <mergeCell ref="AC21:AC24"/>
    <mergeCell ref="B22:C22"/>
    <mergeCell ref="G22:H24"/>
    <mergeCell ref="K22:L24"/>
    <mergeCell ref="O22:P24"/>
    <mergeCell ref="S22:T24"/>
    <mergeCell ref="W22:X24"/>
    <mergeCell ref="B23:C23"/>
    <mergeCell ref="B24:C24"/>
    <mergeCell ref="B25:C25"/>
    <mergeCell ref="AC25:AC28"/>
    <mergeCell ref="B26:C26"/>
    <mergeCell ref="G26:H28"/>
    <mergeCell ref="K26:L28"/>
    <mergeCell ref="O26:P28"/>
    <mergeCell ref="S26:T28"/>
    <mergeCell ref="W26:X28"/>
    <mergeCell ref="B27:C27"/>
    <mergeCell ref="B28:C28"/>
    <mergeCell ref="B17:C17"/>
    <mergeCell ref="AC17:AC20"/>
    <mergeCell ref="B18:C18"/>
    <mergeCell ref="G18:H20"/>
    <mergeCell ref="K18:L20"/>
    <mergeCell ref="O18:P20"/>
    <mergeCell ref="S18:T20"/>
    <mergeCell ref="W18:X20"/>
    <mergeCell ref="B19:C19"/>
    <mergeCell ref="B20:C20"/>
    <mergeCell ref="B13:C13"/>
    <mergeCell ref="AC13:AC16"/>
    <mergeCell ref="B14:C14"/>
    <mergeCell ref="G14:H16"/>
    <mergeCell ref="K14:L16"/>
    <mergeCell ref="O14:P16"/>
    <mergeCell ref="S14:T16"/>
    <mergeCell ref="W14:X16"/>
    <mergeCell ref="B15:C15"/>
    <mergeCell ref="B16:C16"/>
    <mergeCell ref="B9:C9"/>
    <mergeCell ref="AC9:AC12"/>
    <mergeCell ref="B10:C10"/>
    <mergeCell ref="G10:H12"/>
    <mergeCell ref="K10:L12"/>
    <mergeCell ref="O10:P12"/>
    <mergeCell ref="S10:T12"/>
    <mergeCell ref="W10:X12"/>
    <mergeCell ref="B11:C11"/>
    <mergeCell ref="B12:C12"/>
    <mergeCell ref="B5:C5"/>
    <mergeCell ref="AC5:AC8"/>
    <mergeCell ref="B6:C6"/>
    <mergeCell ref="G6:H8"/>
    <mergeCell ref="K6:L8"/>
    <mergeCell ref="O6:P8"/>
    <mergeCell ref="S6:T8"/>
    <mergeCell ref="W6:X8"/>
    <mergeCell ref="B7:C7"/>
    <mergeCell ref="B8:C8"/>
    <mergeCell ref="B3:C3"/>
    <mergeCell ref="G3:H3"/>
    <mergeCell ref="K3:L3"/>
    <mergeCell ref="O3:P3"/>
    <mergeCell ref="S3:T3"/>
    <mergeCell ref="W3:X3"/>
    <mergeCell ref="B4:C4"/>
    <mergeCell ref="G4:H4"/>
    <mergeCell ref="K4:L4"/>
    <mergeCell ref="O4:P4"/>
    <mergeCell ref="S4:T4"/>
    <mergeCell ref="W4:X4"/>
    <mergeCell ref="B112:C112"/>
    <mergeCell ref="AC112:AC115"/>
    <mergeCell ref="B113:C113"/>
    <mergeCell ref="G113:H115"/>
    <mergeCell ref="K113:L115"/>
    <mergeCell ref="O113:P115"/>
    <mergeCell ref="S113:T115"/>
    <mergeCell ref="W113:X115"/>
    <mergeCell ref="B114:C114"/>
    <mergeCell ref="B115:C115"/>
    <mergeCell ref="B108:C108"/>
    <mergeCell ref="AC108:AC111"/>
    <mergeCell ref="B109:C109"/>
    <mergeCell ref="G109:H111"/>
    <mergeCell ref="K109:L111"/>
    <mergeCell ref="O109:P111"/>
    <mergeCell ref="S109:T111"/>
    <mergeCell ref="W109:X111"/>
    <mergeCell ref="B110:C110"/>
    <mergeCell ref="B111:C111"/>
    <mergeCell ref="B104:C104"/>
    <mergeCell ref="AC104:AC107"/>
    <mergeCell ref="B105:C105"/>
    <mergeCell ref="G105:H107"/>
    <mergeCell ref="K105:L107"/>
    <mergeCell ref="O105:P107"/>
    <mergeCell ref="S105:T107"/>
    <mergeCell ref="W105:X107"/>
    <mergeCell ref="B106:C106"/>
    <mergeCell ref="B107:C107"/>
    <mergeCell ref="B100:C100"/>
    <mergeCell ref="AC100:AC103"/>
    <mergeCell ref="B101:C101"/>
    <mergeCell ref="G101:H103"/>
    <mergeCell ref="K101:L103"/>
    <mergeCell ref="O101:P103"/>
    <mergeCell ref="S101:T103"/>
    <mergeCell ref="W101:X103"/>
    <mergeCell ref="B102:C102"/>
    <mergeCell ref="B103:C103"/>
    <mergeCell ref="B96:C96"/>
    <mergeCell ref="AC96:AC99"/>
    <mergeCell ref="B97:C97"/>
    <mergeCell ref="G97:H99"/>
    <mergeCell ref="K97:L99"/>
    <mergeCell ref="O97:P99"/>
    <mergeCell ref="S97:T99"/>
    <mergeCell ref="W97:X99"/>
    <mergeCell ref="B98:C98"/>
    <mergeCell ref="B99:C99"/>
    <mergeCell ref="B92:C92"/>
    <mergeCell ref="AC92:AC95"/>
    <mergeCell ref="B93:C93"/>
    <mergeCell ref="G93:H95"/>
    <mergeCell ref="K93:L95"/>
    <mergeCell ref="O93:P95"/>
    <mergeCell ref="S93:T95"/>
    <mergeCell ref="W93:X95"/>
    <mergeCell ref="B94:C94"/>
    <mergeCell ref="B95:C95"/>
    <mergeCell ref="W91:X91"/>
    <mergeCell ref="B90:C90"/>
    <mergeCell ref="G90:H90"/>
    <mergeCell ref="K90:L90"/>
    <mergeCell ref="O90:P90"/>
    <mergeCell ref="S90:T90"/>
    <mergeCell ref="W90:X90"/>
    <mergeCell ref="B91:C91"/>
    <mergeCell ref="G91:H91"/>
    <mergeCell ref="K91:L91"/>
    <mergeCell ref="O91:P91"/>
    <mergeCell ref="S91:T91"/>
    <mergeCell ref="W61:X61"/>
    <mergeCell ref="B62:C62"/>
    <mergeCell ref="G62:H62"/>
    <mergeCell ref="K62:L62"/>
    <mergeCell ref="O62:P62"/>
    <mergeCell ref="S62:T62"/>
    <mergeCell ref="W62:X62"/>
    <mergeCell ref="B61:C61"/>
    <mergeCell ref="G61:H61"/>
    <mergeCell ref="K61:L61"/>
    <mergeCell ref="O61:P61"/>
    <mergeCell ref="S61:T61"/>
    <mergeCell ref="B63:C63"/>
    <mergeCell ref="AC63:AC66"/>
    <mergeCell ref="B64:C64"/>
    <mergeCell ref="G64:H66"/>
    <mergeCell ref="K64:L66"/>
    <mergeCell ref="O64:P66"/>
    <mergeCell ref="S64:T66"/>
    <mergeCell ref="W64:X66"/>
    <mergeCell ref="B65:C65"/>
    <mergeCell ref="B66:C66"/>
    <mergeCell ref="B67:C67"/>
    <mergeCell ref="AC67:AC70"/>
    <mergeCell ref="B68:C68"/>
    <mergeCell ref="G68:H70"/>
    <mergeCell ref="K68:L70"/>
    <mergeCell ref="O68:P70"/>
    <mergeCell ref="S68:T70"/>
    <mergeCell ref="W68:X70"/>
    <mergeCell ref="B69:C69"/>
    <mergeCell ref="B70:C70"/>
    <mergeCell ref="B71:C71"/>
    <mergeCell ref="AC71:AC74"/>
    <mergeCell ref="B72:C72"/>
    <mergeCell ref="G72:H74"/>
    <mergeCell ref="K72:L74"/>
    <mergeCell ref="O72:P74"/>
    <mergeCell ref="S72:T74"/>
    <mergeCell ref="W72:X74"/>
    <mergeCell ref="B73:C73"/>
    <mergeCell ref="B74:C74"/>
    <mergeCell ref="B75:C75"/>
    <mergeCell ref="AC75:AC78"/>
    <mergeCell ref="B76:C76"/>
    <mergeCell ref="G76:H78"/>
    <mergeCell ref="K76:L78"/>
    <mergeCell ref="O76:P78"/>
    <mergeCell ref="S76:T78"/>
    <mergeCell ref="W76:X78"/>
    <mergeCell ref="B77:C77"/>
    <mergeCell ref="B78:C78"/>
    <mergeCell ref="B79:C79"/>
    <mergeCell ref="AC79:AC82"/>
    <mergeCell ref="B80:C80"/>
    <mergeCell ref="G80:H82"/>
    <mergeCell ref="K80:L82"/>
    <mergeCell ref="O80:P82"/>
    <mergeCell ref="S80:T82"/>
    <mergeCell ref="W80:X82"/>
    <mergeCell ref="B81:C81"/>
    <mergeCell ref="B82:C82"/>
    <mergeCell ref="B83:C83"/>
    <mergeCell ref="AC83:AC86"/>
    <mergeCell ref="B84:C84"/>
    <mergeCell ref="G84:H86"/>
    <mergeCell ref="K84:L86"/>
    <mergeCell ref="O84:P86"/>
    <mergeCell ref="S84:T86"/>
    <mergeCell ref="W84:X86"/>
    <mergeCell ref="B85:C85"/>
    <mergeCell ref="B86:C86"/>
    <mergeCell ref="B32:C32"/>
    <mergeCell ref="G32:H32"/>
    <mergeCell ref="K32:L32"/>
    <mergeCell ref="O32:P32"/>
    <mergeCell ref="S32:T32"/>
    <mergeCell ref="W32:X32"/>
    <mergeCell ref="B33:C33"/>
    <mergeCell ref="G33:H33"/>
    <mergeCell ref="K33:L33"/>
    <mergeCell ref="O33:P33"/>
    <mergeCell ref="S33:T33"/>
    <mergeCell ref="W33:X33"/>
    <mergeCell ref="B34:C34"/>
    <mergeCell ref="AC34:AC37"/>
    <mergeCell ref="B35:C35"/>
    <mergeCell ref="G35:H37"/>
    <mergeCell ref="K35:L37"/>
    <mergeCell ref="O35:P37"/>
    <mergeCell ref="S35:T37"/>
    <mergeCell ref="W35:X37"/>
    <mergeCell ref="B36:C36"/>
    <mergeCell ref="B37:C37"/>
    <mergeCell ref="B38:C38"/>
    <mergeCell ref="AC38:AC41"/>
    <mergeCell ref="B39:C39"/>
    <mergeCell ref="G39:H41"/>
    <mergeCell ref="K39:L41"/>
    <mergeCell ref="O39:P41"/>
    <mergeCell ref="S39:T41"/>
    <mergeCell ref="W39:X41"/>
    <mergeCell ref="B40:C40"/>
    <mergeCell ref="B41:C41"/>
    <mergeCell ref="B42:C42"/>
    <mergeCell ref="AC42:AC45"/>
    <mergeCell ref="B43:C43"/>
    <mergeCell ref="G43:H45"/>
    <mergeCell ref="K43:L45"/>
    <mergeCell ref="O43:P45"/>
    <mergeCell ref="S43:T45"/>
    <mergeCell ref="W43:X45"/>
    <mergeCell ref="B44:C44"/>
    <mergeCell ref="B45:C45"/>
    <mergeCell ref="B46:C46"/>
    <mergeCell ref="AC46:AC49"/>
    <mergeCell ref="B47:C47"/>
    <mergeCell ref="G47:H49"/>
    <mergeCell ref="K47:L49"/>
    <mergeCell ref="O47:P49"/>
    <mergeCell ref="S47:T49"/>
    <mergeCell ref="W47:X49"/>
    <mergeCell ref="B48:C48"/>
    <mergeCell ref="B49:C49"/>
    <mergeCell ref="B50:C50"/>
    <mergeCell ref="AC50:AC53"/>
    <mergeCell ref="B51:C51"/>
    <mergeCell ref="G51:H53"/>
    <mergeCell ref="K51:L53"/>
    <mergeCell ref="O51:P53"/>
    <mergeCell ref="S51:T53"/>
    <mergeCell ref="W51:X53"/>
    <mergeCell ref="B52:C52"/>
    <mergeCell ref="B53:C53"/>
    <mergeCell ref="B54:C54"/>
    <mergeCell ref="AC54:AC57"/>
    <mergeCell ref="B55:C55"/>
    <mergeCell ref="G55:H57"/>
    <mergeCell ref="K55:L57"/>
    <mergeCell ref="O55:P57"/>
    <mergeCell ref="S55:T57"/>
    <mergeCell ref="W55:X57"/>
    <mergeCell ref="B56:C56"/>
    <mergeCell ref="B57:C57"/>
  </mergeCells>
  <conditionalFormatting sqref="D92:D94 D96:D98 D100:D102 D108:D110 D112:D114 D104:D106">
    <cfRule type="cellIs" dxfId="94" priority="163" stopIfTrue="1" operator="between">
      <formula>200</formula>
      <formula>300</formula>
    </cfRule>
  </conditionalFormatting>
  <conditionalFormatting sqref="AB89:AB91">
    <cfRule type="cellIs" dxfId="93" priority="164" stopIfTrue="1" operator="between">
      <formula>200</formula>
      <formula>300</formula>
    </cfRule>
  </conditionalFormatting>
  <conditionalFormatting sqref="X92 K112:K113 T92 W112:W113 P92 S112:S113 L92 O112:O113 H92 G112:G113 X96 W96:W97 T96 S96:S97 P96 O96:O97 L96 K96:K97 H96 G96:G97 X100 W100:W101 T100 S100:S101 P100 O100:O101 L100 K100:K101 H100 G100:G101 X104 W104:W105 T104 S104:S105 P104 O104:O105 L104 K104:K105 H104 G104:G105 X108 W108:W109 T108 S108:S109 P108 O108:O109 L108 K108:K109 H108 G108:G109 X112 T112 P112 L112 H112 E93:E95 F92:G93 M92:M115 N92:O93 U92:U115 V92:W93 I92:I115 J92:K93 Q92:Q115 R92:S93 F100 F104 F108 F112 J100 J104 J108 J112 Y92:AB115 N100 N104 N108 N112 R100 R104 R108 R112 V100 V104 V108 V112 E97:E99 E101:E103 E105:E107 E109:E111 E113:E115 F94:F96 J94:J96 N94:N96 R94:R96 V94:V96">
    <cfRule type="cellIs" dxfId="92" priority="165" stopIfTrue="1" operator="between">
      <formula>200</formula>
      <formula>300</formula>
    </cfRule>
  </conditionalFormatting>
  <conditionalFormatting sqref="E96">
    <cfRule type="cellIs" dxfId="91" priority="161" stopIfTrue="1" operator="between">
      <formula>200</formula>
      <formula>300</formula>
    </cfRule>
  </conditionalFormatting>
  <conditionalFormatting sqref="E92">
    <cfRule type="cellIs" dxfId="90" priority="162" stopIfTrue="1" operator="between">
      <formula>200</formula>
      <formula>300</formula>
    </cfRule>
  </conditionalFormatting>
  <conditionalFormatting sqref="E100">
    <cfRule type="cellIs" dxfId="89" priority="160" stopIfTrue="1" operator="between">
      <formula>200</formula>
      <formula>300</formula>
    </cfRule>
  </conditionalFormatting>
  <conditionalFormatting sqref="E104">
    <cfRule type="cellIs" dxfId="88" priority="159" stopIfTrue="1" operator="between">
      <formula>200</formula>
      <formula>300</formula>
    </cfRule>
  </conditionalFormatting>
  <conditionalFormatting sqref="E108">
    <cfRule type="cellIs" dxfId="87" priority="158" stopIfTrue="1" operator="between">
      <formula>200</formula>
      <formula>300</formula>
    </cfRule>
  </conditionalFormatting>
  <conditionalFormatting sqref="E112">
    <cfRule type="cellIs" dxfId="86" priority="157" stopIfTrue="1" operator="between">
      <formula>200</formula>
      <formula>300</formula>
    </cfRule>
  </conditionalFormatting>
  <conditionalFormatting sqref="F97:F99">
    <cfRule type="cellIs" dxfId="85" priority="135" stopIfTrue="1" operator="between">
      <formula>200</formula>
      <formula>300</formula>
    </cfRule>
  </conditionalFormatting>
  <conditionalFormatting sqref="F101:F103">
    <cfRule type="cellIs" dxfId="84" priority="134" stopIfTrue="1" operator="between">
      <formula>200</formula>
      <formula>300</formula>
    </cfRule>
  </conditionalFormatting>
  <conditionalFormatting sqref="F105:F107">
    <cfRule type="cellIs" dxfId="83" priority="133" stopIfTrue="1" operator="between">
      <formula>200</formula>
      <formula>300</formula>
    </cfRule>
  </conditionalFormatting>
  <conditionalFormatting sqref="F109:F111">
    <cfRule type="cellIs" dxfId="82" priority="132" stopIfTrue="1" operator="between">
      <formula>200</formula>
      <formula>300</formula>
    </cfRule>
  </conditionalFormatting>
  <conditionalFormatting sqref="F113:F115">
    <cfRule type="cellIs" dxfId="81" priority="131" stopIfTrue="1" operator="between">
      <formula>200</formula>
      <formula>300</formula>
    </cfRule>
  </conditionalFormatting>
  <conditionalFormatting sqref="J97:J99">
    <cfRule type="cellIs" dxfId="80" priority="130" stopIfTrue="1" operator="between">
      <formula>200</formula>
      <formula>300</formula>
    </cfRule>
  </conditionalFormatting>
  <conditionalFormatting sqref="J101:J103">
    <cfRule type="cellIs" dxfId="79" priority="129" stopIfTrue="1" operator="between">
      <formula>200</formula>
      <formula>300</formula>
    </cfRule>
  </conditionalFormatting>
  <conditionalFormatting sqref="J105:J107">
    <cfRule type="cellIs" dxfId="78" priority="128" stopIfTrue="1" operator="between">
      <formula>200</formula>
      <formula>300</formula>
    </cfRule>
  </conditionalFormatting>
  <conditionalFormatting sqref="J109:J111">
    <cfRule type="cellIs" dxfId="77" priority="127" stopIfTrue="1" operator="between">
      <formula>200</formula>
      <formula>300</formula>
    </cfRule>
  </conditionalFormatting>
  <conditionalFormatting sqref="J113:J115">
    <cfRule type="cellIs" dxfId="76" priority="126" stopIfTrue="1" operator="between">
      <formula>200</formula>
      <formula>300</formula>
    </cfRule>
  </conditionalFormatting>
  <conditionalFormatting sqref="N97:N99">
    <cfRule type="cellIs" dxfId="75" priority="125" stopIfTrue="1" operator="between">
      <formula>200</formula>
      <formula>300</formula>
    </cfRule>
  </conditionalFormatting>
  <conditionalFormatting sqref="N101:N103">
    <cfRule type="cellIs" dxfId="74" priority="124" stopIfTrue="1" operator="between">
      <formula>200</formula>
      <formula>300</formula>
    </cfRule>
  </conditionalFormatting>
  <conditionalFormatting sqref="N105:N107">
    <cfRule type="cellIs" dxfId="73" priority="123" stopIfTrue="1" operator="between">
      <formula>200</formula>
      <formula>300</formula>
    </cfRule>
  </conditionalFormatting>
  <conditionalFormatting sqref="N109:N111">
    <cfRule type="cellIs" dxfId="72" priority="122" stopIfTrue="1" operator="between">
      <formula>200</formula>
      <formula>300</formula>
    </cfRule>
  </conditionalFormatting>
  <conditionalFormatting sqref="N113:N115">
    <cfRule type="cellIs" dxfId="71" priority="121" stopIfTrue="1" operator="between">
      <formula>200</formula>
      <formula>300</formula>
    </cfRule>
  </conditionalFormatting>
  <conditionalFormatting sqref="R97:R99">
    <cfRule type="cellIs" dxfId="70" priority="120" stopIfTrue="1" operator="between">
      <formula>200</formula>
      <formula>300</formula>
    </cfRule>
  </conditionalFormatting>
  <conditionalFormatting sqref="R101:R103">
    <cfRule type="cellIs" dxfId="69" priority="119" stopIfTrue="1" operator="between">
      <formula>200</formula>
      <formula>300</formula>
    </cfRule>
  </conditionalFormatting>
  <conditionalFormatting sqref="R105:R107">
    <cfRule type="cellIs" dxfId="68" priority="118" stopIfTrue="1" operator="between">
      <formula>200</formula>
      <formula>300</formula>
    </cfRule>
  </conditionalFormatting>
  <conditionalFormatting sqref="R109:R111">
    <cfRule type="cellIs" dxfId="67" priority="117" stopIfTrue="1" operator="between">
      <formula>200</formula>
      <formula>300</formula>
    </cfRule>
  </conditionalFormatting>
  <conditionalFormatting sqref="R113:R115">
    <cfRule type="cellIs" dxfId="66" priority="116" stopIfTrue="1" operator="between">
      <formula>200</formula>
      <formula>300</formula>
    </cfRule>
  </conditionalFormatting>
  <conditionalFormatting sqref="V97:V99">
    <cfRule type="cellIs" dxfId="65" priority="115" stopIfTrue="1" operator="between">
      <formula>200</formula>
      <formula>300</formula>
    </cfRule>
  </conditionalFormatting>
  <conditionalFormatting sqref="V101:V103">
    <cfRule type="cellIs" dxfId="64" priority="114" stopIfTrue="1" operator="between">
      <formula>200</formula>
      <formula>300</formula>
    </cfRule>
  </conditionalFormatting>
  <conditionalFormatting sqref="V105:V107">
    <cfRule type="cellIs" dxfId="63" priority="113" stopIfTrue="1" operator="between">
      <formula>200</formula>
      <formula>300</formula>
    </cfRule>
  </conditionalFormatting>
  <conditionalFormatting sqref="V109:V111">
    <cfRule type="cellIs" dxfId="62" priority="112" stopIfTrue="1" operator="between">
      <formula>200</formula>
      <formula>300</formula>
    </cfRule>
  </conditionalFormatting>
  <conditionalFormatting sqref="V113:V115">
    <cfRule type="cellIs" dxfId="61" priority="111" stopIfTrue="1" operator="between">
      <formula>200</formula>
      <formula>300</formula>
    </cfRule>
  </conditionalFormatting>
  <conditionalFormatting sqref="D63:D65 D67:D69 D71:D73 D79:D81 D83:D85 D75:D77">
    <cfRule type="cellIs" dxfId="60" priority="108" stopIfTrue="1" operator="between">
      <formula>200</formula>
      <formula>300</formula>
    </cfRule>
  </conditionalFormatting>
  <conditionalFormatting sqref="AB60:AB62">
    <cfRule type="cellIs" dxfId="59" priority="109" stopIfTrue="1" operator="between">
      <formula>200</formula>
      <formula>300</formula>
    </cfRule>
  </conditionalFormatting>
  <conditionalFormatting sqref="X63 K83:K84 T63 W83:W84 P63 S83:S84 L63 O83:O84 H63 G83:G84 X67 W67:W68 T67 S67:S68 P67 O67:O68 L67 K67:K68 H67 G67:G68 X71 W71:W72 T71 S71:S72 P71 O71:O72 L71 K71:K72 H71 G71:G72 X75 W75:W76 T75 S75:S76 P75 O75:O76 L75 K75:K76 H75 G75:G76 X79 W79:W80 T79 S79:S80 P79 O79:O80 L79 K79:K80 H79 G79:G80 X83 T83 P83 L83 H83 E64:E66 F63:G64 M63:M86 N63:O64 U63:U86 V63:W64 I63:I86 J63:K64 Q63:Q86 R63:S64 F71 F75 F79 F83 J71 J75 J79 J83 Y63:AB86 N71 N75 N79 N83 R71 R75 R79 R83 V71 V75 V79 V83 E68:E70 E72:E74 E76:E78 E80:E82 E84:E86 F65:F67 J65:J67 N65:N67 R65:R67 V65:V67">
    <cfRule type="cellIs" dxfId="58" priority="110" stopIfTrue="1" operator="between">
      <formula>200</formula>
      <formula>300</formula>
    </cfRule>
  </conditionalFormatting>
  <conditionalFormatting sqref="E67">
    <cfRule type="cellIs" dxfId="57" priority="106" stopIfTrue="1" operator="between">
      <formula>200</formula>
      <formula>300</formula>
    </cfRule>
  </conditionalFormatting>
  <conditionalFormatting sqref="E63">
    <cfRule type="cellIs" dxfId="56" priority="107" stopIfTrue="1" operator="between">
      <formula>200</formula>
      <formula>300</formula>
    </cfRule>
  </conditionalFormatting>
  <conditionalFormatting sqref="E71">
    <cfRule type="cellIs" dxfId="55" priority="105" stopIfTrue="1" operator="between">
      <formula>200</formula>
      <formula>300</formula>
    </cfRule>
  </conditionalFormatting>
  <conditionalFormatting sqref="E75">
    <cfRule type="cellIs" dxfId="54" priority="104" stopIfTrue="1" operator="between">
      <formula>200</formula>
      <formula>300</formula>
    </cfRule>
  </conditionalFormatting>
  <conditionalFormatting sqref="E79">
    <cfRule type="cellIs" dxfId="53" priority="103" stopIfTrue="1" operator="between">
      <formula>200</formula>
      <formula>300</formula>
    </cfRule>
  </conditionalFormatting>
  <conditionalFormatting sqref="E83">
    <cfRule type="cellIs" dxfId="52" priority="102" stopIfTrue="1" operator="between">
      <formula>200</formula>
      <formula>300</formula>
    </cfRule>
  </conditionalFormatting>
  <conditionalFormatting sqref="F84:F86 F80:F82 F76:F78 F72:F74 F68:F70">
    <cfRule type="cellIs" dxfId="51" priority="76" stopIfTrue="1" operator="between">
      <formula>200</formula>
      <formula>300</formula>
    </cfRule>
  </conditionalFormatting>
  <conditionalFormatting sqref="J68:J70">
    <cfRule type="cellIs" dxfId="50" priority="75" stopIfTrue="1" operator="between">
      <formula>200</formula>
      <formula>300</formula>
    </cfRule>
  </conditionalFormatting>
  <conditionalFormatting sqref="J72:J74">
    <cfRule type="cellIs" dxfId="49" priority="74" stopIfTrue="1" operator="between">
      <formula>200</formula>
      <formula>300</formula>
    </cfRule>
  </conditionalFormatting>
  <conditionalFormatting sqref="J76:J78">
    <cfRule type="cellIs" dxfId="48" priority="73" stopIfTrue="1" operator="between">
      <formula>200</formula>
      <formula>300</formula>
    </cfRule>
  </conditionalFormatting>
  <conditionalFormatting sqref="J80:J82">
    <cfRule type="cellIs" dxfId="47" priority="72" stopIfTrue="1" operator="between">
      <formula>200</formula>
      <formula>300</formula>
    </cfRule>
  </conditionalFormatting>
  <conditionalFormatting sqref="J84:J86">
    <cfRule type="cellIs" dxfId="46" priority="71" stopIfTrue="1" operator="between">
      <formula>200</formula>
      <formula>300</formula>
    </cfRule>
  </conditionalFormatting>
  <conditionalFormatting sqref="N68:N70">
    <cfRule type="cellIs" dxfId="45" priority="70" stopIfTrue="1" operator="between">
      <formula>200</formula>
      <formula>300</formula>
    </cfRule>
  </conditionalFormatting>
  <conditionalFormatting sqref="N72:N74">
    <cfRule type="cellIs" dxfId="44" priority="69" stopIfTrue="1" operator="between">
      <formula>200</formula>
      <formula>300</formula>
    </cfRule>
  </conditionalFormatting>
  <conditionalFormatting sqref="N76:N78">
    <cfRule type="cellIs" dxfId="43" priority="68" stopIfTrue="1" operator="between">
      <formula>200</formula>
      <formula>300</formula>
    </cfRule>
  </conditionalFormatting>
  <conditionalFormatting sqref="N80:N82">
    <cfRule type="cellIs" dxfId="42" priority="67" stopIfTrue="1" operator="between">
      <formula>200</formula>
      <formula>300</formula>
    </cfRule>
  </conditionalFormatting>
  <conditionalFormatting sqref="N84:N86">
    <cfRule type="cellIs" dxfId="41" priority="66" stopIfTrue="1" operator="between">
      <formula>200</formula>
      <formula>300</formula>
    </cfRule>
  </conditionalFormatting>
  <conditionalFormatting sqref="R84:R86 R80:R82 R76:R78 R72:R74 R68:R70">
    <cfRule type="cellIs" dxfId="40" priority="65" stopIfTrue="1" operator="between">
      <formula>200</formula>
      <formula>300</formula>
    </cfRule>
  </conditionalFormatting>
  <conditionalFormatting sqref="V84:V86 V80:V82 V76:V78 V72:V74 V68:V70">
    <cfRule type="cellIs" dxfId="39" priority="64" stopIfTrue="1" operator="between">
      <formula>200</formula>
      <formula>300</formula>
    </cfRule>
  </conditionalFormatting>
  <conditionalFormatting sqref="D34:D36 D38:D40 D42:D44 D50:D52 D54:D56 D46:D48">
    <cfRule type="cellIs" dxfId="38" priority="61" stopIfTrue="1" operator="between">
      <formula>200</formula>
      <formula>300</formula>
    </cfRule>
  </conditionalFormatting>
  <conditionalFormatting sqref="AB31:AB33">
    <cfRule type="cellIs" dxfId="37" priority="62" stopIfTrue="1" operator="between">
      <formula>200</formula>
      <formula>300</formula>
    </cfRule>
  </conditionalFormatting>
  <conditionalFormatting sqref="X34 K54:K55 T34 W54:W55 P34 S54:S55 L34 O54:O55 H34 G54:G55 X38 W38:W39 T38 S38:S39 P38 O38:O39 L38 K38:K39 H38 G38:G39 X42 W42:W43 T42 S42:S43 P42 O42:O43 L42 K42:K43 H42 G42:G43 X46 W46:W47 T46 S46:S47 P46 O46:O47 L46 K46:K47 H46 G46:G47 X50 W50:W51 T50 S50:S51 P50 O50:O51 L50 K50:K51 H50 G50:G51 X54 T54 P54 L54 H54 E35:E37 F34:G35 M34:M57 N34:O35 U34:U57 V34:W35 I34:I57 J34:K35 Q34:Q57 R34:S35 F42 F46 F50 F54 J42 J46 J50 J54 Y34:AB57 N42 N46 N50 N54 R42 R46 R50 R54 V42 V46 V50 V54 E39:E41 E43:E45 E47:E49 E51:E53 E55:E57 F36:F38 J36:J38 N36:N38 R36:R38 V36:V38">
    <cfRule type="cellIs" dxfId="36" priority="63" stopIfTrue="1" operator="between">
      <formula>200</formula>
      <formula>300</formula>
    </cfRule>
  </conditionalFormatting>
  <conditionalFormatting sqref="E38">
    <cfRule type="cellIs" dxfId="35" priority="59" stopIfTrue="1" operator="between">
      <formula>200</formula>
      <formula>300</formula>
    </cfRule>
  </conditionalFormatting>
  <conditionalFormatting sqref="E34">
    <cfRule type="cellIs" dxfId="34" priority="60" stopIfTrue="1" operator="between">
      <formula>200</formula>
      <formula>300</formula>
    </cfRule>
  </conditionalFormatting>
  <conditionalFormatting sqref="E42">
    <cfRule type="cellIs" dxfId="33" priority="58" stopIfTrue="1" operator="between">
      <formula>200</formula>
      <formula>300</formula>
    </cfRule>
  </conditionalFormatting>
  <conditionalFormatting sqref="E46">
    <cfRule type="cellIs" dxfId="32" priority="57" stopIfTrue="1" operator="between">
      <formula>200</formula>
      <formula>300</formula>
    </cfRule>
  </conditionalFormatting>
  <conditionalFormatting sqref="E50">
    <cfRule type="cellIs" dxfId="31" priority="56" stopIfTrue="1" operator="between">
      <formula>200</formula>
      <formula>300</formula>
    </cfRule>
  </conditionalFormatting>
  <conditionalFormatting sqref="E54">
    <cfRule type="cellIs" dxfId="30" priority="55" stopIfTrue="1" operator="between">
      <formula>200</formula>
      <formula>300</formula>
    </cfRule>
  </conditionalFormatting>
  <conditionalFormatting sqref="F43:F45 F55:F57 F51:F53 F47:F49 F39:F41">
    <cfRule type="cellIs" dxfId="29" priority="41" stopIfTrue="1" operator="between">
      <formula>200</formula>
      <formula>300</formula>
    </cfRule>
  </conditionalFormatting>
  <conditionalFormatting sqref="J55:J57 J51:J53 J47:J49 J43:J45 J39:J41">
    <cfRule type="cellIs" dxfId="28" priority="40" stopIfTrue="1" operator="between">
      <formula>200</formula>
      <formula>300</formula>
    </cfRule>
  </conditionalFormatting>
  <conditionalFormatting sqref="N55:N57">
    <cfRule type="cellIs" dxfId="27" priority="35" stopIfTrue="1" operator="between">
      <formula>200</formula>
      <formula>300</formula>
    </cfRule>
  </conditionalFormatting>
  <conditionalFormatting sqref="N39:N41">
    <cfRule type="cellIs" dxfId="26" priority="39" stopIfTrue="1" operator="between">
      <formula>200</formula>
      <formula>300</formula>
    </cfRule>
  </conditionalFormatting>
  <conditionalFormatting sqref="N43:N45">
    <cfRule type="cellIs" dxfId="25" priority="38" stopIfTrue="1" operator="between">
      <formula>200</formula>
      <formula>300</formula>
    </cfRule>
  </conditionalFormatting>
  <conditionalFormatting sqref="N47:N49">
    <cfRule type="cellIs" dxfId="24" priority="37" stopIfTrue="1" operator="between">
      <formula>200</formula>
      <formula>300</formula>
    </cfRule>
  </conditionalFormatting>
  <conditionalFormatting sqref="N51:N53">
    <cfRule type="cellIs" dxfId="23" priority="36" stopIfTrue="1" operator="between">
      <formula>200</formula>
      <formula>300</formula>
    </cfRule>
  </conditionalFormatting>
  <conditionalFormatting sqref="R55:R57 R51:R53 R47:R49 R43:R45 R39:R41">
    <cfRule type="cellIs" dxfId="22" priority="34" stopIfTrue="1" operator="between">
      <formula>200</formula>
      <formula>300</formula>
    </cfRule>
  </conditionalFormatting>
  <conditionalFormatting sqref="V55:V57 V51:V53 V47:V49 V43:V45 V39:V41">
    <cfRule type="cellIs" dxfId="21" priority="33" stopIfTrue="1" operator="between">
      <formula>200</formula>
      <formula>300</formula>
    </cfRule>
  </conditionalFormatting>
  <conditionalFormatting sqref="D5:D7 D9:D11 D13:D15 D25:D27">
    <cfRule type="cellIs" dxfId="20" priority="30" stopIfTrue="1" operator="between">
      <formula>200</formula>
      <formula>300</formula>
    </cfRule>
  </conditionalFormatting>
  <conditionalFormatting sqref="AB2:AB4">
    <cfRule type="cellIs" dxfId="19" priority="31" stopIfTrue="1" operator="between">
      <formula>200</formula>
      <formula>300</formula>
    </cfRule>
  </conditionalFormatting>
  <conditionalFormatting sqref="X5 K25:K26 T5 W25:W26 P5 S25:S26 L5 O25:O26 H5 G25:G26 X9 W9:W10 T9 S9:S10 P9 O9:O10 L9 K9:K10 H9 G9:G10 X13 W13:W14 T13 S13:S14 P13 O13:O14 L13 K13:K14 H13 G13:G14 X17 W17:W18 T17 S17:S18 P17 O17:O18 L17 K17:K18 H17 G17:G18 X21 W21:W22 T21 S21:S22 P21 O21:O22 L21 K21:K22 H21 G21:G22 X25 T25 P25 L25 H25 E6:E8 F5:G6 M5:M28 N5:O6 U5:U28 V5:W6 I5:I28 J5:K6 Q5:Q28 R5:S6 F13 F17 F21 F25 J13 J17 J21 J25 Y5:AB28 N13 N17 N21 N25 R13 R17 R21 R25 V13 V17 V21 V25 E10:E12 E14:E16 E18:E20 E22:E24 E26:E28 F7:F9 J7:J9 N7:N9 R7:R9 V7:V9">
    <cfRule type="cellIs" dxfId="18" priority="32" stopIfTrue="1" operator="between">
      <formula>200</formula>
      <formula>300</formula>
    </cfRule>
  </conditionalFormatting>
  <conditionalFormatting sqref="E9">
    <cfRule type="cellIs" dxfId="17" priority="28" stopIfTrue="1" operator="between">
      <formula>200</formula>
      <formula>300</formula>
    </cfRule>
  </conditionalFormatting>
  <conditionalFormatting sqref="E5">
    <cfRule type="cellIs" dxfId="16" priority="29" stopIfTrue="1" operator="between">
      <formula>200</formula>
      <formula>300</formula>
    </cfRule>
  </conditionalFormatting>
  <conditionalFormatting sqref="E13">
    <cfRule type="cellIs" dxfId="15" priority="27" stopIfTrue="1" operator="between">
      <formula>200</formula>
      <formula>300</formula>
    </cfRule>
  </conditionalFormatting>
  <conditionalFormatting sqref="E17">
    <cfRule type="cellIs" dxfId="14" priority="26" stopIfTrue="1" operator="between">
      <formula>200</formula>
      <formula>300</formula>
    </cfRule>
  </conditionalFormatting>
  <conditionalFormatting sqref="E25">
    <cfRule type="cellIs" dxfId="13" priority="24" stopIfTrue="1" operator="between">
      <formula>200</formula>
      <formula>300</formula>
    </cfRule>
  </conditionalFormatting>
  <conditionalFormatting sqref="F22:F24 F18:F20 F14:F16 F10:F12">
    <cfRule type="cellIs" dxfId="12" priority="13" stopIfTrue="1" operator="between">
      <formula>200</formula>
      <formula>300</formula>
    </cfRule>
  </conditionalFormatting>
  <conditionalFormatting sqref="F26:F28">
    <cfRule type="cellIs" dxfId="11" priority="14" stopIfTrue="1" operator="between">
      <formula>200</formula>
      <formula>300</formula>
    </cfRule>
  </conditionalFormatting>
  <conditionalFormatting sqref="N26:N28 N22:N24 N18:N20 N14:N16 N10:N12">
    <cfRule type="cellIs" dxfId="10" priority="3" stopIfTrue="1" operator="between">
      <formula>200</formula>
      <formula>300</formula>
    </cfRule>
  </conditionalFormatting>
  <conditionalFormatting sqref="E21">
    <cfRule type="cellIs" dxfId="9" priority="12" stopIfTrue="1" operator="between">
      <formula>200</formula>
      <formula>300</formula>
    </cfRule>
  </conditionalFormatting>
  <conditionalFormatting sqref="D21:D23">
    <cfRule type="cellIs" dxfId="8" priority="10" stopIfTrue="1" operator="between">
      <formula>200</formula>
      <formula>300</formula>
    </cfRule>
  </conditionalFormatting>
  <conditionalFormatting sqref="D17:D19">
    <cfRule type="cellIs" dxfId="7" priority="9" stopIfTrue="1" operator="between">
      <formula>200</formula>
      <formula>300</formula>
    </cfRule>
  </conditionalFormatting>
  <conditionalFormatting sqref="J10:J12">
    <cfRule type="cellIs" dxfId="6" priority="8" stopIfTrue="1" operator="between">
      <formula>200</formula>
      <formula>300</formula>
    </cfRule>
  </conditionalFormatting>
  <conditionalFormatting sqref="J14:J16">
    <cfRule type="cellIs" dxfId="5" priority="7" stopIfTrue="1" operator="between">
      <formula>200</formula>
      <formula>300</formula>
    </cfRule>
  </conditionalFormatting>
  <conditionalFormatting sqref="J18:J20">
    <cfRule type="cellIs" dxfId="4" priority="6" stopIfTrue="1" operator="between">
      <formula>200</formula>
      <formula>300</formula>
    </cfRule>
  </conditionalFormatting>
  <conditionalFormatting sqref="J22:J24">
    <cfRule type="cellIs" dxfId="3" priority="5" stopIfTrue="1" operator="between">
      <formula>200</formula>
      <formula>300</formula>
    </cfRule>
  </conditionalFormatting>
  <conditionalFormatting sqref="J26:J28">
    <cfRule type="cellIs" dxfId="2" priority="4" stopIfTrue="1" operator="between">
      <formula>200</formula>
      <formula>300</formula>
    </cfRule>
  </conditionalFormatting>
  <conditionalFormatting sqref="R26:R28 R22:R24 R18:R20 R14:R16 R10:R12">
    <cfRule type="cellIs" dxfId="1" priority="2" stopIfTrue="1" operator="between">
      <formula>200</formula>
      <formula>300</formula>
    </cfRule>
  </conditionalFormatting>
  <conditionalFormatting sqref="V26:V28 V22:V24 V18:V20 V14:V16 V10:V12">
    <cfRule type="cellIs" dxfId="0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Eelvoorud</vt:lpstr>
      <vt:lpstr>Indiv</vt:lpstr>
      <vt:lpstr>IV voor</vt:lpstr>
      <vt:lpstr>III voor</vt:lpstr>
      <vt:lpstr>II voor</vt:lpstr>
      <vt:lpstr>I voor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</dc:creator>
  <cp:lastModifiedBy>Heli</cp:lastModifiedBy>
  <cp:lastPrinted>2018-09-14T08:07:39Z</cp:lastPrinted>
  <dcterms:created xsi:type="dcterms:W3CDTF">2018-09-03T13:03:40Z</dcterms:created>
  <dcterms:modified xsi:type="dcterms:W3CDTF">2018-10-31T19:38:13Z</dcterms:modified>
</cp:coreProperties>
</file>