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13_ncr:1_{6B8E2F05-AA8A-471C-B736-9FD9102443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ht1" sheetId="1" r:id="rId1"/>
  </sheets>
  <calcPr calcId="181029"/>
</workbook>
</file>

<file path=xl/calcChain.xml><?xml version="1.0" encoding="utf-8"?>
<calcChain xmlns="http://schemas.openxmlformats.org/spreadsheetml/2006/main">
  <c r="X13" i="1" l="1"/>
  <c r="W13" i="1"/>
  <c r="F13" i="1"/>
  <c r="E13" i="1"/>
  <c r="X12" i="1"/>
  <c r="W12" i="1"/>
  <c r="F12" i="1"/>
  <c r="E12" i="1"/>
  <c r="X11" i="1"/>
  <c r="W11" i="1"/>
  <c r="F11" i="1"/>
  <c r="E11" i="1"/>
  <c r="X10" i="1"/>
  <c r="W10" i="1"/>
  <c r="F10" i="1"/>
  <c r="E10" i="1"/>
  <c r="X9" i="1"/>
  <c r="W9" i="1"/>
  <c r="F9" i="1"/>
  <c r="E9" i="1"/>
  <c r="X8" i="1"/>
  <c r="W8" i="1"/>
  <c r="F8" i="1"/>
  <c r="E8" i="1"/>
  <c r="X7" i="1"/>
  <c r="W7" i="1"/>
  <c r="F7" i="1"/>
  <c r="E7" i="1"/>
  <c r="X6" i="1"/>
  <c r="W6" i="1"/>
  <c r="F6" i="1"/>
  <c r="E6" i="1"/>
  <c r="X5" i="1"/>
  <c r="W5" i="1"/>
  <c r="F5" i="1"/>
  <c r="E5" i="1"/>
  <c r="X4" i="1"/>
  <c r="W4" i="1"/>
  <c r="F4" i="1"/>
  <c r="E4" i="1"/>
  <c r="X25" i="1"/>
  <c r="W25" i="1"/>
  <c r="F25" i="1"/>
  <c r="E25" i="1"/>
  <c r="X24" i="1"/>
  <c r="W24" i="1"/>
  <c r="F24" i="1"/>
  <c r="E24" i="1"/>
  <c r="X23" i="1"/>
  <c r="W23" i="1"/>
  <c r="F23" i="1"/>
  <c r="E23" i="1"/>
  <c r="X22" i="1"/>
  <c r="W22" i="1"/>
  <c r="F22" i="1"/>
  <c r="E22" i="1"/>
  <c r="X21" i="1"/>
  <c r="W21" i="1"/>
  <c r="F21" i="1"/>
  <c r="E21" i="1"/>
  <c r="X20" i="1"/>
  <c r="W20" i="1"/>
  <c r="F20" i="1"/>
  <c r="E20" i="1"/>
  <c r="X19" i="1"/>
  <c r="W19" i="1"/>
  <c r="F19" i="1"/>
  <c r="E19" i="1"/>
  <c r="X18" i="1"/>
  <c r="W18" i="1"/>
  <c r="F18" i="1"/>
  <c r="E18" i="1"/>
  <c r="X17" i="1"/>
  <c r="W17" i="1"/>
  <c r="F17" i="1"/>
  <c r="E17" i="1"/>
  <c r="X16" i="1"/>
  <c r="W16" i="1"/>
  <c r="F16" i="1"/>
  <c r="E16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</calcChain>
</file>

<file path=xl/sharedStrings.xml><?xml version="1.0" encoding="utf-8"?>
<sst xmlns="http://schemas.openxmlformats.org/spreadsheetml/2006/main" count="114" uniqueCount="33">
  <si>
    <t>RAKVERE No-Tap Maraton 2023</t>
  </si>
  <si>
    <t>Sarjad:</t>
  </si>
  <si>
    <t>(No-Tap 9 Bowling / 9 = X)</t>
  </si>
  <si>
    <t>Rada</t>
  </si>
  <si>
    <t>Koht</t>
  </si>
  <si>
    <t>Nimi</t>
  </si>
  <si>
    <t>Summa</t>
  </si>
  <si>
    <t>Keskmine (puhas)</t>
  </si>
  <si>
    <t>sum</t>
  </si>
  <si>
    <t>bon</t>
  </si>
  <si>
    <t>Vooru sum</t>
  </si>
  <si>
    <t>Vooru keskm</t>
  </si>
  <si>
    <t>Ergo Tambik</t>
  </si>
  <si>
    <t>Kristofer Saarm</t>
  </si>
  <si>
    <t>Ingmar /Eli / Erik</t>
  </si>
  <si>
    <t>Karl Martin Veiderpass</t>
  </si>
  <si>
    <t>Franz Saarm</t>
  </si>
  <si>
    <t>Rene Lõiveke</t>
  </si>
  <si>
    <t>August Rozenthal</t>
  </si>
  <si>
    <t>Jaanus Malm</t>
  </si>
  <si>
    <t>Sven Lubja</t>
  </si>
  <si>
    <t>Lembit Luik</t>
  </si>
  <si>
    <t>I koht</t>
  </si>
  <si>
    <t>II koht</t>
  </si>
  <si>
    <t>Karl Martin / Ahto</t>
  </si>
  <si>
    <t>III koht</t>
  </si>
  <si>
    <t>Võistlus:</t>
  </si>
  <si>
    <t>24 sarja, 2 võistlejat rajal,</t>
  </si>
  <si>
    <t>Auhinnad:</t>
  </si>
  <si>
    <t>iga sarja võitja omal rajal +30p,</t>
  </si>
  <si>
    <t>Top 3 karikad</t>
  </si>
  <si>
    <t>9 no-tap ehk 9 = X (strike)</t>
  </si>
  <si>
    <t>Naised +15p hcp iga sari, mis lisatakse peale sarja võitja selgitamist.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</si>
</sst>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color rgb="FF000000"/>
      <name val="Arial"/>
      <scheme val="minor"/>
    </font>
    <font>
      <sz val="11"/>
      <color rgb="FF000000"/>
      <name val="Verdana"/>
    </font>
    <font>
      <b/>
      <sz val="18"/>
      <color rgb="FF000000"/>
      <name val="Verdana"/>
    </font>
    <font>
      <b/>
      <sz val="20"/>
      <color theme="1"/>
      <name val="Verdana"/>
    </font>
    <font>
      <b/>
      <sz val="20"/>
      <color rgb="FF000000"/>
      <name val="Verdana"/>
    </font>
    <font>
      <b/>
      <sz val="11"/>
      <color theme="1"/>
      <name val="Verdana"/>
    </font>
    <font>
      <b/>
      <sz val="11"/>
      <color rgb="FF000000"/>
      <name val="Verdana"/>
    </font>
    <font>
      <b/>
      <sz val="11"/>
      <color rgb="FFFF0000"/>
      <name val="Verdana"/>
    </font>
    <font>
      <b/>
      <sz val="16"/>
      <color rgb="FF000000"/>
      <name val="Verdana"/>
    </font>
    <font>
      <sz val="10"/>
      <name val="Arial"/>
    </font>
    <font>
      <b/>
      <sz val="16"/>
      <color rgb="FFFF0000"/>
      <name val="Verdana"/>
    </font>
    <font>
      <sz val="16"/>
      <color rgb="FF000000"/>
      <name val="Verdana"/>
    </font>
    <font>
      <b/>
      <sz val="15"/>
      <color rgb="FF000000"/>
      <name val="Verdana"/>
    </font>
    <font>
      <b/>
      <sz val="14"/>
      <color rgb="FF000000"/>
      <name val="Verdana"/>
    </font>
    <font>
      <sz val="12"/>
      <color rgb="FF000000"/>
      <name val="Verdana"/>
    </font>
    <font>
      <sz val="12"/>
      <color rgb="FFFF0000"/>
      <name val="Verdana"/>
    </font>
    <font>
      <b/>
      <i/>
      <sz val="16"/>
      <color rgb="FFFF0000"/>
      <name val="Verdana"/>
    </font>
    <font>
      <sz val="16"/>
      <color rgb="FFFFC000"/>
      <name val="Verdana"/>
    </font>
    <font>
      <sz val="16"/>
      <color rgb="FFFF0000"/>
      <name val="Verdana"/>
    </font>
    <font>
      <b/>
      <i/>
      <sz val="16"/>
      <color rgb="FF000000"/>
      <name val="Verdana"/>
    </font>
    <font>
      <i/>
      <sz val="11"/>
      <color rgb="FF000000"/>
      <name val="Verdana"/>
    </font>
    <font>
      <b/>
      <i/>
      <sz val="11"/>
      <color rgb="FFFF0000"/>
      <name val="Verdana"/>
    </font>
    <font>
      <b/>
      <i/>
      <sz val="11"/>
      <color rgb="FF000000"/>
      <name val="Verdana"/>
    </font>
    <font>
      <b/>
      <i/>
      <sz val="11"/>
      <color theme="1"/>
      <name val="Verdana"/>
    </font>
    <font>
      <b/>
      <sz val="16"/>
      <color theme="1"/>
      <name val="Verdana"/>
    </font>
    <font>
      <sz val="16"/>
      <color theme="1"/>
      <name val="Verdana"/>
    </font>
    <font>
      <b/>
      <u/>
      <sz val="14"/>
      <color rgb="FF000000"/>
      <name val="Verdana"/>
    </font>
    <font>
      <b/>
      <u/>
      <sz val="14"/>
      <color rgb="FF000000"/>
      <name val="Verdana"/>
    </font>
    <font>
      <sz val="10"/>
      <color rgb="FF000000"/>
      <name val="Arial"/>
      <scheme val="minor"/>
    </font>
    <font>
      <sz val="10"/>
      <color rgb="FFFF0000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3" xfId="0" applyFont="1" applyFill="1" applyBorder="1"/>
    <xf numFmtId="0" fontId="11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8" fillId="2" borderId="4" xfId="0" applyFont="1" applyFill="1" applyBorder="1"/>
    <xf numFmtId="0" fontId="13" fillId="2" borderId="4" xfId="0" applyFont="1" applyFill="1" applyBorder="1"/>
    <xf numFmtId="0" fontId="14" fillId="2" borderId="4" xfId="0" applyFont="1" applyFill="1" applyBorder="1"/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0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right"/>
    </xf>
    <xf numFmtId="164" fontId="16" fillId="2" borderId="4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7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/>
    </xf>
    <xf numFmtId="164" fontId="19" fillId="2" borderId="4" xfId="0" applyNumberFormat="1" applyFont="1" applyFill="1" applyBorder="1" applyAlignment="1">
      <alignment horizontal="right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horizontal="center"/>
    </xf>
    <xf numFmtId="0" fontId="23" fillId="2" borderId="0" xfId="0" applyFont="1" applyFill="1"/>
    <xf numFmtId="0" fontId="22" fillId="2" borderId="0" xfId="0" applyFont="1" applyFill="1"/>
    <xf numFmtId="0" fontId="24" fillId="2" borderId="4" xfId="0" applyFont="1" applyFill="1" applyBorder="1" applyAlignment="1">
      <alignment horizontal="right"/>
    </xf>
    <xf numFmtId="0" fontId="25" fillId="2" borderId="4" xfId="0" applyFont="1" applyFill="1" applyBorder="1" applyAlignment="1">
      <alignment horizontal="right"/>
    </xf>
    <xf numFmtId="164" fontId="25" fillId="2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0" fontId="26" fillId="2" borderId="0" xfId="0" applyFont="1" applyFill="1"/>
    <xf numFmtId="0" fontId="27" fillId="2" borderId="0" xfId="0" applyFont="1" applyFill="1"/>
    <xf numFmtId="0" fontId="1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3" fillId="2" borderId="0" xfId="0" applyFont="1" applyFill="1"/>
    <xf numFmtId="0" fontId="7" fillId="2" borderId="0" xfId="0" applyFont="1" applyFill="1"/>
    <xf numFmtId="0" fontId="28" fillId="0" borderId="0" xfId="0" applyFont="1"/>
    <xf numFmtId="0" fontId="29" fillId="0" borderId="0" xfId="0" applyFont="1"/>
    <xf numFmtId="0" fontId="8" fillId="2" borderId="1" xfId="0" applyFont="1" applyFill="1" applyBorder="1" applyAlignment="1">
      <alignment horizontal="center"/>
    </xf>
    <xf numFmtId="0" fontId="9" fillId="0" borderId="2" xfId="0" applyFont="1" applyBorder="1"/>
    <xf numFmtId="0" fontId="2" fillId="2" borderId="0" xfId="0" applyFont="1" applyFill="1"/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8" fillId="2" borderId="6" xfId="0" applyFont="1" applyFill="1" applyBorder="1" applyAlignment="1">
      <alignment horizontal="center"/>
    </xf>
    <xf numFmtId="0" fontId="9" fillId="0" borderId="7" xfId="0" applyFont="1" applyBorder="1"/>
    <xf numFmtId="0" fontId="13" fillId="2" borderId="0" xfId="0" applyFont="1" applyFill="1"/>
    <xf numFmtId="0" fontId="2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17"/>
  <sheetViews>
    <sheetView tabSelected="1" workbookViewId="0"/>
  </sheetViews>
  <sheetFormatPr defaultColWidth="12.6640625" defaultRowHeight="15.75" customHeight="1" x14ac:dyDescent="0.25"/>
  <cols>
    <col min="1" max="1" width="4.33203125" customWidth="1"/>
    <col min="2" max="3" width="5.88671875" customWidth="1"/>
    <col min="4" max="4" width="31.109375" customWidth="1"/>
    <col min="5" max="5" width="9.77734375" customWidth="1"/>
    <col min="6" max="6" width="14" customWidth="1"/>
    <col min="7" max="7" width="7.77734375" bestFit="1" customWidth="1"/>
    <col min="8" max="8" width="5.33203125" bestFit="1" customWidth="1"/>
    <col min="9" max="9" width="7.77734375" bestFit="1" customWidth="1"/>
    <col min="10" max="10" width="8.88671875" customWidth="1"/>
    <col min="11" max="11" width="7.77734375" bestFit="1" customWidth="1"/>
    <col min="12" max="12" width="5.33203125" bestFit="1" customWidth="1"/>
    <col min="13" max="13" width="7.77734375" bestFit="1" customWidth="1"/>
    <col min="14" max="14" width="5.33203125" bestFit="1" customWidth="1"/>
    <col min="15" max="15" width="7.77734375" bestFit="1" customWidth="1"/>
    <col min="16" max="16" width="5.33203125" bestFit="1" customWidth="1"/>
    <col min="17" max="17" width="7.77734375" bestFit="1" customWidth="1"/>
    <col min="18" max="18" width="5.33203125" bestFit="1" customWidth="1"/>
    <col min="19" max="19" width="7.77734375" bestFit="1" customWidth="1"/>
    <col min="20" max="20" width="5.33203125" bestFit="1" customWidth="1"/>
    <col min="21" max="21" width="7.77734375" bestFit="1" customWidth="1"/>
    <col min="22" max="22" width="5.33203125" bestFit="1" customWidth="1"/>
    <col min="23" max="23" width="9.88671875" bestFit="1" customWidth="1"/>
    <col min="24" max="24" width="10.109375" bestFit="1" customWidth="1"/>
    <col min="25" max="25" width="15.109375" bestFit="1" customWidth="1"/>
  </cols>
  <sheetData>
    <row r="1" spans="1:25" ht="24.6" x14ac:dyDescent="0.4">
      <c r="A1" s="1"/>
      <c r="B1" s="2"/>
      <c r="C1" s="48" t="s">
        <v>0</v>
      </c>
      <c r="D1" s="49"/>
      <c r="E1" s="49"/>
      <c r="F1" s="49"/>
      <c r="G1" s="49"/>
      <c r="H1" s="3"/>
      <c r="I1" s="50" t="s">
        <v>1</v>
      </c>
      <c r="J1" s="49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5"/>
      <c r="X1" s="5"/>
      <c r="Y1" s="6"/>
    </row>
    <row r="2" spans="1:25" ht="19.8" x14ac:dyDescent="0.3">
      <c r="A2" s="1"/>
      <c r="B2" s="7"/>
      <c r="C2" s="51" t="s">
        <v>2</v>
      </c>
      <c r="D2" s="49"/>
      <c r="E2" s="49"/>
      <c r="F2" s="49"/>
      <c r="G2" s="46">
        <v>17</v>
      </c>
      <c r="H2" s="47"/>
      <c r="I2" s="46">
        <v>18</v>
      </c>
      <c r="J2" s="47"/>
      <c r="K2" s="46">
        <v>19</v>
      </c>
      <c r="L2" s="47"/>
      <c r="M2" s="46">
        <v>20</v>
      </c>
      <c r="N2" s="47"/>
      <c r="O2" s="46">
        <v>21</v>
      </c>
      <c r="P2" s="47"/>
      <c r="Q2" s="46">
        <v>22</v>
      </c>
      <c r="R2" s="47"/>
      <c r="S2" s="46">
        <v>23</v>
      </c>
      <c r="T2" s="47"/>
      <c r="U2" s="46">
        <v>24</v>
      </c>
      <c r="V2" s="47"/>
      <c r="W2" s="8"/>
      <c r="X2" s="8"/>
      <c r="Y2" s="9"/>
    </row>
    <row r="3" spans="1:25" ht="33" x14ac:dyDescent="0.35">
      <c r="A3" s="10" t="s">
        <v>3</v>
      </c>
      <c r="B3" s="11"/>
      <c r="C3" s="12" t="s">
        <v>4</v>
      </c>
      <c r="D3" s="13" t="s">
        <v>5</v>
      </c>
      <c r="E3" s="14" t="s">
        <v>6</v>
      </c>
      <c r="F3" s="14" t="s">
        <v>7</v>
      </c>
      <c r="G3" s="15" t="s">
        <v>8</v>
      </c>
      <c r="H3" s="15" t="s">
        <v>9</v>
      </c>
      <c r="I3" s="15" t="s">
        <v>8</v>
      </c>
      <c r="J3" s="15" t="s">
        <v>9</v>
      </c>
      <c r="K3" s="15" t="s">
        <v>8</v>
      </c>
      <c r="L3" s="15" t="s">
        <v>9</v>
      </c>
      <c r="M3" s="15" t="s">
        <v>8</v>
      </c>
      <c r="N3" s="15" t="s">
        <v>9</v>
      </c>
      <c r="O3" s="15" t="s">
        <v>8</v>
      </c>
      <c r="P3" s="15" t="s">
        <v>9</v>
      </c>
      <c r="Q3" s="15" t="s">
        <v>8</v>
      </c>
      <c r="R3" s="15" t="s">
        <v>9</v>
      </c>
      <c r="S3" s="15" t="s">
        <v>8</v>
      </c>
      <c r="T3" s="15" t="s">
        <v>9</v>
      </c>
      <c r="U3" s="15" t="s">
        <v>8</v>
      </c>
      <c r="V3" s="15" t="s">
        <v>9</v>
      </c>
      <c r="W3" s="16" t="s">
        <v>10</v>
      </c>
      <c r="X3" s="16" t="s">
        <v>11</v>
      </c>
      <c r="Y3" s="17"/>
    </row>
    <row r="4" spans="1:25" ht="20.399999999999999" x14ac:dyDescent="0.35">
      <c r="A4" s="52">
        <v>4</v>
      </c>
      <c r="B4" s="18">
        <v>1</v>
      </c>
      <c r="C4" s="19">
        <v>1</v>
      </c>
      <c r="D4" s="13" t="s">
        <v>16</v>
      </c>
      <c r="E4" s="20">
        <f>SUM(G4:V4)+3899</f>
        <v>5871</v>
      </c>
      <c r="F4" s="21">
        <f>AVERAGE(G4,I4,K4,M4,O4,Q4,S4,U4,175,193,259,138,228,199,210,206,255,221,237,184,266,266,212,260)</f>
        <v>222.125</v>
      </c>
      <c r="G4" s="24">
        <v>258</v>
      </c>
      <c r="H4" s="23">
        <v>30</v>
      </c>
      <c r="I4" s="20">
        <v>242</v>
      </c>
      <c r="J4" s="23">
        <v>30</v>
      </c>
      <c r="K4" s="34">
        <v>214</v>
      </c>
      <c r="L4" s="23">
        <v>0</v>
      </c>
      <c r="M4" s="34">
        <v>244</v>
      </c>
      <c r="N4" s="23">
        <v>30</v>
      </c>
      <c r="O4" s="24">
        <v>267</v>
      </c>
      <c r="P4" s="23">
        <v>30</v>
      </c>
      <c r="Q4" s="22">
        <v>134</v>
      </c>
      <c r="R4" s="23">
        <v>0</v>
      </c>
      <c r="S4" s="24">
        <v>290</v>
      </c>
      <c r="T4" s="23">
        <v>30</v>
      </c>
      <c r="U4" s="22">
        <v>173</v>
      </c>
      <c r="V4" s="23">
        <v>0</v>
      </c>
      <c r="W4" s="8">
        <f t="shared" ref="W4:W13" si="0">SUM(G4:V4)</f>
        <v>1972</v>
      </c>
      <c r="X4" s="36">
        <f t="shared" ref="X4:X13" si="1">AVERAGE(G4,I4,K4,M4,O4,Q4,S4,U4)</f>
        <v>227.75</v>
      </c>
      <c r="Y4" s="41" t="s">
        <v>22</v>
      </c>
    </row>
    <row r="5" spans="1:25" ht="20.399999999999999" x14ac:dyDescent="0.35">
      <c r="A5" s="53"/>
      <c r="B5" s="18">
        <v>2</v>
      </c>
      <c r="C5" s="27">
        <v>2</v>
      </c>
      <c r="D5" s="13" t="s">
        <v>13</v>
      </c>
      <c r="E5" s="20">
        <f>SUM(G5:V5)+3660</f>
        <v>5758</v>
      </c>
      <c r="F5" s="21">
        <f>AVERAGE(G5,I5,K5,M5,O5,Q5,S5,U5,179,209,234,268,212,229,261,236,202,213,231,212,162,114,172,226)</f>
        <v>221.16666666666666</v>
      </c>
      <c r="G5" s="20">
        <v>241</v>
      </c>
      <c r="H5" s="23">
        <v>30</v>
      </c>
      <c r="I5" s="20">
        <v>222</v>
      </c>
      <c r="J5" s="23">
        <v>0</v>
      </c>
      <c r="K5" s="24">
        <v>261</v>
      </c>
      <c r="L5" s="23">
        <v>30</v>
      </c>
      <c r="M5" s="34">
        <v>257</v>
      </c>
      <c r="N5" s="23">
        <v>30</v>
      </c>
      <c r="O5" s="24">
        <v>255</v>
      </c>
      <c r="P5" s="23">
        <v>0</v>
      </c>
      <c r="Q5" s="24">
        <v>278</v>
      </c>
      <c r="R5" s="23">
        <v>30</v>
      </c>
      <c r="S5" s="20">
        <v>210</v>
      </c>
      <c r="T5" s="23">
        <v>0</v>
      </c>
      <c r="U5" s="20">
        <v>224</v>
      </c>
      <c r="V5" s="23">
        <v>30</v>
      </c>
      <c r="W5" s="8">
        <f t="shared" si="0"/>
        <v>2098</v>
      </c>
      <c r="X5" s="36">
        <f t="shared" si="1"/>
        <v>243.5</v>
      </c>
      <c r="Y5" s="41" t="s">
        <v>23</v>
      </c>
    </row>
    <row r="6" spans="1:25" ht="20.399999999999999" x14ac:dyDescent="0.35">
      <c r="A6" s="52">
        <v>5</v>
      </c>
      <c r="B6" s="18">
        <v>1</v>
      </c>
      <c r="C6" s="27">
        <v>3</v>
      </c>
      <c r="D6" s="13" t="s">
        <v>24</v>
      </c>
      <c r="E6" s="20">
        <f>SUM(G6:V6)+3674</f>
        <v>5572</v>
      </c>
      <c r="F6" s="21">
        <f>AVERAGE(G6,I6,K6,M6,O6,Q6,S6,U6,201,173,258,238,212,188,231,210,247,190,235,224,135,263,230,199)</f>
        <v>214.66666666666666</v>
      </c>
      <c r="G6" s="20">
        <v>232</v>
      </c>
      <c r="H6" s="23">
        <v>30</v>
      </c>
      <c r="I6" s="20">
        <v>241</v>
      </c>
      <c r="J6" s="23">
        <v>30</v>
      </c>
      <c r="K6" s="34">
        <v>241</v>
      </c>
      <c r="L6" s="23">
        <v>30</v>
      </c>
      <c r="M6" s="34">
        <v>218</v>
      </c>
      <c r="N6" s="23">
        <v>0</v>
      </c>
      <c r="O6" s="34">
        <v>204</v>
      </c>
      <c r="P6" s="23">
        <v>30</v>
      </c>
      <c r="Q6" s="20">
        <v>212</v>
      </c>
      <c r="R6" s="23">
        <v>30</v>
      </c>
      <c r="S6" s="22">
        <v>117</v>
      </c>
      <c r="T6" s="23">
        <v>0</v>
      </c>
      <c r="U6" s="24">
        <v>253</v>
      </c>
      <c r="V6" s="23">
        <v>30</v>
      </c>
      <c r="W6" s="8">
        <f t="shared" si="0"/>
        <v>1898</v>
      </c>
      <c r="X6" s="36">
        <f t="shared" si="1"/>
        <v>214.75</v>
      </c>
      <c r="Y6" s="41" t="s">
        <v>25</v>
      </c>
    </row>
    <row r="7" spans="1:25" ht="20.399999999999999" x14ac:dyDescent="0.35">
      <c r="A7" s="53"/>
      <c r="B7" s="18">
        <v>2</v>
      </c>
      <c r="C7" s="27">
        <v>4</v>
      </c>
      <c r="D7" s="13" t="s">
        <v>14</v>
      </c>
      <c r="E7" s="20">
        <f>SUM(G7:V7)+3742</f>
        <v>5416</v>
      </c>
      <c r="F7" s="21">
        <f>AVERAGE(G7,I7,K7,M7,O7,Q7,S7,U7,239.207,222,205,188,200,175,279,277,201,177,229,248,202,191,187)</f>
        <v>210.18291304347827</v>
      </c>
      <c r="G7" s="20">
        <v>212</v>
      </c>
      <c r="H7" s="23">
        <v>0</v>
      </c>
      <c r="I7" s="20">
        <v>210</v>
      </c>
      <c r="J7" s="23">
        <v>0</v>
      </c>
      <c r="K7" s="35">
        <v>191</v>
      </c>
      <c r="L7" s="23">
        <v>0</v>
      </c>
      <c r="M7" s="35">
        <v>146</v>
      </c>
      <c r="N7" s="23">
        <v>0</v>
      </c>
      <c r="O7" s="34">
        <v>233</v>
      </c>
      <c r="P7" s="23">
        <v>30</v>
      </c>
      <c r="Q7" s="22">
        <v>185</v>
      </c>
      <c r="R7" s="23">
        <v>0</v>
      </c>
      <c r="S7" s="20">
        <v>225</v>
      </c>
      <c r="T7" s="23">
        <v>30</v>
      </c>
      <c r="U7" s="20">
        <v>212</v>
      </c>
      <c r="V7" s="23">
        <v>0</v>
      </c>
      <c r="W7" s="8">
        <f t="shared" si="0"/>
        <v>1674</v>
      </c>
      <c r="X7" s="36">
        <f t="shared" si="1"/>
        <v>201.75</v>
      </c>
      <c r="Y7" s="37"/>
    </row>
    <row r="8" spans="1:25" ht="20.399999999999999" x14ac:dyDescent="0.35">
      <c r="A8" s="52">
        <v>1</v>
      </c>
      <c r="B8" s="18">
        <v>1</v>
      </c>
      <c r="C8" s="27">
        <v>5</v>
      </c>
      <c r="D8" s="13" t="s">
        <v>17</v>
      </c>
      <c r="E8" s="20">
        <f>SUM(G8:V8)+3399</f>
        <v>5166</v>
      </c>
      <c r="F8" s="21">
        <f>AVERAGE(G8,I8,K8,M8,O8,Q8,S8,U8,266,188,188,175,158,211,200,182,165,176,207,179,208,262,235,189)</f>
        <v>200.25</v>
      </c>
      <c r="G8" s="22">
        <v>199</v>
      </c>
      <c r="H8" s="23">
        <v>0</v>
      </c>
      <c r="I8" s="20">
        <v>229</v>
      </c>
      <c r="J8" s="23">
        <v>30</v>
      </c>
      <c r="K8" s="24">
        <v>287</v>
      </c>
      <c r="L8" s="23">
        <v>30</v>
      </c>
      <c r="M8" s="35">
        <v>188</v>
      </c>
      <c r="N8" s="23">
        <v>0</v>
      </c>
      <c r="O8" s="35">
        <v>175</v>
      </c>
      <c r="P8" s="23">
        <v>0</v>
      </c>
      <c r="Q8" s="22">
        <v>159</v>
      </c>
      <c r="R8" s="23">
        <v>30</v>
      </c>
      <c r="S8" s="20">
        <v>180</v>
      </c>
      <c r="T8" s="23">
        <v>30</v>
      </c>
      <c r="U8" s="20">
        <v>200</v>
      </c>
      <c r="V8" s="23">
        <v>30</v>
      </c>
      <c r="W8" s="8">
        <f t="shared" si="0"/>
        <v>1767</v>
      </c>
      <c r="X8" s="36">
        <f t="shared" si="1"/>
        <v>202.125</v>
      </c>
      <c r="Y8" s="37"/>
    </row>
    <row r="9" spans="1:25" ht="20.399999999999999" x14ac:dyDescent="0.35">
      <c r="A9" s="53"/>
      <c r="B9" s="18">
        <v>2</v>
      </c>
      <c r="C9" s="27">
        <v>6</v>
      </c>
      <c r="D9" s="13" t="s">
        <v>18</v>
      </c>
      <c r="E9" s="20">
        <f>SUM(G9:V9)+3325</f>
        <v>5085</v>
      </c>
      <c r="F9" s="21">
        <f>AVERAGE(G9,I9,K9,M9,O9,Q9,S9,U9,228,206,222,234,204,177,164,157,240,205,224,135,153,236,206,169)</f>
        <v>200</v>
      </c>
      <c r="G9" s="22">
        <v>195</v>
      </c>
      <c r="H9" s="23">
        <v>30</v>
      </c>
      <c r="I9" s="20">
        <v>244</v>
      </c>
      <c r="J9" s="23">
        <v>0</v>
      </c>
      <c r="K9" s="34">
        <v>242</v>
      </c>
      <c r="L9" s="23">
        <v>30</v>
      </c>
      <c r="M9" s="35">
        <v>189</v>
      </c>
      <c r="N9" s="23">
        <v>30</v>
      </c>
      <c r="O9" s="35">
        <v>189</v>
      </c>
      <c r="P9" s="23">
        <v>30</v>
      </c>
      <c r="Q9" s="22">
        <v>198</v>
      </c>
      <c r="R9" s="23">
        <v>0</v>
      </c>
      <c r="S9" s="20">
        <v>203</v>
      </c>
      <c r="T9" s="23">
        <v>0</v>
      </c>
      <c r="U9" s="22">
        <v>180</v>
      </c>
      <c r="V9" s="23">
        <v>0</v>
      </c>
      <c r="W9" s="8">
        <f t="shared" si="0"/>
        <v>1760</v>
      </c>
      <c r="X9" s="36">
        <f t="shared" si="1"/>
        <v>205</v>
      </c>
      <c r="Y9" s="37"/>
    </row>
    <row r="10" spans="1:25" ht="20.399999999999999" x14ac:dyDescent="0.35">
      <c r="A10" s="52">
        <v>2</v>
      </c>
      <c r="B10" s="18">
        <v>1</v>
      </c>
      <c r="C10" s="27">
        <v>7</v>
      </c>
      <c r="D10" s="13" t="s">
        <v>21</v>
      </c>
      <c r="E10" s="20">
        <f>SUM(G10:V10)+3135</f>
        <v>4942</v>
      </c>
      <c r="F10" s="28">
        <f>AVERAGE(G10,I10,K10,M10,O10,Q10,S10,U10,146,194,226,197,175,131,146,190,238,214,147,169,152,195,211,194)</f>
        <v>189.66666666666666</v>
      </c>
      <c r="G10" s="20">
        <v>201</v>
      </c>
      <c r="H10" s="23">
        <v>30</v>
      </c>
      <c r="I10" s="22">
        <v>161</v>
      </c>
      <c r="J10" s="23">
        <v>0</v>
      </c>
      <c r="K10" s="35">
        <v>162</v>
      </c>
      <c r="L10" s="23">
        <v>0</v>
      </c>
      <c r="M10" s="35">
        <v>177</v>
      </c>
      <c r="N10" s="23">
        <v>30</v>
      </c>
      <c r="O10" s="24">
        <v>278</v>
      </c>
      <c r="P10" s="23">
        <v>30</v>
      </c>
      <c r="Q10" s="20">
        <v>241</v>
      </c>
      <c r="R10" s="23">
        <v>30</v>
      </c>
      <c r="S10" s="20">
        <v>209</v>
      </c>
      <c r="T10" s="23">
        <v>30</v>
      </c>
      <c r="U10" s="22">
        <v>198</v>
      </c>
      <c r="V10" s="23">
        <v>30</v>
      </c>
      <c r="W10" s="8">
        <f t="shared" si="0"/>
        <v>1807</v>
      </c>
      <c r="X10" s="36">
        <f t="shared" si="1"/>
        <v>203.375</v>
      </c>
      <c r="Y10" s="37"/>
    </row>
    <row r="11" spans="1:25" ht="20.399999999999999" x14ac:dyDescent="0.35">
      <c r="A11" s="53"/>
      <c r="B11" s="18">
        <v>2</v>
      </c>
      <c r="C11" s="27">
        <v>8</v>
      </c>
      <c r="D11" s="13" t="s">
        <v>19</v>
      </c>
      <c r="E11" s="20">
        <f>SUM(G11:V11)+3239</f>
        <v>4848</v>
      </c>
      <c r="F11" s="28">
        <f>AVERAGE(G11,I11,K11,M11,O11,Q11,S11,U11,191,196,152,180,159,207,211,140,151,183,246,213,275,245,168,142)</f>
        <v>190.75</v>
      </c>
      <c r="G11" s="22">
        <v>163</v>
      </c>
      <c r="H11" s="23">
        <v>0</v>
      </c>
      <c r="I11" s="24">
        <v>255</v>
      </c>
      <c r="J11" s="23">
        <v>30</v>
      </c>
      <c r="K11" s="35">
        <v>172</v>
      </c>
      <c r="L11" s="23">
        <v>0</v>
      </c>
      <c r="M11" s="35">
        <v>173</v>
      </c>
      <c r="N11" s="23">
        <v>0</v>
      </c>
      <c r="O11" s="22">
        <v>171</v>
      </c>
      <c r="P11" s="23">
        <v>0</v>
      </c>
      <c r="Q11" s="22">
        <v>152</v>
      </c>
      <c r="R11" s="23">
        <v>0</v>
      </c>
      <c r="S11" s="22">
        <v>178</v>
      </c>
      <c r="T11" s="23">
        <v>30</v>
      </c>
      <c r="U11" s="24">
        <v>255</v>
      </c>
      <c r="V11" s="23">
        <v>30</v>
      </c>
      <c r="W11" s="8">
        <f t="shared" si="0"/>
        <v>1609</v>
      </c>
      <c r="X11" s="36">
        <f t="shared" si="1"/>
        <v>189.875</v>
      </c>
      <c r="Y11" s="37"/>
    </row>
    <row r="12" spans="1:25" ht="20.399999999999999" x14ac:dyDescent="0.35">
      <c r="A12" s="52">
        <v>3</v>
      </c>
      <c r="B12" s="18">
        <v>1</v>
      </c>
      <c r="C12" s="27">
        <v>9</v>
      </c>
      <c r="D12" s="13" t="s">
        <v>12</v>
      </c>
      <c r="E12" s="20">
        <f>SUM(G12:V12)+3773</f>
        <v>4740</v>
      </c>
      <c r="F12" s="21">
        <f>AVERAGE(G12,I12,K12,M12,O12,Q12,S12,U12,186,264,287,266,217,206,135,264,154,255,226,164,239,241,233,166)</f>
        <v>201.81818181818181</v>
      </c>
      <c r="G12" s="22">
        <v>157</v>
      </c>
      <c r="H12" s="23">
        <v>0</v>
      </c>
      <c r="I12" s="20">
        <v>206</v>
      </c>
      <c r="J12" s="23">
        <v>0</v>
      </c>
      <c r="K12" s="35">
        <v>145</v>
      </c>
      <c r="L12" s="23">
        <v>0</v>
      </c>
      <c r="M12" s="34">
        <v>207</v>
      </c>
      <c r="N12" s="23">
        <v>30</v>
      </c>
      <c r="O12" s="35">
        <v>179</v>
      </c>
      <c r="P12" s="23">
        <v>0</v>
      </c>
      <c r="Q12" s="22">
        <v>43</v>
      </c>
      <c r="R12" s="23">
        <v>0</v>
      </c>
      <c r="S12" s="22"/>
      <c r="T12" s="23"/>
      <c r="U12" s="22"/>
      <c r="V12" s="23"/>
      <c r="W12" s="8">
        <f t="shared" si="0"/>
        <v>967</v>
      </c>
      <c r="X12" s="36">
        <f t="shared" si="1"/>
        <v>156.16666666666666</v>
      </c>
      <c r="Y12" s="37"/>
    </row>
    <row r="13" spans="1:25" ht="20.399999999999999" x14ac:dyDescent="0.35">
      <c r="A13" s="53"/>
      <c r="B13" s="18">
        <v>2</v>
      </c>
      <c r="C13" s="27">
        <v>10</v>
      </c>
      <c r="D13" s="13" t="s">
        <v>20</v>
      </c>
      <c r="E13" s="20">
        <f>SUM(G13:V13)+3111</f>
        <v>4563</v>
      </c>
      <c r="F13" s="28">
        <f>AVERAGE(G13,I13,K13,M13,O13,Q13,S13,U13,166,138,163,203,183,201,152,184,173,204,200,138,257,169,222,148)</f>
        <v>177.625</v>
      </c>
      <c r="G13" s="22">
        <v>163</v>
      </c>
      <c r="H13" s="23">
        <v>0</v>
      </c>
      <c r="I13" s="20">
        <v>210</v>
      </c>
      <c r="J13" s="23">
        <v>30</v>
      </c>
      <c r="K13" s="35">
        <v>188</v>
      </c>
      <c r="L13" s="23">
        <v>30</v>
      </c>
      <c r="M13" s="35">
        <v>116</v>
      </c>
      <c r="N13" s="23">
        <v>0</v>
      </c>
      <c r="O13" s="22">
        <v>196</v>
      </c>
      <c r="P13" s="23">
        <v>0</v>
      </c>
      <c r="Q13" s="22">
        <v>153</v>
      </c>
      <c r="R13" s="23">
        <v>30</v>
      </c>
      <c r="S13" s="22">
        <v>171</v>
      </c>
      <c r="T13" s="23">
        <v>0</v>
      </c>
      <c r="U13" s="22">
        <v>165</v>
      </c>
      <c r="V13" s="23">
        <v>0</v>
      </c>
      <c r="W13" s="8">
        <f t="shared" si="0"/>
        <v>1452</v>
      </c>
      <c r="X13" s="36">
        <f t="shared" si="1"/>
        <v>170.25</v>
      </c>
      <c r="Y13" s="37"/>
    </row>
    <row r="14" spans="1:25" ht="19.8" x14ac:dyDescent="0.3">
      <c r="A14" s="1"/>
      <c r="B14" s="7"/>
      <c r="C14" s="51" t="s">
        <v>2</v>
      </c>
      <c r="D14" s="49"/>
      <c r="E14" s="49"/>
      <c r="F14" s="49"/>
      <c r="G14" s="46">
        <v>9</v>
      </c>
      <c r="H14" s="47"/>
      <c r="I14" s="46">
        <v>10</v>
      </c>
      <c r="J14" s="47"/>
      <c r="K14" s="46">
        <v>11</v>
      </c>
      <c r="L14" s="47"/>
      <c r="M14" s="46">
        <v>12</v>
      </c>
      <c r="N14" s="47"/>
      <c r="O14" s="46">
        <v>13</v>
      </c>
      <c r="P14" s="47"/>
      <c r="Q14" s="46">
        <v>14</v>
      </c>
      <c r="R14" s="47"/>
      <c r="S14" s="46">
        <v>15</v>
      </c>
      <c r="T14" s="47"/>
      <c r="U14" s="46">
        <v>16</v>
      </c>
      <c r="V14" s="47"/>
      <c r="W14" s="8"/>
      <c r="X14" s="8"/>
      <c r="Y14" s="9"/>
    </row>
    <row r="15" spans="1:25" ht="33" x14ac:dyDescent="0.35">
      <c r="A15" s="10" t="s">
        <v>3</v>
      </c>
      <c r="B15" s="11"/>
      <c r="C15" s="12" t="s">
        <v>4</v>
      </c>
      <c r="D15" s="13" t="s">
        <v>5</v>
      </c>
      <c r="E15" s="14" t="s">
        <v>6</v>
      </c>
      <c r="F15" s="14" t="s">
        <v>7</v>
      </c>
      <c r="G15" s="15" t="s">
        <v>8</v>
      </c>
      <c r="H15" s="15" t="s">
        <v>9</v>
      </c>
      <c r="I15" s="15" t="s">
        <v>8</v>
      </c>
      <c r="J15" s="15" t="s">
        <v>9</v>
      </c>
      <c r="K15" s="15" t="s">
        <v>8</v>
      </c>
      <c r="L15" s="15" t="s">
        <v>9</v>
      </c>
      <c r="M15" s="15" t="s">
        <v>8</v>
      </c>
      <c r="N15" s="15" t="s">
        <v>9</v>
      </c>
      <c r="O15" s="15" t="s">
        <v>8</v>
      </c>
      <c r="P15" s="15" t="s">
        <v>9</v>
      </c>
      <c r="Q15" s="15" t="s">
        <v>8</v>
      </c>
      <c r="R15" s="15" t="s">
        <v>9</v>
      </c>
      <c r="S15" s="15" t="s">
        <v>8</v>
      </c>
      <c r="T15" s="15" t="s">
        <v>9</v>
      </c>
      <c r="U15" s="15" t="s">
        <v>8</v>
      </c>
      <c r="V15" s="15" t="s">
        <v>9</v>
      </c>
      <c r="W15" s="16" t="s">
        <v>10</v>
      </c>
      <c r="X15" s="16" t="s">
        <v>11</v>
      </c>
      <c r="Y15" s="17"/>
    </row>
    <row r="16" spans="1:25" ht="20.399999999999999" x14ac:dyDescent="0.35">
      <c r="A16" s="52">
        <v>1</v>
      </c>
      <c r="B16" s="18">
        <v>1</v>
      </c>
      <c r="C16" s="19">
        <v>1</v>
      </c>
      <c r="D16" s="13" t="s">
        <v>16</v>
      </c>
      <c r="E16" s="20">
        <f>SUM(G16:V16)+1758</f>
        <v>3899</v>
      </c>
      <c r="F16" s="21">
        <f>AVERAGE(G16,I16,K16,M16,O16,Q16,S16,U16,175,193,259,138,228,199,210,206)</f>
        <v>219.3125</v>
      </c>
      <c r="G16" s="24">
        <v>255</v>
      </c>
      <c r="H16" s="23">
        <v>30</v>
      </c>
      <c r="I16" s="20">
        <v>221</v>
      </c>
      <c r="J16" s="23">
        <v>30</v>
      </c>
      <c r="K16" s="34">
        <v>237</v>
      </c>
      <c r="L16" s="23">
        <v>30</v>
      </c>
      <c r="M16" s="35">
        <v>184</v>
      </c>
      <c r="N16" s="23">
        <v>30</v>
      </c>
      <c r="O16" s="24">
        <v>266</v>
      </c>
      <c r="P16" s="23">
        <v>30</v>
      </c>
      <c r="Q16" s="24">
        <v>266</v>
      </c>
      <c r="R16" s="23">
        <v>30</v>
      </c>
      <c r="S16" s="20">
        <v>212</v>
      </c>
      <c r="T16" s="23">
        <v>30</v>
      </c>
      <c r="U16" s="24">
        <v>260</v>
      </c>
      <c r="V16" s="23">
        <v>30</v>
      </c>
      <c r="W16" s="8">
        <f t="shared" ref="W16:W25" si="2">SUM(G16:V16)</f>
        <v>2141</v>
      </c>
      <c r="X16" s="36">
        <f t="shared" ref="X16:X25" si="3">AVERAGE(G16,I16,K16,M16,O16,Q16,S16,U16)</f>
        <v>237.625</v>
      </c>
    </row>
    <row r="17" spans="1:25" ht="20.399999999999999" x14ac:dyDescent="0.35">
      <c r="A17" s="53"/>
      <c r="B17" s="18">
        <v>2</v>
      </c>
      <c r="C17" s="27">
        <v>2</v>
      </c>
      <c r="D17" s="13" t="s">
        <v>12</v>
      </c>
      <c r="E17" s="20">
        <f>SUM(G17:V17)+2005</f>
        <v>3773</v>
      </c>
      <c r="F17" s="21">
        <f>AVERAGE(G17,I17,K17,M17,O17,Q17,S17,U17,186,264,287,266,217,206,135,264)</f>
        <v>218.9375</v>
      </c>
      <c r="G17" s="22">
        <v>154</v>
      </c>
      <c r="H17" s="23">
        <v>0</v>
      </c>
      <c r="I17" s="24">
        <v>255</v>
      </c>
      <c r="J17" s="23">
        <v>30</v>
      </c>
      <c r="K17" s="34">
        <v>226</v>
      </c>
      <c r="L17" s="23">
        <v>0</v>
      </c>
      <c r="M17" s="35">
        <v>164</v>
      </c>
      <c r="N17" s="23">
        <v>0</v>
      </c>
      <c r="O17" s="34">
        <v>239</v>
      </c>
      <c r="P17" s="23">
        <v>30</v>
      </c>
      <c r="Q17" s="20">
        <v>241</v>
      </c>
      <c r="R17" s="23">
        <v>0</v>
      </c>
      <c r="S17" s="20">
        <v>233</v>
      </c>
      <c r="T17" s="23">
        <v>30</v>
      </c>
      <c r="U17" s="22">
        <v>166</v>
      </c>
      <c r="V17" s="23">
        <v>0</v>
      </c>
      <c r="W17" s="8">
        <f t="shared" si="2"/>
        <v>1768</v>
      </c>
      <c r="X17" s="36">
        <f t="shared" si="3"/>
        <v>209.75</v>
      </c>
    </row>
    <row r="18" spans="1:25" ht="20.399999999999999" x14ac:dyDescent="0.35">
      <c r="A18" s="52">
        <v>2</v>
      </c>
      <c r="B18" s="18">
        <v>1</v>
      </c>
      <c r="C18" s="27">
        <v>3</v>
      </c>
      <c r="D18" s="13" t="s">
        <v>14</v>
      </c>
      <c r="E18" s="20">
        <f>SUM(G18:V18)+1910</f>
        <v>3742</v>
      </c>
      <c r="F18" s="21">
        <f>AVERAGE(G18,I18,K18,M18,O18,Q18,S18,U18,239.207,222,205,188,200,175,279)</f>
        <v>214.68046666666666</v>
      </c>
      <c r="G18" s="24">
        <v>277</v>
      </c>
      <c r="H18" s="23">
        <v>30</v>
      </c>
      <c r="I18" s="20">
        <v>201</v>
      </c>
      <c r="J18" s="23">
        <v>0</v>
      </c>
      <c r="K18" s="35">
        <v>177</v>
      </c>
      <c r="L18" s="23">
        <v>0</v>
      </c>
      <c r="M18" s="34">
        <v>229</v>
      </c>
      <c r="N18" s="23">
        <v>30</v>
      </c>
      <c r="O18" s="34">
        <v>248</v>
      </c>
      <c r="P18" s="23">
        <v>30</v>
      </c>
      <c r="Q18" s="20">
        <v>202</v>
      </c>
      <c r="R18" s="23">
        <v>30</v>
      </c>
      <c r="S18" s="22">
        <v>191</v>
      </c>
      <c r="T18" s="23">
        <v>0</v>
      </c>
      <c r="U18" s="22">
        <v>187</v>
      </c>
      <c r="V18" s="23">
        <v>0</v>
      </c>
      <c r="W18" s="8">
        <f t="shared" si="2"/>
        <v>1832</v>
      </c>
      <c r="X18" s="36">
        <f t="shared" si="3"/>
        <v>214</v>
      </c>
    </row>
    <row r="19" spans="1:25" ht="20.399999999999999" x14ac:dyDescent="0.35">
      <c r="A19" s="53"/>
      <c r="B19" s="18">
        <v>2</v>
      </c>
      <c r="C19" s="27">
        <v>4</v>
      </c>
      <c r="D19" s="13" t="s">
        <v>15</v>
      </c>
      <c r="E19" s="20">
        <f>SUM(G19:V19)+1861</f>
        <v>3674</v>
      </c>
      <c r="F19" s="21">
        <f>AVERAGE(G19,I19,K19,M19,O19,Q19,S19,U19,201,173,258,238,212,188,231,210)</f>
        <v>214.625</v>
      </c>
      <c r="G19" s="20">
        <v>247</v>
      </c>
      <c r="H19" s="23">
        <v>0</v>
      </c>
      <c r="I19" s="22">
        <v>190</v>
      </c>
      <c r="J19" s="23">
        <v>0</v>
      </c>
      <c r="K19" s="34">
        <v>235</v>
      </c>
      <c r="L19" s="23">
        <v>30</v>
      </c>
      <c r="M19" s="34">
        <v>224</v>
      </c>
      <c r="N19" s="23">
        <v>0</v>
      </c>
      <c r="O19" s="35">
        <v>135</v>
      </c>
      <c r="P19" s="23">
        <v>0</v>
      </c>
      <c r="Q19" s="24">
        <v>263</v>
      </c>
      <c r="R19" s="23">
        <v>30</v>
      </c>
      <c r="S19" s="20">
        <v>230</v>
      </c>
      <c r="T19" s="23">
        <v>0</v>
      </c>
      <c r="U19" s="22">
        <v>199</v>
      </c>
      <c r="V19" s="23">
        <v>30</v>
      </c>
      <c r="W19" s="8">
        <f t="shared" si="2"/>
        <v>1813</v>
      </c>
      <c r="X19" s="36">
        <f t="shared" si="3"/>
        <v>215.375</v>
      </c>
      <c r="Y19" s="37"/>
    </row>
    <row r="20" spans="1:25" ht="20.399999999999999" x14ac:dyDescent="0.35">
      <c r="A20" s="52">
        <v>3</v>
      </c>
      <c r="B20" s="18">
        <v>1</v>
      </c>
      <c r="C20" s="27">
        <v>5</v>
      </c>
      <c r="D20" s="13" t="s">
        <v>13</v>
      </c>
      <c r="E20" s="20">
        <f>SUM(G20:V20)+1978</f>
        <v>3660</v>
      </c>
      <c r="F20" s="21">
        <f>AVERAGE(G20,I20,K20,M20,O20,Q20,S20,U20,179,209,234,268,212,229,261,236)</f>
        <v>210</v>
      </c>
      <c r="G20" s="20">
        <v>202</v>
      </c>
      <c r="H20" s="23">
        <v>30</v>
      </c>
      <c r="I20" s="20">
        <v>213</v>
      </c>
      <c r="J20" s="23">
        <v>30</v>
      </c>
      <c r="K20" s="34">
        <v>231</v>
      </c>
      <c r="L20" s="23">
        <v>30</v>
      </c>
      <c r="M20" s="34">
        <v>212</v>
      </c>
      <c r="N20" s="23">
        <v>30</v>
      </c>
      <c r="O20" s="35">
        <v>162</v>
      </c>
      <c r="P20" s="23">
        <v>0</v>
      </c>
      <c r="Q20" s="22">
        <v>114</v>
      </c>
      <c r="R20" s="23">
        <v>0</v>
      </c>
      <c r="S20" s="22">
        <v>172</v>
      </c>
      <c r="T20" s="23">
        <v>0</v>
      </c>
      <c r="U20" s="20">
        <v>226</v>
      </c>
      <c r="V20" s="23">
        <v>30</v>
      </c>
      <c r="W20" s="8">
        <f t="shared" si="2"/>
        <v>1682</v>
      </c>
      <c r="X20" s="36">
        <f t="shared" si="3"/>
        <v>191.5</v>
      </c>
      <c r="Y20" s="37"/>
    </row>
    <row r="21" spans="1:25" ht="20.399999999999999" x14ac:dyDescent="0.35">
      <c r="A21" s="53"/>
      <c r="B21" s="18">
        <v>2</v>
      </c>
      <c r="C21" s="27">
        <v>6</v>
      </c>
      <c r="D21" s="13" t="s">
        <v>17</v>
      </c>
      <c r="E21" s="20">
        <f>SUM(G21:V21)+1688</f>
        <v>3399</v>
      </c>
      <c r="F21" s="28">
        <f>AVERAGE(G21,I21,K21,M21,O21,Q21,S21,U21,266,188,188,175,158,211,200,182)</f>
        <v>199.3125</v>
      </c>
      <c r="G21" s="22">
        <v>165</v>
      </c>
      <c r="H21" s="23">
        <v>0</v>
      </c>
      <c r="I21" s="22">
        <v>176</v>
      </c>
      <c r="J21" s="23">
        <v>0</v>
      </c>
      <c r="K21" s="34">
        <v>207</v>
      </c>
      <c r="L21" s="23">
        <v>30</v>
      </c>
      <c r="M21" s="35">
        <v>179</v>
      </c>
      <c r="N21" s="23">
        <v>0</v>
      </c>
      <c r="O21" s="34">
        <v>208</v>
      </c>
      <c r="P21" s="23">
        <v>0</v>
      </c>
      <c r="Q21" s="24">
        <v>262</v>
      </c>
      <c r="R21" s="23">
        <v>30</v>
      </c>
      <c r="S21" s="20">
        <v>235</v>
      </c>
      <c r="T21" s="23">
        <v>30</v>
      </c>
      <c r="U21" s="22">
        <v>189</v>
      </c>
      <c r="V21" s="23">
        <v>0</v>
      </c>
      <c r="W21" s="8">
        <f t="shared" si="2"/>
        <v>1711</v>
      </c>
      <c r="X21" s="36">
        <f t="shared" si="3"/>
        <v>202.625</v>
      </c>
      <c r="Y21" s="37"/>
    </row>
    <row r="22" spans="1:25" ht="20.399999999999999" x14ac:dyDescent="0.35">
      <c r="A22" s="52">
        <v>4</v>
      </c>
      <c r="B22" s="18">
        <v>1</v>
      </c>
      <c r="C22" s="27">
        <v>7</v>
      </c>
      <c r="D22" s="13" t="s">
        <v>18</v>
      </c>
      <c r="E22" s="20">
        <f>SUM(G22:V22)+1667</f>
        <v>3325</v>
      </c>
      <c r="F22" s="28">
        <f>AVERAGE(G22,I22,K22,M22,O22,Q22,S22,U22,228,206,222,234,204,177,164,157)</f>
        <v>197.5</v>
      </c>
      <c r="G22" s="20">
        <v>240</v>
      </c>
      <c r="H22" s="23">
        <v>30</v>
      </c>
      <c r="I22" s="20">
        <v>205</v>
      </c>
      <c r="J22" s="23">
        <v>0</v>
      </c>
      <c r="K22" s="34">
        <v>224</v>
      </c>
      <c r="L22" s="23">
        <v>0</v>
      </c>
      <c r="M22" s="35">
        <v>135</v>
      </c>
      <c r="N22" s="23">
        <v>0</v>
      </c>
      <c r="O22" s="35">
        <v>153</v>
      </c>
      <c r="P22" s="23">
        <v>0</v>
      </c>
      <c r="Q22" s="20">
        <v>236</v>
      </c>
      <c r="R22" s="23">
        <v>0</v>
      </c>
      <c r="S22" s="20">
        <v>206</v>
      </c>
      <c r="T22" s="23">
        <v>30</v>
      </c>
      <c r="U22" s="22">
        <v>169</v>
      </c>
      <c r="V22" s="23">
        <v>30</v>
      </c>
      <c r="W22" s="8">
        <f t="shared" si="2"/>
        <v>1658</v>
      </c>
      <c r="X22" s="36">
        <f t="shared" si="3"/>
        <v>196</v>
      </c>
      <c r="Y22" s="37"/>
    </row>
    <row r="23" spans="1:25" ht="20.399999999999999" x14ac:dyDescent="0.35">
      <c r="A23" s="53"/>
      <c r="B23" s="18">
        <v>2</v>
      </c>
      <c r="C23" s="27">
        <v>8</v>
      </c>
      <c r="D23" s="13" t="s">
        <v>19</v>
      </c>
      <c r="E23" s="20">
        <f>SUM(G23:V23)+1526</f>
        <v>3239</v>
      </c>
      <c r="F23" s="28">
        <f>AVERAGE(G23,I23,K23,M23,O23,Q23,S23,U23,191,196,152,180,159,207,211,140)</f>
        <v>191.1875</v>
      </c>
      <c r="G23" s="22">
        <v>151</v>
      </c>
      <c r="H23" s="23">
        <v>0</v>
      </c>
      <c r="I23" s="22">
        <v>183</v>
      </c>
      <c r="J23" s="23">
        <v>0</v>
      </c>
      <c r="K23" s="34">
        <v>246</v>
      </c>
      <c r="L23" s="23">
        <v>30</v>
      </c>
      <c r="M23" s="34">
        <v>213</v>
      </c>
      <c r="N23" s="23">
        <v>30</v>
      </c>
      <c r="O23" s="24">
        <v>275</v>
      </c>
      <c r="P23" s="23">
        <v>30</v>
      </c>
      <c r="Q23" s="20">
        <v>245</v>
      </c>
      <c r="R23" s="23">
        <v>0</v>
      </c>
      <c r="S23" s="22">
        <v>168</v>
      </c>
      <c r="T23" s="23">
        <v>0</v>
      </c>
      <c r="U23" s="22">
        <v>142</v>
      </c>
      <c r="V23" s="23">
        <v>0</v>
      </c>
      <c r="W23" s="8">
        <f t="shared" si="2"/>
        <v>1713</v>
      </c>
      <c r="X23" s="36">
        <f t="shared" si="3"/>
        <v>202.875</v>
      </c>
      <c r="Y23" s="37"/>
    </row>
    <row r="24" spans="1:25" ht="20.399999999999999" x14ac:dyDescent="0.35">
      <c r="A24" s="52">
        <v>5</v>
      </c>
      <c r="B24" s="18">
        <v>1</v>
      </c>
      <c r="C24" s="27">
        <v>9</v>
      </c>
      <c r="D24" s="13" t="s">
        <v>21</v>
      </c>
      <c r="E24" s="20">
        <f>SUM(G24:V24)+1465</f>
        <v>3135</v>
      </c>
      <c r="F24" s="28">
        <f>AVERAGE(G24,I24,K24,M24,O24,Q24,S24,U24,146,194,226,197,175,131,146,190)</f>
        <v>182.8125</v>
      </c>
      <c r="G24" s="20">
        <v>238</v>
      </c>
      <c r="H24" s="23">
        <v>30</v>
      </c>
      <c r="I24" s="20">
        <v>214</v>
      </c>
      <c r="J24" s="23">
        <v>30</v>
      </c>
      <c r="K24" s="35">
        <v>147</v>
      </c>
      <c r="L24" s="23">
        <v>0</v>
      </c>
      <c r="M24" s="35">
        <v>169</v>
      </c>
      <c r="N24" s="23">
        <v>30</v>
      </c>
      <c r="O24" s="35">
        <v>152</v>
      </c>
      <c r="P24" s="23">
        <v>0</v>
      </c>
      <c r="Q24" s="22">
        <v>195</v>
      </c>
      <c r="R24" s="23">
        <v>30</v>
      </c>
      <c r="S24" s="20">
        <v>211</v>
      </c>
      <c r="T24" s="23">
        <v>0</v>
      </c>
      <c r="U24" s="22">
        <v>194</v>
      </c>
      <c r="V24" s="23">
        <v>30</v>
      </c>
      <c r="W24" s="8">
        <f t="shared" si="2"/>
        <v>1670</v>
      </c>
      <c r="X24" s="36">
        <f t="shared" si="3"/>
        <v>190</v>
      </c>
      <c r="Y24" s="37"/>
    </row>
    <row r="25" spans="1:25" ht="20.399999999999999" x14ac:dyDescent="0.35">
      <c r="A25" s="53"/>
      <c r="B25" s="18">
        <v>2</v>
      </c>
      <c r="C25" s="27">
        <v>10</v>
      </c>
      <c r="D25" s="13" t="s">
        <v>20</v>
      </c>
      <c r="E25" s="20">
        <f>SUM(G25:V25)+1510</f>
        <v>3111</v>
      </c>
      <c r="F25" s="28">
        <f>AVERAGE(G25,I25,K25,M25,O25,Q25,S25,U25,166,138,163,203,183,201,152,184)</f>
        <v>181.3125</v>
      </c>
      <c r="G25" s="22">
        <v>173</v>
      </c>
      <c r="H25" s="23">
        <v>0</v>
      </c>
      <c r="I25" s="20">
        <v>204</v>
      </c>
      <c r="J25" s="23">
        <v>30</v>
      </c>
      <c r="K25" s="34">
        <v>200</v>
      </c>
      <c r="L25" s="23">
        <v>0</v>
      </c>
      <c r="M25" s="35">
        <v>138</v>
      </c>
      <c r="N25" s="23">
        <v>0</v>
      </c>
      <c r="O25" s="24">
        <v>257</v>
      </c>
      <c r="P25" s="23">
        <v>30</v>
      </c>
      <c r="Q25" s="22">
        <v>169</v>
      </c>
      <c r="R25" s="23">
        <v>0</v>
      </c>
      <c r="S25" s="20">
        <v>222</v>
      </c>
      <c r="T25" s="23">
        <v>30</v>
      </c>
      <c r="U25" s="22">
        <v>148</v>
      </c>
      <c r="V25" s="23">
        <v>0</v>
      </c>
      <c r="W25" s="8">
        <f t="shared" si="2"/>
        <v>1601</v>
      </c>
      <c r="X25" s="36">
        <f t="shared" si="3"/>
        <v>188.875</v>
      </c>
      <c r="Y25" s="37"/>
    </row>
    <row r="26" spans="1:25" ht="17.399999999999999" x14ac:dyDescent="0.3">
      <c r="A26" s="1"/>
      <c r="B26" s="38"/>
      <c r="C26" s="38"/>
      <c r="D26" s="38"/>
      <c r="E26" s="38"/>
      <c r="F26" s="1"/>
      <c r="G26" s="1"/>
      <c r="H26" s="4"/>
      <c r="I26" s="39"/>
      <c r="J26" s="1"/>
      <c r="K26" s="40"/>
      <c r="L26" s="1"/>
      <c r="M26" s="1"/>
      <c r="N26" s="5"/>
      <c r="O26" s="4"/>
      <c r="P26" s="5"/>
      <c r="Q26" s="4"/>
      <c r="R26" s="5"/>
      <c r="S26" s="4"/>
      <c r="T26" s="5"/>
      <c r="U26" s="4"/>
      <c r="V26" s="5"/>
      <c r="W26" s="5"/>
      <c r="X26" s="5"/>
      <c r="Y26" s="6"/>
    </row>
    <row r="27" spans="1:25" ht="15.75" customHeight="1" x14ac:dyDescent="0.3">
      <c r="A27" s="1"/>
      <c r="B27" s="7"/>
      <c r="C27" s="51" t="s">
        <v>2</v>
      </c>
      <c r="D27" s="49"/>
      <c r="E27" s="49"/>
      <c r="F27" s="49"/>
      <c r="G27" s="46">
        <v>1</v>
      </c>
      <c r="H27" s="47"/>
      <c r="I27" s="46">
        <v>2</v>
      </c>
      <c r="J27" s="47"/>
      <c r="K27" s="46">
        <v>3</v>
      </c>
      <c r="L27" s="47"/>
      <c r="M27" s="46">
        <v>4</v>
      </c>
      <c r="N27" s="47"/>
      <c r="O27" s="46">
        <v>5</v>
      </c>
      <c r="P27" s="47"/>
      <c r="Q27" s="46">
        <v>6</v>
      </c>
      <c r="R27" s="47"/>
      <c r="S27" s="46">
        <v>7</v>
      </c>
      <c r="T27" s="47"/>
      <c r="U27" s="46">
        <v>8</v>
      </c>
      <c r="V27" s="47"/>
      <c r="W27" s="8"/>
      <c r="X27" s="8"/>
      <c r="Y27" s="9"/>
    </row>
    <row r="28" spans="1:25" ht="33" x14ac:dyDescent="0.35">
      <c r="A28" s="10" t="s">
        <v>3</v>
      </c>
      <c r="B28" s="11"/>
      <c r="C28" s="12" t="s">
        <v>4</v>
      </c>
      <c r="D28" s="13" t="s">
        <v>5</v>
      </c>
      <c r="E28" s="14" t="s">
        <v>6</v>
      </c>
      <c r="F28" s="14" t="s">
        <v>7</v>
      </c>
      <c r="G28" s="15" t="s">
        <v>8</v>
      </c>
      <c r="H28" s="15" t="s">
        <v>9</v>
      </c>
      <c r="I28" s="15" t="s">
        <v>8</v>
      </c>
      <c r="J28" s="15" t="s">
        <v>9</v>
      </c>
      <c r="K28" s="15" t="s">
        <v>8</v>
      </c>
      <c r="L28" s="15" t="s">
        <v>9</v>
      </c>
      <c r="M28" s="15" t="s">
        <v>8</v>
      </c>
      <c r="N28" s="15" t="s">
        <v>9</v>
      </c>
      <c r="O28" s="15" t="s">
        <v>8</v>
      </c>
      <c r="P28" s="15" t="s">
        <v>9</v>
      </c>
      <c r="Q28" s="15" t="s">
        <v>8</v>
      </c>
      <c r="R28" s="15" t="s">
        <v>9</v>
      </c>
      <c r="S28" s="15" t="s">
        <v>8</v>
      </c>
      <c r="T28" s="15" t="s">
        <v>9</v>
      </c>
      <c r="U28" s="15" t="s">
        <v>8</v>
      </c>
      <c r="V28" s="15" t="s">
        <v>9</v>
      </c>
      <c r="W28" s="16" t="s">
        <v>10</v>
      </c>
      <c r="X28" s="16" t="s">
        <v>11</v>
      </c>
      <c r="Y28" s="17"/>
    </row>
    <row r="29" spans="1:25" ht="20.399999999999999" x14ac:dyDescent="0.35">
      <c r="A29" s="52">
        <v>1</v>
      </c>
      <c r="B29" s="18">
        <v>1</v>
      </c>
      <c r="C29" s="19">
        <v>1</v>
      </c>
      <c r="D29" s="13" t="s">
        <v>12</v>
      </c>
      <c r="E29" s="20">
        <f t="shared" ref="E29:E38" si="4">SUM(G29:V29)</f>
        <v>2005</v>
      </c>
      <c r="F29" s="21">
        <f t="shared" ref="F29:F30" si="5">AVERAGE(G29,I29,K29,M29,O29,Q29,S29,U29)</f>
        <v>228.125</v>
      </c>
      <c r="G29" s="22">
        <v>186</v>
      </c>
      <c r="H29" s="23">
        <v>0</v>
      </c>
      <c r="I29" s="24">
        <v>264</v>
      </c>
      <c r="J29" s="23">
        <v>30</v>
      </c>
      <c r="K29" s="24">
        <v>287</v>
      </c>
      <c r="L29" s="23">
        <v>30</v>
      </c>
      <c r="M29" s="24">
        <v>266</v>
      </c>
      <c r="N29" s="23">
        <v>30</v>
      </c>
      <c r="O29" s="20">
        <v>217</v>
      </c>
      <c r="P29" s="23">
        <v>30</v>
      </c>
      <c r="Q29" s="20">
        <v>206</v>
      </c>
      <c r="R29" s="23">
        <v>30</v>
      </c>
      <c r="S29" s="22">
        <v>135</v>
      </c>
      <c r="T29" s="23">
        <v>0</v>
      </c>
      <c r="U29" s="24">
        <v>264</v>
      </c>
      <c r="V29" s="23">
        <v>30</v>
      </c>
      <c r="W29" s="8"/>
      <c r="X29" s="25"/>
      <c r="Y29" s="26"/>
    </row>
    <row r="30" spans="1:25" ht="20.399999999999999" x14ac:dyDescent="0.35">
      <c r="A30" s="53"/>
      <c r="B30" s="18">
        <v>2</v>
      </c>
      <c r="C30" s="27">
        <v>2</v>
      </c>
      <c r="D30" s="13" t="s">
        <v>13</v>
      </c>
      <c r="E30" s="20">
        <f t="shared" si="4"/>
        <v>1978</v>
      </c>
      <c r="F30" s="21">
        <f t="shared" si="5"/>
        <v>228.5</v>
      </c>
      <c r="G30" s="22">
        <v>179</v>
      </c>
      <c r="H30" s="23">
        <v>0</v>
      </c>
      <c r="I30" s="20">
        <v>209</v>
      </c>
      <c r="J30" s="23">
        <v>0</v>
      </c>
      <c r="K30" s="20">
        <v>234</v>
      </c>
      <c r="L30" s="23">
        <v>30</v>
      </c>
      <c r="M30" s="24">
        <v>268</v>
      </c>
      <c r="N30" s="23">
        <v>30</v>
      </c>
      <c r="O30" s="20">
        <v>212</v>
      </c>
      <c r="P30" s="23">
        <v>30</v>
      </c>
      <c r="Q30" s="20">
        <v>229</v>
      </c>
      <c r="R30" s="23">
        <v>30</v>
      </c>
      <c r="S30" s="24">
        <v>261</v>
      </c>
      <c r="T30" s="23">
        <v>30</v>
      </c>
      <c r="U30" s="20">
        <v>236</v>
      </c>
      <c r="V30" s="23">
        <v>0</v>
      </c>
      <c r="W30" s="8"/>
      <c r="X30" s="25"/>
      <c r="Y30" s="26"/>
    </row>
    <row r="31" spans="1:25" ht="20.399999999999999" x14ac:dyDescent="0.35">
      <c r="A31" s="52">
        <v>2</v>
      </c>
      <c r="B31" s="18">
        <v>1</v>
      </c>
      <c r="C31" s="27">
        <v>3</v>
      </c>
      <c r="D31" s="13" t="s">
        <v>14</v>
      </c>
      <c r="E31" s="20">
        <f t="shared" si="4"/>
        <v>1910</v>
      </c>
      <c r="F31" s="21">
        <f>AVERAGE(G31,I31,222,205,188,200,175,279)</f>
        <v>214.375</v>
      </c>
      <c r="G31" s="20">
        <v>239</v>
      </c>
      <c r="H31" s="23">
        <v>30</v>
      </c>
      <c r="I31" s="20">
        <v>207</v>
      </c>
      <c r="J31" s="23">
        <v>30</v>
      </c>
      <c r="K31" s="20">
        <v>237</v>
      </c>
      <c r="L31" s="23">
        <v>15</v>
      </c>
      <c r="M31" s="20">
        <v>220</v>
      </c>
      <c r="N31" s="23">
        <v>0</v>
      </c>
      <c r="O31" s="20">
        <v>203</v>
      </c>
      <c r="P31" s="23">
        <v>0</v>
      </c>
      <c r="Q31" s="20">
        <v>215</v>
      </c>
      <c r="R31" s="23">
        <v>0</v>
      </c>
      <c r="S31" s="22">
        <v>190</v>
      </c>
      <c r="T31" s="23">
        <v>0</v>
      </c>
      <c r="U31" s="24">
        <v>294</v>
      </c>
      <c r="V31" s="23">
        <v>30</v>
      </c>
      <c r="W31" s="8"/>
      <c r="X31" s="25"/>
      <c r="Y31" s="26"/>
    </row>
    <row r="32" spans="1:25" ht="20.399999999999999" x14ac:dyDescent="0.35">
      <c r="A32" s="53"/>
      <c r="B32" s="18">
        <v>2</v>
      </c>
      <c r="C32" s="27">
        <v>4</v>
      </c>
      <c r="D32" s="13" t="s">
        <v>15</v>
      </c>
      <c r="E32" s="20">
        <f t="shared" si="4"/>
        <v>1861</v>
      </c>
      <c r="F32" s="21">
        <f t="shared" ref="F32:F38" si="6">AVERAGE(G32,I32,K32,M32,O32,Q32,S32,U32)</f>
        <v>213.875</v>
      </c>
      <c r="G32" s="20">
        <v>201</v>
      </c>
      <c r="H32" s="23">
        <v>0</v>
      </c>
      <c r="I32" s="22">
        <v>173</v>
      </c>
      <c r="J32" s="23">
        <v>30</v>
      </c>
      <c r="K32" s="24">
        <v>258</v>
      </c>
      <c r="L32" s="23">
        <v>30</v>
      </c>
      <c r="M32" s="20">
        <v>238</v>
      </c>
      <c r="N32" s="23">
        <v>30</v>
      </c>
      <c r="O32" s="20">
        <v>212</v>
      </c>
      <c r="P32" s="23">
        <v>30</v>
      </c>
      <c r="Q32" s="22">
        <v>188</v>
      </c>
      <c r="R32" s="23">
        <v>0</v>
      </c>
      <c r="S32" s="20">
        <v>231</v>
      </c>
      <c r="T32" s="23">
        <v>30</v>
      </c>
      <c r="U32" s="20">
        <v>210</v>
      </c>
      <c r="V32" s="23">
        <v>0</v>
      </c>
      <c r="W32" s="8"/>
      <c r="X32" s="25"/>
      <c r="Y32" s="26"/>
    </row>
    <row r="33" spans="1:25" ht="20.399999999999999" x14ac:dyDescent="0.35">
      <c r="A33" s="52">
        <v>3</v>
      </c>
      <c r="B33" s="18">
        <v>1</v>
      </c>
      <c r="C33" s="27">
        <v>5</v>
      </c>
      <c r="D33" s="13" t="s">
        <v>16</v>
      </c>
      <c r="E33" s="20">
        <f t="shared" si="4"/>
        <v>1758</v>
      </c>
      <c r="F33" s="21">
        <f t="shared" si="6"/>
        <v>201</v>
      </c>
      <c r="G33" s="22">
        <v>175</v>
      </c>
      <c r="H33" s="23">
        <v>0</v>
      </c>
      <c r="I33" s="22">
        <v>193</v>
      </c>
      <c r="J33" s="23">
        <v>0</v>
      </c>
      <c r="K33" s="24">
        <v>259</v>
      </c>
      <c r="L33" s="23">
        <v>30</v>
      </c>
      <c r="M33" s="22">
        <v>138</v>
      </c>
      <c r="N33" s="23">
        <v>0</v>
      </c>
      <c r="O33" s="20">
        <v>228</v>
      </c>
      <c r="P33" s="23">
        <v>30</v>
      </c>
      <c r="Q33" s="22">
        <v>199</v>
      </c>
      <c r="R33" s="23">
        <v>30</v>
      </c>
      <c r="S33" s="20">
        <v>210</v>
      </c>
      <c r="T33" s="23">
        <v>30</v>
      </c>
      <c r="U33" s="20">
        <v>206</v>
      </c>
      <c r="V33" s="23">
        <v>30</v>
      </c>
      <c r="W33" s="8"/>
      <c r="X33" s="25"/>
      <c r="Y33" s="26"/>
    </row>
    <row r="34" spans="1:25" ht="20.399999999999999" x14ac:dyDescent="0.35">
      <c r="A34" s="53"/>
      <c r="B34" s="18">
        <v>2</v>
      </c>
      <c r="C34" s="27">
        <v>6</v>
      </c>
      <c r="D34" s="13" t="s">
        <v>17</v>
      </c>
      <c r="E34" s="20">
        <f t="shared" si="4"/>
        <v>1688</v>
      </c>
      <c r="F34" s="28">
        <f t="shared" si="6"/>
        <v>196</v>
      </c>
      <c r="G34" s="24">
        <v>266</v>
      </c>
      <c r="H34" s="23">
        <v>30</v>
      </c>
      <c r="I34" s="22">
        <v>188</v>
      </c>
      <c r="J34" s="23">
        <v>0</v>
      </c>
      <c r="K34" s="22">
        <v>188</v>
      </c>
      <c r="L34" s="23">
        <v>0</v>
      </c>
      <c r="M34" s="22">
        <v>175</v>
      </c>
      <c r="N34" s="23">
        <v>30</v>
      </c>
      <c r="O34" s="22">
        <v>158</v>
      </c>
      <c r="P34" s="23">
        <v>0</v>
      </c>
      <c r="Q34" s="20">
        <v>211</v>
      </c>
      <c r="R34" s="23">
        <v>30</v>
      </c>
      <c r="S34" s="20">
        <v>200</v>
      </c>
      <c r="T34" s="23">
        <v>0</v>
      </c>
      <c r="U34" s="22">
        <v>182</v>
      </c>
      <c r="V34" s="23">
        <v>30</v>
      </c>
      <c r="W34" s="8"/>
      <c r="X34" s="25"/>
      <c r="Y34" s="26"/>
    </row>
    <row r="35" spans="1:25" ht="20.399999999999999" x14ac:dyDescent="0.35">
      <c r="A35" s="52">
        <v>4</v>
      </c>
      <c r="B35" s="18">
        <v>1</v>
      </c>
      <c r="C35" s="27">
        <v>7</v>
      </c>
      <c r="D35" s="13" t="s">
        <v>18</v>
      </c>
      <c r="E35" s="20">
        <f t="shared" si="4"/>
        <v>1667</v>
      </c>
      <c r="F35" s="28">
        <f t="shared" si="6"/>
        <v>199</v>
      </c>
      <c r="G35" s="20">
        <v>228</v>
      </c>
      <c r="H35" s="23">
        <v>30</v>
      </c>
      <c r="I35" s="20">
        <v>206</v>
      </c>
      <c r="J35" s="23">
        <v>30</v>
      </c>
      <c r="K35" s="20">
        <v>222</v>
      </c>
      <c r="L35" s="23">
        <v>15</v>
      </c>
      <c r="M35" s="20">
        <v>234</v>
      </c>
      <c r="N35" s="23">
        <v>0</v>
      </c>
      <c r="O35" s="20">
        <v>204</v>
      </c>
      <c r="P35" s="23">
        <v>0</v>
      </c>
      <c r="Q35" s="22">
        <v>177</v>
      </c>
      <c r="R35" s="23">
        <v>0</v>
      </c>
      <c r="S35" s="22">
        <v>164</v>
      </c>
      <c r="T35" s="23">
        <v>0</v>
      </c>
      <c r="U35" s="22">
        <v>157</v>
      </c>
      <c r="V35" s="23">
        <v>0</v>
      </c>
      <c r="W35" s="8"/>
      <c r="X35" s="25"/>
      <c r="Y35" s="26"/>
    </row>
    <row r="36" spans="1:25" ht="20.399999999999999" x14ac:dyDescent="0.35">
      <c r="A36" s="53"/>
      <c r="B36" s="18">
        <v>2</v>
      </c>
      <c r="C36" s="27">
        <v>8</v>
      </c>
      <c r="D36" s="13" t="s">
        <v>19</v>
      </c>
      <c r="E36" s="20">
        <f t="shared" si="4"/>
        <v>1526</v>
      </c>
      <c r="F36" s="28">
        <f t="shared" si="6"/>
        <v>179.5</v>
      </c>
      <c r="G36" s="22">
        <v>191</v>
      </c>
      <c r="H36" s="23">
        <v>30</v>
      </c>
      <c r="I36" s="22">
        <v>196</v>
      </c>
      <c r="J36" s="23">
        <v>0</v>
      </c>
      <c r="K36" s="22">
        <v>152</v>
      </c>
      <c r="L36" s="23">
        <v>0</v>
      </c>
      <c r="M36" s="22">
        <v>180</v>
      </c>
      <c r="N36" s="23">
        <v>0</v>
      </c>
      <c r="O36" s="22">
        <v>159</v>
      </c>
      <c r="P36" s="23">
        <v>0</v>
      </c>
      <c r="Q36" s="20">
        <v>207</v>
      </c>
      <c r="R36" s="23">
        <v>30</v>
      </c>
      <c r="S36" s="20">
        <v>211</v>
      </c>
      <c r="T36" s="23">
        <v>30</v>
      </c>
      <c r="U36" s="22">
        <v>140</v>
      </c>
      <c r="V36" s="23">
        <v>0</v>
      </c>
      <c r="W36" s="8"/>
      <c r="X36" s="25"/>
      <c r="Y36" s="26"/>
    </row>
    <row r="37" spans="1:25" ht="20.399999999999999" x14ac:dyDescent="0.35">
      <c r="A37" s="52">
        <v>5</v>
      </c>
      <c r="B37" s="18">
        <v>1</v>
      </c>
      <c r="C37" s="27">
        <v>9</v>
      </c>
      <c r="D37" s="13" t="s">
        <v>20</v>
      </c>
      <c r="E37" s="20">
        <f t="shared" si="4"/>
        <v>1510</v>
      </c>
      <c r="F37" s="28">
        <f t="shared" si="6"/>
        <v>173.75</v>
      </c>
      <c r="G37" s="22">
        <v>166</v>
      </c>
      <c r="H37" s="23">
        <v>30</v>
      </c>
      <c r="I37" s="22">
        <v>138</v>
      </c>
      <c r="J37" s="23">
        <v>0</v>
      </c>
      <c r="K37" s="22">
        <v>163</v>
      </c>
      <c r="L37" s="23">
        <v>0</v>
      </c>
      <c r="M37" s="20">
        <v>203</v>
      </c>
      <c r="N37" s="23">
        <v>30</v>
      </c>
      <c r="O37" s="22">
        <v>183</v>
      </c>
      <c r="P37" s="23">
        <v>30</v>
      </c>
      <c r="Q37" s="20">
        <v>201</v>
      </c>
      <c r="R37" s="23">
        <v>0</v>
      </c>
      <c r="S37" s="22">
        <v>152</v>
      </c>
      <c r="T37" s="23">
        <v>30</v>
      </c>
      <c r="U37" s="22">
        <v>184</v>
      </c>
      <c r="V37" s="23">
        <v>0</v>
      </c>
      <c r="W37" s="8"/>
      <c r="X37" s="25"/>
      <c r="Y37" s="26"/>
    </row>
    <row r="38" spans="1:25" ht="20.399999999999999" x14ac:dyDescent="0.35">
      <c r="A38" s="53"/>
      <c r="B38" s="18">
        <v>2</v>
      </c>
      <c r="C38" s="27">
        <v>10</v>
      </c>
      <c r="D38" s="13" t="s">
        <v>21</v>
      </c>
      <c r="E38" s="20">
        <f t="shared" si="4"/>
        <v>1465</v>
      </c>
      <c r="F38" s="28">
        <f t="shared" si="6"/>
        <v>175.625</v>
      </c>
      <c r="G38" s="22">
        <v>146</v>
      </c>
      <c r="H38" s="23">
        <v>0</v>
      </c>
      <c r="I38" s="22">
        <v>194</v>
      </c>
      <c r="J38" s="23">
        <v>30</v>
      </c>
      <c r="K38" s="20">
        <v>226</v>
      </c>
      <c r="L38" s="23">
        <v>0</v>
      </c>
      <c r="M38" s="22">
        <v>197</v>
      </c>
      <c r="N38" s="23">
        <v>0</v>
      </c>
      <c r="O38" s="22">
        <v>175</v>
      </c>
      <c r="P38" s="23">
        <v>0</v>
      </c>
      <c r="Q38" s="22">
        <v>131</v>
      </c>
      <c r="R38" s="23">
        <v>0</v>
      </c>
      <c r="S38" s="22">
        <v>146</v>
      </c>
      <c r="T38" s="23">
        <v>0</v>
      </c>
      <c r="U38" s="22">
        <v>190</v>
      </c>
      <c r="V38" s="23">
        <v>30</v>
      </c>
      <c r="W38" s="8"/>
      <c r="X38" s="25"/>
      <c r="Y38" s="26"/>
    </row>
    <row r="39" spans="1:25" ht="13.8" x14ac:dyDescent="0.25">
      <c r="A39" s="29"/>
      <c r="B39" s="29"/>
      <c r="C39" s="29"/>
      <c r="D39" s="30"/>
      <c r="E39" s="31"/>
      <c r="F39" s="29"/>
      <c r="G39" s="29"/>
      <c r="H39" s="32"/>
      <c r="I39" s="33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0"/>
    </row>
    <row r="40" spans="1:25" ht="17.399999999999999" x14ac:dyDescent="0.3">
      <c r="A40" s="1"/>
      <c r="B40" s="38"/>
      <c r="C40" s="38"/>
      <c r="D40" s="38"/>
      <c r="E40" s="38"/>
      <c r="F40" s="1"/>
      <c r="G40" s="1"/>
      <c r="H40" s="4"/>
      <c r="I40" s="39"/>
      <c r="J40" s="1"/>
      <c r="K40" s="40"/>
      <c r="L40" s="1"/>
      <c r="M40" s="1"/>
      <c r="N40" s="5"/>
      <c r="O40" s="4"/>
      <c r="P40" s="5"/>
      <c r="Q40" s="4"/>
      <c r="R40" s="5"/>
      <c r="S40" s="4"/>
      <c r="T40" s="5"/>
      <c r="U40" s="4"/>
      <c r="V40" s="5"/>
      <c r="W40" s="5"/>
      <c r="X40" s="5"/>
      <c r="Y40" s="6"/>
    </row>
    <row r="41" spans="1:25" ht="17.399999999999999" x14ac:dyDescent="0.3">
      <c r="A41" s="1"/>
      <c r="B41" s="38"/>
      <c r="C41" s="55" t="s">
        <v>26</v>
      </c>
      <c r="D41" s="49"/>
      <c r="E41" s="49"/>
      <c r="F41" s="1"/>
      <c r="G41" s="1"/>
      <c r="H41" s="4"/>
      <c r="I41" s="39"/>
      <c r="J41" s="1"/>
      <c r="K41" s="40"/>
      <c r="L41" s="1"/>
      <c r="M41" s="1"/>
      <c r="N41" s="5"/>
      <c r="O41" s="4"/>
      <c r="P41" s="5"/>
      <c r="Q41" s="4"/>
      <c r="R41" s="5"/>
      <c r="S41" s="4"/>
      <c r="T41" s="5"/>
      <c r="U41" s="4"/>
      <c r="V41" s="5"/>
      <c r="W41" s="5"/>
      <c r="X41" s="5"/>
      <c r="Y41" s="6"/>
    </row>
    <row r="42" spans="1:25" ht="17.399999999999999" x14ac:dyDescent="0.3">
      <c r="A42" s="1"/>
      <c r="B42" s="42"/>
      <c r="C42" s="54" t="s">
        <v>27</v>
      </c>
      <c r="D42" s="49"/>
      <c r="E42" s="49"/>
      <c r="F42" s="49"/>
      <c r="G42" s="55" t="s">
        <v>28</v>
      </c>
      <c r="H42" s="49"/>
      <c r="I42" s="42"/>
      <c r="J42" s="1"/>
      <c r="K42" s="40"/>
      <c r="L42" s="1"/>
      <c r="M42" s="5"/>
      <c r="N42" s="5"/>
      <c r="O42" s="5"/>
      <c r="P42" s="5"/>
      <c r="Q42" s="4"/>
      <c r="R42" s="5"/>
      <c r="S42" s="4"/>
      <c r="T42" s="5"/>
      <c r="U42" s="4"/>
      <c r="V42" s="5"/>
      <c r="W42" s="5"/>
      <c r="X42" s="5"/>
      <c r="Y42" s="6"/>
    </row>
    <row r="43" spans="1:25" ht="17.399999999999999" x14ac:dyDescent="0.3">
      <c r="A43" s="1"/>
      <c r="B43" s="42"/>
      <c r="C43" s="54" t="s">
        <v>29</v>
      </c>
      <c r="D43" s="49"/>
      <c r="E43" s="49"/>
      <c r="F43" s="49"/>
      <c r="G43" s="54" t="s">
        <v>30</v>
      </c>
      <c r="H43" s="49"/>
      <c r="I43" s="49"/>
      <c r="J43" s="49"/>
      <c r="K43" s="49"/>
      <c r="L43" s="49"/>
      <c r="M43" s="49"/>
      <c r="N43" s="49"/>
      <c r="O43" s="49"/>
      <c r="P43" s="49"/>
      <c r="Q43" s="4"/>
      <c r="R43" s="5"/>
      <c r="S43" s="4"/>
      <c r="T43" s="5"/>
      <c r="U43" s="4"/>
      <c r="V43" s="5"/>
      <c r="W43" s="5"/>
      <c r="X43" s="5"/>
      <c r="Y43" s="6"/>
    </row>
    <row r="44" spans="1:25" ht="17.399999999999999" x14ac:dyDescent="0.3">
      <c r="A44" s="1"/>
      <c r="B44" s="42"/>
      <c r="C44" s="54" t="s">
        <v>31</v>
      </c>
      <c r="D44" s="49"/>
      <c r="E44" s="49"/>
      <c r="F44" s="49"/>
      <c r="G44" s="54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"/>
      <c r="V44" s="5"/>
      <c r="W44" s="5"/>
      <c r="X44" s="5"/>
      <c r="Y44" s="6"/>
    </row>
    <row r="45" spans="1:25" ht="17.399999999999999" x14ac:dyDescent="0.3">
      <c r="A45" s="1"/>
      <c r="B45" s="42"/>
      <c r="C45" s="54" t="s">
        <v>32</v>
      </c>
      <c r="D45" s="49"/>
      <c r="E45" s="49"/>
      <c r="F45" s="49"/>
      <c r="G45" s="49"/>
      <c r="H45" s="49"/>
      <c r="I45" s="49"/>
      <c r="J45" s="49"/>
      <c r="K45" s="4"/>
      <c r="L45" s="5"/>
      <c r="M45" s="4"/>
      <c r="N45" s="5"/>
      <c r="O45" s="4"/>
      <c r="P45" s="5"/>
      <c r="Q45" s="4"/>
      <c r="R45" s="5"/>
      <c r="S45" s="4"/>
      <c r="T45" s="5"/>
      <c r="U45" s="4"/>
      <c r="V45" s="5"/>
      <c r="W45" s="5"/>
      <c r="X45" s="5"/>
      <c r="Y45" s="6"/>
    </row>
    <row r="46" spans="1:25" ht="17.399999999999999" x14ac:dyDescent="0.3">
      <c r="A46" s="1"/>
      <c r="B46" s="42"/>
      <c r="C46" s="54"/>
      <c r="D46" s="49"/>
      <c r="E46" s="49"/>
      <c r="F46" s="49"/>
      <c r="G46" s="49"/>
      <c r="H46" s="49"/>
      <c r="I46" s="49"/>
      <c r="J46" s="49"/>
      <c r="K46" s="4"/>
      <c r="L46" s="5"/>
      <c r="M46" s="4"/>
      <c r="N46" s="5"/>
      <c r="O46" s="4"/>
      <c r="P46" s="5"/>
      <c r="Q46" s="4"/>
      <c r="R46" s="5"/>
      <c r="S46" s="4"/>
      <c r="T46" s="5"/>
      <c r="U46" s="4"/>
      <c r="V46" s="5"/>
      <c r="W46" s="5"/>
      <c r="X46" s="5"/>
      <c r="Y46" s="6"/>
    </row>
    <row r="47" spans="1:25" ht="13.8" x14ac:dyDescent="0.25">
      <c r="A47" s="1"/>
      <c r="B47" s="1"/>
      <c r="C47" s="1"/>
      <c r="D47" s="43"/>
      <c r="E47" s="5"/>
      <c r="F47" s="1"/>
      <c r="G47" s="1"/>
      <c r="H47" s="4"/>
      <c r="I47" s="7"/>
      <c r="J47" s="5"/>
      <c r="K47" s="4"/>
      <c r="L47" s="5"/>
      <c r="M47" s="4"/>
      <c r="N47" s="5"/>
      <c r="O47" s="4"/>
      <c r="P47" s="5"/>
      <c r="Q47" s="4"/>
      <c r="R47" s="5"/>
      <c r="S47" s="4"/>
      <c r="T47" s="5"/>
      <c r="U47" s="4"/>
      <c r="V47" s="5"/>
      <c r="W47" s="5"/>
      <c r="X47" s="5"/>
      <c r="Y47" s="6"/>
    </row>
    <row r="48" spans="1:25" ht="13.8" x14ac:dyDescent="0.25">
      <c r="A48" s="1"/>
      <c r="B48" s="1"/>
      <c r="C48" s="1"/>
      <c r="D48" s="43"/>
      <c r="E48" s="5"/>
      <c r="F48" s="1"/>
      <c r="G48" s="1"/>
      <c r="H48" s="4"/>
      <c r="I48" s="7"/>
      <c r="J48" s="5"/>
      <c r="K48" s="4"/>
      <c r="L48" s="5"/>
      <c r="M48" s="4"/>
      <c r="N48" s="5"/>
      <c r="O48" s="4"/>
      <c r="P48" s="5"/>
      <c r="Q48" s="4"/>
      <c r="R48" s="5"/>
      <c r="S48" s="4"/>
      <c r="T48" s="5"/>
      <c r="U48" s="4"/>
      <c r="V48" s="5"/>
      <c r="W48" s="5"/>
      <c r="X48" s="5"/>
      <c r="Y48" s="6"/>
    </row>
    <row r="49" spans="1:25" ht="17.399999999999999" x14ac:dyDescent="0.3">
      <c r="A49" s="1"/>
      <c r="B49" s="42"/>
      <c r="C49" s="42"/>
      <c r="D49" s="43"/>
      <c r="E49" s="5"/>
      <c r="F49" s="1"/>
      <c r="G49" s="1"/>
      <c r="H49" s="4"/>
      <c r="I49" s="7"/>
      <c r="J49" s="5"/>
      <c r="K49" s="4"/>
      <c r="L49" s="5"/>
      <c r="M49" s="4"/>
      <c r="N49" s="5"/>
      <c r="O49" s="4"/>
      <c r="P49" s="5"/>
      <c r="Q49" s="4"/>
      <c r="R49" s="5"/>
      <c r="S49" s="4"/>
      <c r="T49" s="5"/>
      <c r="U49" s="4"/>
      <c r="V49" s="5"/>
      <c r="W49" s="5"/>
      <c r="X49" s="5"/>
      <c r="Y49" s="6"/>
    </row>
    <row r="50" spans="1:25" ht="13.2" x14ac:dyDescent="0.25">
      <c r="I50" s="44"/>
      <c r="Y50" s="45"/>
    </row>
    <row r="51" spans="1:25" ht="13.2" x14ac:dyDescent="0.25">
      <c r="I51" s="44"/>
      <c r="Y51" s="45"/>
    </row>
    <row r="52" spans="1:25" ht="13.2" x14ac:dyDescent="0.25">
      <c r="I52" s="44"/>
      <c r="Y52" s="45"/>
    </row>
    <row r="53" spans="1:25" ht="13.2" x14ac:dyDescent="0.25">
      <c r="I53" s="44"/>
      <c r="Y53" s="45"/>
    </row>
    <row r="54" spans="1:25" ht="13.2" x14ac:dyDescent="0.25">
      <c r="I54" s="44"/>
      <c r="Y54" s="45"/>
    </row>
    <row r="55" spans="1:25" ht="13.2" x14ac:dyDescent="0.25">
      <c r="I55" s="44"/>
      <c r="Y55" s="45"/>
    </row>
    <row r="56" spans="1:25" ht="13.2" x14ac:dyDescent="0.25">
      <c r="I56" s="44"/>
      <c r="Y56" s="45"/>
    </row>
    <row r="57" spans="1:25" ht="13.2" x14ac:dyDescent="0.25">
      <c r="I57" s="44"/>
      <c r="Y57" s="45"/>
    </row>
    <row r="58" spans="1:25" ht="13.2" x14ac:dyDescent="0.25">
      <c r="I58" s="44"/>
      <c r="Y58" s="45"/>
    </row>
    <row r="59" spans="1:25" ht="13.2" x14ac:dyDescent="0.25">
      <c r="I59" s="44"/>
      <c r="Y59" s="45"/>
    </row>
    <row r="60" spans="1:25" ht="13.2" x14ac:dyDescent="0.25">
      <c r="I60" s="44"/>
      <c r="Y60" s="45"/>
    </row>
    <row r="61" spans="1:25" ht="13.2" x14ac:dyDescent="0.25">
      <c r="I61" s="44"/>
      <c r="Y61" s="45"/>
    </row>
    <row r="62" spans="1:25" ht="13.2" x14ac:dyDescent="0.25">
      <c r="I62" s="44"/>
      <c r="Y62" s="45"/>
    </row>
    <row r="63" spans="1:25" ht="13.2" x14ac:dyDescent="0.25">
      <c r="I63" s="44"/>
      <c r="Y63" s="45"/>
    </row>
    <row r="64" spans="1:25" ht="13.2" x14ac:dyDescent="0.25">
      <c r="I64" s="44"/>
      <c r="Y64" s="45"/>
    </row>
    <row r="65" spans="9:25" ht="13.2" x14ac:dyDescent="0.25">
      <c r="I65" s="44"/>
      <c r="Y65" s="45"/>
    </row>
    <row r="66" spans="9:25" ht="13.2" x14ac:dyDescent="0.25">
      <c r="I66" s="44"/>
      <c r="Y66" s="45"/>
    </row>
    <row r="67" spans="9:25" ht="13.2" x14ac:dyDescent="0.25">
      <c r="I67" s="44"/>
      <c r="Y67" s="45"/>
    </row>
    <row r="68" spans="9:25" ht="13.2" x14ac:dyDescent="0.25">
      <c r="I68" s="44"/>
      <c r="Y68" s="45"/>
    </row>
    <row r="69" spans="9:25" ht="13.2" x14ac:dyDescent="0.25">
      <c r="I69" s="44"/>
      <c r="Y69" s="45"/>
    </row>
    <row r="70" spans="9:25" ht="13.2" x14ac:dyDescent="0.25">
      <c r="I70" s="44"/>
      <c r="Y70" s="45"/>
    </row>
    <row r="71" spans="9:25" ht="13.2" x14ac:dyDescent="0.25">
      <c r="I71" s="44"/>
      <c r="Y71" s="45"/>
    </row>
    <row r="72" spans="9:25" ht="13.2" x14ac:dyDescent="0.25">
      <c r="I72" s="44"/>
      <c r="Y72" s="45"/>
    </row>
    <row r="73" spans="9:25" ht="13.2" x14ac:dyDescent="0.25">
      <c r="I73" s="44"/>
      <c r="Y73" s="45"/>
    </row>
    <row r="74" spans="9:25" ht="13.2" x14ac:dyDescent="0.25">
      <c r="I74" s="44"/>
      <c r="Y74" s="45"/>
    </row>
    <row r="75" spans="9:25" ht="13.2" x14ac:dyDescent="0.25">
      <c r="I75" s="44"/>
      <c r="Y75" s="45"/>
    </row>
    <row r="76" spans="9:25" ht="13.2" x14ac:dyDescent="0.25">
      <c r="I76" s="44"/>
      <c r="Y76" s="45"/>
    </row>
    <row r="77" spans="9:25" ht="13.2" x14ac:dyDescent="0.25">
      <c r="I77" s="44"/>
      <c r="Y77" s="45"/>
    </row>
    <row r="78" spans="9:25" ht="13.2" x14ac:dyDescent="0.25">
      <c r="I78" s="44"/>
      <c r="Y78" s="45"/>
    </row>
    <row r="79" spans="9:25" ht="13.2" x14ac:dyDescent="0.25">
      <c r="I79" s="44"/>
      <c r="Y79" s="45"/>
    </row>
    <row r="80" spans="9:25" ht="13.2" x14ac:dyDescent="0.25">
      <c r="I80" s="44"/>
      <c r="Y80" s="45"/>
    </row>
    <row r="81" spans="9:25" ht="13.2" x14ac:dyDescent="0.25">
      <c r="I81" s="44"/>
      <c r="Y81" s="45"/>
    </row>
    <row r="82" spans="9:25" ht="13.2" x14ac:dyDescent="0.25">
      <c r="I82" s="44"/>
      <c r="Y82" s="45"/>
    </row>
    <row r="83" spans="9:25" ht="13.2" x14ac:dyDescent="0.25">
      <c r="I83" s="44"/>
      <c r="Y83" s="45"/>
    </row>
    <row r="84" spans="9:25" ht="13.2" x14ac:dyDescent="0.25">
      <c r="I84" s="44"/>
      <c r="Y84" s="45"/>
    </row>
    <row r="85" spans="9:25" ht="13.2" x14ac:dyDescent="0.25">
      <c r="I85" s="44"/>
      <c r="Y85" s="45"/>
    </row>
    <row r="86" spans="9:25" ht="13.2" x14ac:dyDescent="0.25">
      <c r="I86" s="44"/>
      <c r="Y86" s="45"/>
    </row>
    <row r="87" spans="9:25" ht="13.2" x14ac:dyDescent="0.25">
      <c r="I87" s="44"/>
      <c r="Y87" s="45"/>
    </row>
    <row r="88" spans="9:25" ht="13.2" x14ac:dyDescent="0.25">
      <c r="I88" s="44"/>
      <c r="Y88" s="45"/>
    </row>
    <row r="89" spans="9:25" ht="13.2" x14ac:dyDescent="0.25">
      <c r="I89" s="44"/>
      <c r="Y89" s="45"/>
    </row>
    <row r="90" spans="9:25" ht="13.2" x14ac:dyDescent="0.25">
      <c r="I90" s="44"/>
      <c r="Y90" s="45"/>
    </row>
    <row r="91" spans="9:25" ht="13.2" x14ac:dyDescent="0.25">
      <c r="I91" s="44"/>
      <c r="Y91" s="45"/>
    </row>
    <row r="92" spans="9:25" ht="13.2" x14ac:dyDescent="0.25">
      <c r="I92" s="44"/>
      <c r="Y92" s="45"/>
    </row>
    <row r="93" spans="9:25" ht="13.2" x14ac:dyDescent="0.25">
      <c r="I93" s="44"/>
      <c r="Y93" s="45"/>
    </row>
    <row r="94" spans="9:25" ht="13.2" x14ac:dyDescent="0.25">
      <c r="I94" s="44"/>
      <c r="Y94" s="45"/>
    </row>
    <row r="95" spans="9:25" ht="13.2" x14ac:dyDescent="0.25">
      <c r="I95" s="44"/>
      <c r="Y95" s="45"/>
    </row>
    <row r="96" spans="9:25" ht="13.2" x14ac:dyDescent="0.25">
      <c r="I96" s="44"/>
      <c r="Y96" s="45"/>
    </row>
    <row r="97" spans="9:25" ht="13.2" x14ac:dyDescent="0.25">
      <c r="I97" s="44"/>
      <c r="Y97" s="45"/>
    </row>
    <row r="98" spans="9:25" ht="13.2" x14ac:dyDescent="0.25">
      <c r="I98" s="44"/>
      <c r="Y98" s="45"/>
    </row>
    <row r="99" spans="9:25" ht="13.2" x14ac:dyDescent="0.25">
      <c r="I99" s="44"/>
      <c r="Y99" s="45"/>
    </row>
    <row r="100" spans="9:25" ht="13.2" x14ac:dyDescent="0.25">
      <c r="I100" s="44"/>
      <c r="Y100" s="45"/>
    </row>
    <row r="101" spans="9:25" ht="13.2" x14ac:dyDescent="0.25">
      <c r="I101" s="44"/>
      <c r="Y101" s="45"/>
    </row>
    <row r="102" spans="9:25" ht="13.2" x14ac:dyDescent="0.25">
      <c r="I102" s="44"/>
      <c r="Y102" s="45"/>
    </row>
    <row r="103" spans="9:25" ht="13.2" x14ac:dyDescent="0.25">
      <c r="I103" s="44"/>
      <c r="Y103" s="45"/>
    </row>
    <row r="104" spans="9:25" ht="13.2" x14ac:dyDescent="0.25">
      <c r="I104" s="44"/>
      <c r="Y104" s="45"/>
    </row>
    <row r="105" spans="9:25" ht="13.2" x14ac:dyDescent="0.25">
      <c r="I105" s="44"/>
      <c r="Y105" s="45"/>
    </row>
    <row r="106" spans="9:25" ht="13.2" x14ac:dyDescent="0.25">
      <c r="I106" s="44"/>
      <c r="Y106" s="45"/>
    </row>
    <row r="107" spans="9:25" ht="13.2" x14ac:dyDescent="0.25">
      <c r="I107" s="44"/>
      <c r="Y107" s="45"/>
    </row>
    <row r="108" spans="9:25" ht="13.2" x14ac:dyDescent="0.25">
      <c r="I108" s="44"/>
      <c r="Y108" s="45"/>
    </row>
    <row r="109" spans="9:25" ht="13.2" x14ac:dyDescent="0.25">
      <c r="I109" s="44"/>
      <c r="Y109" s="45"/>
    </row>
    <row r="110" spans="9:25" ht="13.2" x14ac:dyDescent="0.25">
      <c r="I110" s="44"/>
      <c r="Y110" s="45"/>
    </row>
    <row r="111" spans="9:25" ht="13.2" x14ac:dyDescent="0.25">
      <c r="I111" s="44"/>
      <c r="Y111" s="45"/>
    </row>
    <row r="112" spans="9:25" ht="13.2" x14ac:dyDescent="0.25">
      <c r="I112" s="44"/>
      <c r="Y112" s="45"/>
    </row>
    <row r="113" spans="9:25" ht="13.2" x14ac:dyDescent="0.25">
      <c r="I113" s="44"/>
      <c r="Y113" s="45"/>
    </row>
    <row r="114" spans="9:25" ht="13.2" x14ac:dyDescent="0.25">
      <c r="I114" s="44"/>
      <c r="Y114" s="45"/>
    </row>
    <row r="115" spans="9:25" ht="13.2" x14ac:dyDescent="0.25">
      <c r="I115" s="44"/>
      <c r="Y115" s="45"/>
    </row>
    <row r="116" spans="9:25" ht="13.2" x14ac:dyDescent="0.25">
      <c r="I116" s="44"/>
      <c r="Y116" s="45"/>
    </row>
    <row r="117" spans="9:25" ht="13.2" x14ac:dyDescent="0.25">
      <c r="I117" s="44"/>
      <c r="Y117" s="45"/>
    </row>
    <row r="118" spans="9:25" ht="13.2" x14ac:dyDescent="0.25">
      <c r="I118" s="44"/>
      <c r="Y118" s="45"/>
    </row>
    <row r="119" spans="9:25" ht="13.2" x14ac:dyDescent="0.25">
      <c r="I119" s="44"/>
      <c r="Y119" s="45"/>
    </row>
    <row r="120" spans="9:25" ht="13.2" x14ac:dyDescent="0.25">
      <c r="I120" s="44"/>
      <c r="Y120" s="45"/>
    </row>
    <row r="121" spans="9:25" ht="13.2" x14ac:dyDescent="0.25">
      <c r="I121" s="44"/>
      <c r="Y121" s="45"/>
    </row>
    <row r="122" spans="9:25" ht="13.2" x14ac:dyDescent="0.25">
      <c r="I122" s="44"/>
      <c r="Y122" s="45"/>
    </row>
    <row r="123" spans="9:25" ht="13.2" x14ac:dyDescent="0.25">
      <c r="I123" s="44"/>
      <c r="Y123" s="45"/>
    </row>
    <row r="124" spans="9:25" ht="13.2" x14ac:dyDescent="0.25">
      <c r="I124" s="44"/>
      <c r="Y124" s="45"/>
    </row>
    <row r="125" spans="9:25" ht="13.2" x14ac:dyDescent="0.25">
      <c r="I125" s="44"/>
      <c r="Y125" s="45"/>
    </row>
    <row r="126" spans="9:25" ht="13.2" x14ac:dyDescent="0.25">
      <c r="I126" s="44"/>
      <c r="Y126" s="45"/>
    </row>
    <row r="127" spans="9:25" ht="13.2" x14ac:dyDescent="0.25">
      <c r="I127" s="44"/>
      <c r="Y127" s="45"/>
    </row>
    <row r="128" spans="9:25" ht="13.2" x14ac:dyDescent="0.25">
      <c r="I128" s="44"/>
      <c r="Y128" s="45"/>
    </row>
    <row r="129" spans="9:25" ht="13.2" x14ac:dyDescent="0.25">
      <c r="I129" s="44"/>
      <c r="Y129" s="45"/>
    </row>
    <row r="130" spans="9:25" ht="13.2" x14ac:dyDescent="0.25">
      <c r="I130" s="44"/>
      <c r="Y130" s="45"/>
    </row>
    <row r="131" spans="9:25" ht="13.2" x14ac:dyDescent="0.25">
      <c r="I131" s="44"/>
      <c r="Y131" s="45"/>
    </row>
    <row r="132" spans="9:25" ht="13.2" x14ac:dyDescent="0.25">
      <c r="I132" s="44"/>
      <c r="Y132" s="45"/>
    </row>
    <row r="133" spans="9:25" ht="13.2" x14ac:dyDescent="0.25">
      <c r="I133" s="44"/>
      <c r="Y133" s="45"/>
    </row>
    <row r="134" spans="9:25" ht="13.2" x14ac:dyDescent="0.25">
      <c r="I134" s="44"/>
      <c r="Y134" s="45"/>
    </row>
    <row r="135" spans="9:25" ht="13.2" x14ac:dyDescent="0.25">
      <c r="I135" s="44"/>
      <c r="Y135" s="45"/>
    </row>
    <row r="136" spans="9:25" ht="13.2" x14ac:dyDescent="0.25">
      <c r="I136" s="44"/>
      <c r="Y136" s="45"/>
    </row>
    <row r="137" spans="9:25" ht="13.2" x14ac:dyDescent="0.25">
      <c r="I137" s="44"/>
      <c r="Y137" s="45"/>
    </row>
    <row r="138" spans="9:25" ht="13.2" x14ac:dyDescent="0.25">
      <c r="I138" s="44"/>
      <c r="Y138" s="45"/>
    </row>
    <row r="139" spans="9:25" ht="13.2" x14ac:dyDescent="0.25">
      <c r="I139" s="44"/>
      <c r="Y139" s="45"/>
    </row>
    <row r="140" spans="9:25" ht="13.2" x14ac:dyDescent="0.25">
      <c r="I140" s="44"/>
      <c r="Y140" s="45"/>
    </row>
    <row r="141" spans="9:25" ht="13.2" x14ac:dyDescent="0.25">
      <c r="I141" s="44"/>
      <c r="Y141" s="45"/>
    </row>
    <row r="142" spans="9:25" ht="13.2" x14ac:dyDescent="0.25">
      <c r="I142" s="44"/>
      <c r="Y142" s="45"/>
    </row>
    <row r="143" spans="9:25" ht="13.2" x14ac:dyDescent="0.25">
      <c r="I143" s="44"/>
      <c r="Y143" s="45"/>
    </row>
    <row r="144" spans="9:25" ht="13.2" x14ac:dyDescent="0.25">
      <c r="I144" s="44"/>
      <c r="Y144" s="45"/>
    </row>
    <row r="145" spans="9:25" ht="13.2" x14ac:dyDescent="0.25">
      <c r="I145" s="44"/>
      <c r="Y145" s="45"/>
    </row>
    <row r="146" spans="9:25" ht="13.2" x14ac:dyDescent="0.25">
      <c r="I146" s="44"/>
      <c r="Y146" s="45"/>
    </row>
    <row r="147" spans="9:25" ht="13.2" x14ac:dyDescent="0.25">
      <c r="I147" s="44"/>
      <c r="Y147" s="45"/>
    </row>
    <row r="148" spans="9:25" ht="13.2" x14ac:dyDescent="0.25">
      <c r="I148" s="44"/>
      <c r="Y148" s="45"/>
    </row>
    <row r="149" spans="9:25" ht="13.2" x14ac:dyDescent="0.25">
      <c r="I149" s="44"/>
      <c r="Y149" s="45"/>
    </row>
    <row r="150" spans="9:25" ht="13.2" x14ac:dyDescent="0.25">
      <c r="I150" s="44"/>
      <c r="Y150" s="45"/>
    </row>
    <row r="151" spans="9:25" ht="13.2" x14ac:dyDescent="0.25">
      <c r="I151" s="44"/>
      <c r="Y151" s="45"/>
    </row>
    <row r="152" spans="9:25" ht="13.2" x14ac:dyDescent="0.25">
      <c r="I152" s="44"/>
      <c r="Y152" s="45"/>
    </row>
    <row r="153" spans="9:25" ht="13.2" x14ac:dyDescent="0.25">
      <c r="I153" s="44"/>
      <c r="Y153" s="45"/>
    </row>
    <row r="154" spans="9:25" ht="13.2" x14ac:dyDescent="0.25">
      <c r="I154" s="44"/>
      <c r="Y154" s="45"/>
    </row>
    <row r="155" spans="9:25" ht="13.2" x14ac:dyDescent="0.25">
      <c r="I155" s="44"/>
      <c r="Y155" s="45"/>
    </row>
    <row r="156" spans="9:25" ht="13.2" x14ac:dyDescent="0.25">
      <c r="I156" s="44"/>
      <c r="Y156" s="45"/>
    </row>
    <row r="157" spans="9:25" ht="13.2" x14ac:dyDescent="0.25">
      <c r="I157" s="44"/>
      <c r="Y157" s="45"/>
    </row>
    <row r="158" spans="9:25" ht="13.2" x14ac:dyDescent="0.25">
      <c r="I158" s="44"/>
      <c r="Y158" s="45"/>
    </row>
    <row r="159" spans="9:25" ht="13.2" x14ac:dyDescent="0.25">
      <c r="I159" s="44"/>
      <c r="Y159" s="45"/>
    </row>
    <row r="160" spans="9:25" ht="13.2" x14ac:dyDescent="0.25">
      <c r="I160" s="44"/>
      <c r="Y160" s="45"/>
    </row>
    <row r="161" spans="9:25" ht="13.2" x14ac:dyDescent="0.25">
      <c r="I161" s="44"/>
      <c r="Y161" s="45"/>
    </row>
    <row r="162" spans="9:25" ht="13.2" x14ac:dyDescent="0.25">
      <c r="I162" s="44"/>
      <c r="Y162" s="45"/>
    </row>
    <row r="163" spans="9:25" ht="13.2" x14ac:dyDescent="0.25">
      <c r="I163" s="44"/>
      <c r="Y163" s="45"/>
    </row>
    <row r="164" spans="9:25" ht="13.2" x14ac:dyDescent="0.25">
      <c r="I164" s="44"/>
      <c r="Y164" s="45"/>
    </row>
    <row r="165" spans="9:25" ht="13.2" x14ac:dyDescent="0.25">
      <c r="I165" s="44"/>
      <c r="Y165" s="45"/>
    </row>
    <row r="166" spans="9:25" ht="13.2" x14ac:dyDescent="0.25">
      <c r="I166" s="44"/>
      <c r="Y166" s="45"/>
    </row>
    <row r="167" spans="9:25" ht="13.2" x14ac:dyDescent="0.25">
      <c r="I167" s="44"/>
      <c r="Y167" s="45"/>
    </row>
    <row r="168" spans="9:25" ht="13.2" x14ac:dyDescent="0.25">
      <c r="I168" s="44"/>
      <c r="Y168" s="45"/>
    </row>
    <row r="169" spans="9:25" ht="13.2" x14ac:dyDescent="0.25">
      <c r="I169" s="44"/>
      <c r="Y169" s="45"/>
    </row>
    <row r="170" spans="9:25" ht="13.2" x14ac:dyDescent="0.25">
      <c r="I170" s="44"/>
      <c r="Y170" s="45"/>
    </row>
    <row r="171" spans="9:25" ht="13.2" x14ac:dyDescent="0.25">
      <c r="I171" s="44"/>
      <c r="Y171" s="45"/>
    </row>
    <row r="172" spans="9:25" ht="13.2" x14ac:dyDescent="0.25">
      <c r="I172" s="44"/>
      <c r="Y172" s="45"/>
    </row>
    <row r="173" spans="9:25" ht="13.2" x14ac:dyDescent="0.25">
      <c r="I173" s="44"/>
      <c r="Y173" s="45"/>
    </row>
    <row r="174" spans="9:25" ht="13.2" x14ac:dyDescent="0.25">
      <c r="I174" s="44"/>
      <c r="Y174" s="45"/>
    </row>
    <row r="175" spans="9:25" ht="13.2" x14ac:dyDescent="0.25">
      <c r="I175" s="44"/>
      <c r="Y175" s="45"/>
    </row>
    <row r="176" spans="9:25" ht="13.2" x14ac:dyDescent="0.25">
      <c r="I176" s="44"/>
      <c r="Y176" s="45"/>
    </row>
    <row r="177" spans="9:25" ht="13.2" x14ac:dyDescent="0.25">
      <c r="I177" s="44"/>
      <c r="Y177" s="45"/>
    </row>
    <row r="178" spans="9:25" ht="13.2" x14ac:dyDescent="0.25">
      <c r="I178" s="44"/>
      <c r="Y178" s="45"/>
    </row>
    <row r="179" spans="9:25" ht="13.2" x14ac:dyDescent="0.25">
      <c r="I179" s="44"/>
      <c r="Y179" s="45"/>
    </row>
    <row r="180" spans="9:25" ht="13.2" x14ac:dyDescent="0.25">
      <c r="I180" s="44"/>
      <c r="Y180" s="45"/>
    </row>
    <row r="181" spans="9:25" ht="13.2" x14ac:dyDescent="0.25">
      <c r="I181" s="44"/>
      <c r="Y181" s="45"/>
    </row>
    <row r="182" spans="9:25" ht="13.2" x14ac:dyDescent="0.25">
      <c r="I182" s="44"/>
      <c r="Y182" s="45"/>
    </row>
    <row r="183" spans="9:25" ht="13.2" x14ac:dyDescent="0.25">
      <c r="I183" s="44"/>
      <c r="Y183" s="45"/>
    </row>
    <row r="184" spans="9:25" ht="13.2" x14ac:dyDescent="0.25">
      <c r="I184" s="44"/>
      <c r="Y184" s="45"/>
    </row>
    <row r="185" spans="9:25" ht="13.2" x14ac:dyDescent="0.25">
      <c r="I185" s="44"/>
      <c r="Y185" s="45"/>
    </row>
    <row r="186" spans="9:25" ht="13.2" x14ac:dyDescent="0.25">
      <c r="I186" s="44"/>
      <c r="Y186" s="45"/>
    </row>
    <row r="187" spans="9:25" ht="13.2" x14ac:dyDescent="0.25">
      <c r="I187" s="44"/>
      <c r="Y187" s="45"/>
    </row>
    <row r="188" spans="9:25" ht="13.2" x14ac:dyDescent="0.25">
      <c r="I188" s="44"/>
      <c r="Y188" s="45"/>
    </row>
    <row r="189" spans="9:25" ht="13.2" x14ac:dyDescent="0.25">
      <c r="I189" s="44"/>
      <c r="Y189" s="45"/>
    </row>
    <row r="190" spans="9:25" ht="13.2" x14ac:dyDescent="0.25">
      <c r="I190" s="44"/>
      <c r="Y190" s="45"/>
    </row>
    <row r="191" spans="9:25" ht="13.2" x14ac:dyDescent="0.25">
      <c r="I191" s="44"/>
      <c r="Y191" s="45"/>
    </row>
    <row r="192" spans="9:25" ht="13.2" x14ac:dyDescent="0.25">
      <c r="I192" s="44"/>
      <c r="Y192" s="45"/>
    </row>
    <row r="193" spans="9:25" ht="13.2" x14ac:dyDescent="0.25">
      <c r="I193" s="44"/>
      <c r="Y193" s="45"/>
    </row>
    <row r="194" spans="9:25" ht="13.2" x14ac:dyDescent="0.25">
      <c r="I194" s="44"/>
      <c r="Y194" s="45"/>
    </row>
    <row r="195" spans="9:25" ht="13.2" x14ac:dyDescent="0.25">
      <c r="I195" s="44"/>
      <c r="Y195" s="45"/>
    </row>
    <row r="196" spans="9:25" ht="13.2" x14ac:dyDescent="0.25">
      <c r="I196" s="44"/>
      <c r="Y196" s="45"/>
    </row>
    <row r="197" spans="9:25" ht="13.2" x14ac:dyDescent="0.25">
      <c r="I197" s="44"/>
      <c r="Y197" s="45"/>
    </row>
    <row r="198" spans="9:25" ht="13.2" x14ac:dyDescent="0.25">
      <c r="I198" s="44"/>
      <c r="Y198" s="45"/>
    </row>
    <row r="199" spans="9:25" ht="13.2" x14ac:dyDescent="0.25">
      <c r="I199" s="44"/>
      <c r="Y199" s="45"/>
    </row>
    <row r="200" spans="9:25" ht="13.2" x14ac:dyDescent="0.25">
      <c r="I200" s="44"/>
      <c r="Y200" s="45"/>
    </row>
    <row r="201" spans="9:25" ht="13.2" x14ac:dyDescent="0.25">
      <c r="I201" s="44"/>
      <c r="Y201" s="45"/>
    </row>
    <row r="202" spans="9:25" ht="13.2" x14ac:dyDescent="0.25">
      <c r="I202" s="44"/>
      <c r="Y202" s="45"/>
    </row>
    <row r="203" spans="9:25" ht="13.2" x14ac:dyDescent="0.25">
      <c r="I203" s="44"/>
      <c r="Y203" s="45"/>
    </row>
    <row r="204" spans="9:25" ht="13.2" x14ac:dyDescent="0.25">
      <c r="I204" s="44"/>
      <c r="Y204" s="45"/>
    </row>
    <row r="205" spans="9:25" ht="13.2" x14ac:dyDescent="0.25">
      <c r="I205" s="44"/>
      <c r="Y205" s="45"/>
    </row>
    <row r="206" spans="9:25" ht="13.2" x14ac:dyDescent="0.25">
      <c r="I206" s="44"/>
      <c r="Y206" s="45"/>
    </row>
    <row r="207" spans="9:25" ht="13.2" x14ac:dyDescent="0.25">
      <c r="I207" s="44"/>
      <c r="Y207" s="45"/>
    </row>
    <row r="208" spans="9:25" ht="13.2" x14ac:dyDescent="0.25">
      <c r="I208" s="44"/>
      <c r="Y208" s="45"/>
    </row>
    <row r="209" spans="9:25" ht="13.2" x14ac:dyDescent="0.25">
      <c r="I209" s="44"/>
      <c r="Y209" s="45"/>
    </row>
    <row r="210" spans="9:25" ht="13.2" x14ac:dyDescent="0.25">
      <c r="I210" s="44"/>
      <c r="Y210" s="45"/>
    </row>
    <row r="211" spans="9:25" ht="13.2" x14ac:dyDescent="0.25">
      <c r="I211" s="44"/>
      <c r="Y211" s="45"/>
    </row>
    <row r="212" spans="9:25" ht="13.2" x14ac:dyDescent="0.25">
      <c r="I212" s="44"/>
      <c r="Y212" s="45"/>
    </row>
    <row r="213" spans="9:25" ht="13.2" x14ac:dyDescent="0.25">
      <c r="I213" s="44"/>
      <c r="Y213" s="45"/>
    </row>
    <row r="214" spans="9:25" ht="13.2" x14ac:dyDescent="0.25">
      <c r="I214" s="44"/>
      <c r="Y214" s="45"/>
    </row>
    <row r="215" spans="9:25" ht="13.2" x14ac:dyDescent="0.25">
      <c r="I215" s="44"/>
      <c r="Y215" s="45"/>
    </row>
    <row r="216" spans="9:25" ht="13.2" x14ac:dyDescent="0.25">
      <c r="I216" s="44"/>
      <c r="Y216" s="45"/>
    </row>
    <row r="217" spans="9:25" ht="13.2" x14ac:dyDescent="0.25">
      <c r="I217" s="44"/>
      <c r="Y217" s="45"/>
    </row>
    <row r="218" spans="9:25" ht="13.2" x14ac:dyDescent="0.25">
      <c r="I218" s="44"/>
      <c r="Y218" s="45"/>
    </row>
    <row r="219" spans="9:25" ht="13.2" x14ac:dyDescent="0.25">
      <c r="I219" s="44"/>
      <c r="Y219" s="45"/>
    </row>
    <row r="220" spans="9:25" ht="13.2" x14ac:dyDescent="0.25">
      <c r="I220" s="44"/>
      <c r="Y220" s="45"/>
    </row>
    <row r="221" spans="9:25" ht="13.2" x14ac:dyDescent="0.25">
      <c r="I221" s="44"/>
      <c r="Y221" s="45"/>
    </row>
    <row r="222" spans="9:25" ht="13.2" x14ac:dyDescent="0.25">
      <c r="I222" s="44"/>
      <c r="Y222" s="45"/>
    </row>
    <row r="223" spans="9:25" ht="13.2" x14ac:dyDescent="0.25">
      <c r="I223" s="44"/>
      <c r="Y223" s="45"/>
    </row>
    <row r="224" spans="9:25" ht="13.2" x14ac:dyDescent="0.25">
      <c r="I224" s="44"/>
      <c r="Y224" s="45"/>
    </row>
    <row r="225" spans="9:25" ht="13.2" x14ac:dyDescent="0.25">
      <c r="I225" s="44"/>
      <c r="Y225" s="45"/>
    </row>
    <row r="226" spans="9:25" ht="13.2" x14ac:dyDescent="0.25">
      <c r="I226" s="44"/>
      <c r="Y226" s="45"/>
    </row>
    <row r="227" spans="9:25" ht="13.2" x14ac:dyDescent="0.25">
      <c r="I227" s="44"/>
      <c r="Y227" s="45"/>
    </row>
    <row r="228" spans="9:25" ht="13.2" x14ac:dyDescent="0.25">
      <c r="I228" s="44"/>
      <c r="Y228" s="45"/>
    </row>
    <row r="229" spans="9:25" ht="13.2" x14ac:dyDescent="0.25">
      <c r="I229" s="44"/>
      <c r="Y229" s="45"/>
    </row>
    <row r="230" spans="9:25" ht="13.2" x14ac:dyDescent="0.25">
      <c r="I230" s="44"/>
      <c r="Y230" s="45"/>
    </row>
    <row r="231" spans="9:25" ht="13.2" x14ac:dyDescent="0.25">
      <c r="I231" s="44"/>
      <c r="Y231" s="45"/>
    </row>
    <row r="232" spans="9:25" ht="13.2" x14ac:dyDescent="0.25">
      <c r="I232" s="44"/>
      <c r="Y232" s="45"/>
    </row>
    <row r="233" spans="9:25" ht="13.2" x14ac:dyDescent="0.25">
      <c r="I233" s="44"/>
      <c r="Y233" s="45"/>
    </row>
    <row r="234" spans="9:25" ht="13.2" x14ac:dyDescent="0.25">
      <c r="I234" s="44"/>
      <c r="Y234" s="45"/>
    </row>
    <row r="235" spans="9:25" ht="13.2" x14ac:dyDescent="0.25">
      <c r="I235" s="44"/>
      <c r="Y235" s="45"/>
    </row>
    <row r="236" spans="9:25" ht="13.2" x14ac:dyDescent="0.25">
      <c r="I236" s="44"/>
      <c r="Y236" s="45"/>
    </row>
    <row r="237" spans="9:25" ht="13.2" x14ac:dyDescent="0.25">
      <c r="I237" s="44"/>
      <c r="Y237" s="45"/>
    </row>
    <row r="238" spans="9:25" ht="13.2" x14ac:dyDescent="0.25">
      <c r="I238" s="44"/>
      <c r="Y238" s="45"/>
    </row>
    <row r="239" spans="9:25" ht="13.2" x14ac:dyDescent="0.25">
      <c r="I239" s="44"/>
      <c r="Y239" s="45"/>
    </row>
    <row r="240" spans="9:25" ht="13.2" x14ac:dyDescent="0.25">
      <c r="I240" s="44"/>
      <c r="Y240" s="45"/>
    </row>
    <row r="241" spans="9:25" ht="13.2" x14ac:dyDescent="0.25">
      <c r="I241" s="44"/>
      <c r="Y241" s="45"/>
    </row>
    <row r="242" spans="9:25" ht="13.2" x14ac:dyDescent="0.25">
      <c r="I242" s="44"/>
      <c r="Y242" s="45"/>
    </row>
    <row r="243" spans="9:25" ht="13.2" x14ac:dyDescent="0.25">
      <c r="I243" s="44"/>
      <c r="Y243" s="45"/>
    </row>
    <row r="244" spans="9:25" ht="13.2" x14ac:dyDescent="0.25">
      <c r="I244" s="44"/>
      <c r="Y244" s="45"/>
    </row>
    <row r="245" spans="9:25" ht="13.2" x14ac:dyDescent="0.25">
      <c r="I245" s="44"/>
      <c r="Y245" s="45"/>
    </row>
    <row r="246" spans="9:25" ht="13.2" x14ac:dyDescent="0.25">
      <c r="I246" s="44"/>
      <c r="Y246" s="45"/>
    </row>
    <row r="247" spans="9:25" ht="13.2" x14ac:dyDescent="0.25">
      <c r="I247" s="44"/>
      <c r="Y247" s="45"/>
    </row>
    <row r="248" spans="9:25" ht="13.2" x14ac:dyDescent="0.25">
      <c r="I248" s="44"/>
      <c r="Y248" s="45"/>
    </row>
    <row r="249" spans="9:25" ht="13.2" x14ac:dyDescent="0.25">
      <c r="I249" s="44"/>
      <c r="Y249" s="45"/>
    </row>
    <row r="250" spans="9:25" ht="13.2" x14ac:dyDescent="0.25">
      <c r="I250" s="44"/>
      <c r="Y250" s="45"/>
    </row>
    <row r="251" spans="9:25" ht="13.2" x14ac:dyDescent="0.25">
      <c r="I251" s="44"/>
      <c r="Y251" s="45"/>
    </row>
    <row r="252" spans="9:25" ht="13.2" x14ac:dyDescent="0.25">
      <c r="I252" s="44"/>
      <c r="Y252" s="45"/>
    </row>
    <row r="253" spans="9:25" ht="13.2" x14ac:dyDescent="0.25">
      <c r="I253" s="44"/>
      <c r="Y253" s="45"/>
    </row>
    <row r="254" spans="9:25" ht="13.2" x14ac:dyDescent="0.25">
      <c r="I254" s="44"/>
      <c r="Y254" s="45"/>
    </row>
    <row r="255" spans="9:25" ht="13.2" x14ac:dyDescent="0.25">
      <c r="I255" s="44"/>
      <c r="Y255" s="45"/>
    </row>
    <row r="256" spans="9:25" ht="13.2" x14ac:dyDescent="0.25">
      <c r="I256" s="44"/>
      <c r="Y256" s="45"/>
    </row>
    <row r="257" spans="9:25" ht="13.2" x14ac:dyDescent="0.25">
      <c r="I257" s="44"/>
      <c r="Y257" s="45"/>
    </row>
    <row r="258" spans="9:25" ht="13.2" x14ac:dyDescent="0.25">
      <c r="I258" s="44"/>
      <c r="Y258" s="45"/>
    </row>
    <row r="259" spans="9:25" ht="13.2" x14ac:dyDescent="0.25">
      <c r="I259" s="44"/>
      <c r="Y259" s="45"/>
    </row>
    <row r="260" spans="9:25" ht="13.2" x14ac:dyDescent="0.25">
      <c r="I260" s="44"/>
      <c r="Y260" s="45"/>
    </row>
    <row r="261" spans="9:25" ht="13.2" x14ac:dyDescent="0.25">
      <c r="I261" s="44"/>
      <c r="Y261" s="45"/>
    </row>
    <row r="262" spans="9:25" ht="13.2" x14ac:dyDescent="0.25">
      <c r="I262" s="44"/>
      <c r="Y262" s="45"/>
    </row>
    <row r="263" spans="9:25" ht="13.2" x14ac:dyDescent="0.25">
      <c r="I263" s="44"/>
      <c r="Y263" s="45"/>
    </row>
    <row r="264" spans="9:25" ht="13.2" x14ac:dyDescent="0.25">
      <c r="I264" s="44"/>
      <c r="Y264" s="45"/>
    </row>
    <row r="265" spans="9:25" ht="13.2" x14ac:dyDescent="0.25">
      <c r="I265" s="44"/>
      <c r="Y265" s="45"/>
    </row>
    <row r="266" spans="9:25" ht="13.2" x14ac:dyDescent="0.25">
      <c r="I266" s="44"/>
      <c r="Y266" s="45"/>
    </row>
    <row r="267" spans="9:25" ht="13.2" x14ac:dyDescent="0.25">
      <c r="I267" s="44"/>
      <c r="Y267" s="45"/>
    </row>
    <row r="268" spans="9:25" ht="13.2" x14ac:dyDescent="0.25">
      <c r="I268" s="44"/>
      <c r="Y268" s="45"/>
    </row>
    <row r="269" spans="9:25" ht="13.2" x14ac:dyDescent="0.25">
      <c r="I269" s="44"/>
      <c r="Y269" s="45"/>
    </row>
    <row r="270" spans="9:25" ht="13.2" x14ac:dyDescent="0.25">
      <c r="I270" s="44"/>
      <c r="Y270" s="45"/>
    </row>
    <row r="271" spans="9:25" ht="13.2" x14ac:dyDescent="0.25">
      <c r="I271" s="44"/>
      <c r="Y271" s="45"/>
    </row>
    <row r="272" spans="9:25" ht="13.2" x14ac:dyDescent="0.25">
      <c r="I272" s="44"/>
      <c r="Y272" s="45"/>
    </row>
    <row r="273" spans="9:25" ht="13.2" x14ac:dyDescent="0.25">
      <c r="I273" s="44"/>
      <c r="Y273" s="45"/>
    </row>
    <row r="274" spans="9:25" ht="13.2" x14ac:dyDescent="0.25">
      <c r="I274" s="44"/>
      <c r="Y274" s="45"/>
    </row>
    <row r="275" spans="9:25" ht="13.2" x14ac:dyDescent="0.25">
      <c r="I275" s="44"/>
      <c r="Y275" s="45"/>
    </row>
    <row r="276" spans="9:25" ht="13.2" x14ac:dyDescent="0.25">
      <c r="I276" s="44"/>
      <c r="Y276" s="45"/>
    </row>
    <row r="277" spans="9:25" ht="13.2" x14ac:dyDescent="0.25">
      <c r="I277" s="44"/>
      <c r="Y277" s="45"/>
    </row>
    <row r="278" spans="9:25" ht="13.2" x14ac:dyDescent="0.25">
      <c r="I278" s="44"/>
      <c r="Y278" s="45"/>
    </row>
    <row r="279" spans="9:25" ht="13.2" x14ac:dyDescent="0.25">
      <c r="I279" s="44"/>
      <c r="Y279" s="45"/>
    </row>
    <row r="280" spans="9:25" ht="13.2" x14ac:dyDescent="0.25">
      <c r="I280" s="44"/>
      <c r="Y280" s="45"/>
    </row>
    <row r="281" spans="9:25" ht="13.2" x14ac:dyDescent="0.25">
      <c r="I281" s="44"/>
      <c r="Y281" s="45"/>
    </row>
    <row r="282" spans="9:25" ht="13.2" x14ac:dyDescent="0.25">
      <c r="I282" s="44"/>
      <c r="Y282" s="45"/>
    </row>
    <row r="283" spans="9:25" ht="13.2" x14ac:dyDescent="0.25">
      <c r="I283" s="44"/>
      <c r="Y283" s="45"/>
    </row>
    <row r="284" spans="9:25" ht="13.2" x14ac:dyDescent="0.25">
      <c r="I284" s="44"/>
      <c r="Y284" s="45"/>
    </row>
    <row r="285" spans="9:25" ht="13.2" x14ac:dyDescent="0.25">
      <c r="I285" s="44"/>
      <c r="Y285" s="45"/>
    </row>
    <row r="286" spans="9:25" ht="13.2" x14ac:dyDescent="0.25">
      <c r="I286" s="44"/>
      <c r="Y286" s="45"/>
    </row>
    <row r="287" spans="9:25" ht="13.2" x14ac:dyDescent="0.25">
      <c r="I287" s="44"/>
      <c r="Y287" s="45"/>
    </row>
    <row r="288" spans="9:25" ht="13.2" x14ac:dyDescent="0.25">
      <c r="I288" s="44"/>
      <c r="Y288" s="45"/>
    </row>
    <row r="289" spans="9:25" ht="13.2" x14ac:dyDescent="0.25">
      <c r="I289" s="44"/>
      <c r="Y289" s="45"/>
    </row>
    <row r="290" spans="9:25" ht="13.2" x14ac:dyDescent="0.25">
      <c r="I290" s="44"/>
      <c r="Y290" s="45"/>
    </row>
    <row r="291" spans="9:25" ht="13.2" x14ac:dyDescent="0.25">
      <c r="I291" s="44"/>
      <c r="Y291" s="45"/>
    </row>
    <row r="292" spans="9:25" ht="13.2" x14ac:dyDescent="0.25">
      <c r="I292" s="44"/>
      <c r="Y292" s="45"/>
    </row>
    <row r="293" spans="9:25" ht="13.2" x14ac:dyDescent="0.25">
      <c r="I293" s="44"/>
      <c r="Y293" s="45"/>
    </row>
    <row r="294" spans="9:25" ht="13.2" x14ac:dyDescent="0.25">
      <c r="I294" s="44"/>
      <c r="Y294" s="45"/>
    </row>
    <row r="295" spans="9:25" ht="13.2" x14ac:dyDescent="0.25">
      <c r="I295" s="44"/>
      <c r="Y295" s="45"/>
    </row>
    <row r="296" spans="9:25" ht="13.2" x14ac:dyDescent="0.25">
      <c r="I296" s="44"/>
      <c r="Y296" s="45"/>
    </row>
    <row r="297" spans="9:25" ht="13.2" x14ac:dyDescent="0.25">
      <c r="I297" s="44"/>
      <c r="Y297" s="45"/>
    </row>
    <row r="298" spans="9:25" ht="13.2" x14ac:dyDescent="0.25">
      <c r="I298" s="44"/>
      <c r="Y298" s="45"/>
    </row>
    <row r="299" spans="9:25" ht="13.2" x14ac:dyDescent="0.25">
      <c r="I299" s="44"/>
      <c r="Y299" s="45"/>
    </row>
    <row r="300" spans="9:25" ht="13.2" x14ac:dyDescent="0.25">
      <c r="I300" s="44"/>
      <c r="Y300" s="45"/>
    </row>
    <row r="301" spans="9:25" ht="13.2" x14ac:dyDescent="0.25">
      <c r="I301" s="44"/>
      <c r="Y301" s="45"/>
    </row>
    <row r="302" spans="9:25" ht="13.2" x14ac:dyDescent="0.25">
      <c r="I302" s="44"/>
      <c r="Y302" s="45"/>
    </row>
    <row r="303" spans="9:25" ht="13.2" x14ac:dyDescent="0.25">
      <c r="I303" s="44"/>
      <c r="Y303" s="45"/>
    </row>
    <row r="304" spans="9:25" ht="13.2" x14ac:dyDescent="0.25">
      <c r="I304" s="44"/>
      <c r="Y304" s="45"/>
    </row>
    <row r="305" spans="9:25" ht="13.2" x14ac:dyDescent="0.25">
      <c r="I305" s="44"/>
      <c r="Y305" s="45"/>
    </row>
    <row r="306" spans="9:25" ht="13.2" x14ac:dyDescent="0.25">
      <c r="I306" s="44"/>
      <c r="Y306" s="45"/>
    </row>
    <row r="307" spans="9:25" ht="13.2" x14ac:dyDescent="0.25">
      <c r="I307" s="44"/>
      <c r="Y307" s="45"/>
    </row>
    <row r="308" spans="9:25" ht="13.2" x14ac:dyDescent="0.25">
      <c r="I308" s="44"/>
      <c r="Y308" s="45"/>
    </row>
    <row r="309" spans="9:25" ht="13.2" x14ac:dyDescent="0.25">
      <c r="I309" s="44"/>
      <c r="Y309" s="45"/>
    </row>
    <row r="310" spans="9:25" ht="13.2" x14ac:dyDescent="0.25">
      <c r="I310" s="44"/>
      <c r="Y310" s="45"/>
    </row>
    <row r="311" spans="9:25" ht="13.2" x14ac:dyDescent="0.25">
      <c r="I311" s="44"/>
      <c r="Y311" s="45"/>
    </row>
    <row r="312" spans="9:25" ht="13.2" x14ac:dyDescent="0.25">
      <c r="I312" s="44"/>
      <c r="Y312" s="45"/>
    </row>
    <row r="313" spans="9:25" ht="13.2" x14ac:dyDescent="0.25">
      <c r="I313" s="44"/>
      <c r="Y313" s="45"/>
    </row>
    <row r="314" spans="9:25" ht="13.2" x14ac:dyDescent="0.25">
      <c r="I314" s="44"/>
      <c r="Y314" s="45"/>
    </row>
    <row r="315" spans="9:25" ht="13.2" x14ac:dyDescent="0.25">
      <c r="I315" s="44"/>
      <c r="Y315" s="45"/>
    </row>
    <row r="316" spans="9:25" ht="13.2" x14ac:dyDescent="0.25">
      <c r="I316" s="44"/>
      <c r="Y316" s="45"/>
    </row>
    <row r="317" spans="9:25" ht="13.2" x14ac:dyDescent="0.25">
      <c r="I317" s="44"/>
      <c r="Y317" s="45"/>
    </row>
    <row r="318" spans="9:25" ht="13.2" x14ac:dyDescent="0.25">
      <c r="I318" s="44"/>
      <c r="Y318" s="45"/>
    </row>
    <row r="319" spans="9:25" ht="13.2" x14ac:dyDescent="0.25">
      <c r="I319" s="44"/>
      <c r="Y319" s="45"/>
    </row>
    <row r="320" spans="9:25" ht="13.2" x14ac:dyDescent="0.25">
      <c r="I320" s="44"/>
      <c r="Y320" s="45"/>
    </row>
    <row r="321" spans="9:25" ht="13.2" x14ac:dyDescent="0.25">
      <c r="I321" s="44"/>
      <c r="Y321" s="45"/>
    </row>
    <row r="322" spans="9:25" ht="13.2" x14ac:dyDescent="0.25">
      <c r="I322" s="44"/>
      <c r="Y322" s="45"/>
    </row>
    <row r="323" spans="9:25" ht="13.2" x14ac:dyDescent="0.25">
      <c r="I323" s="44"/>
      <c r="Y323" s="45"/>
    </row>
    <row r="324" spans="9:25" ht="13.2" x14ac:dyDescent="0.25">
      <c r="I324" s="44"/>
      <c r="Y324" s="45"/>
    </row>
    <row r="325" spans="9:25" ht="13.2" x14ac:dyDescent="0.25">
      <c r="I325" s="44"/>
      <c r="Y325" s="45"/>
    </row>
    <row r="326" spans="9:25" ht="13.2" x14ac:dyDescent="0.25">
      <c r="I326" s="44"/>
      <c r="Y326" s="45"/>
    </row>
    <row r="327" spans="9:25" ht="13.2" x14ac:dyDescent="0.25">
      <c r="I327" s="44"/>
      <c r="Y327" s="45"/>
    </row>
    <row r="328" spans="9:25" ht="13.2" x14ac:dyDescent="0.25">
      <c r="I328" s="44"/>
      <c r="Y328" s="45"/>
    </row>
    <row r="329" spans="9:25" ht="13.2" x14ac:dyDescent="0.25">
      <c r="I329" s="44"/>
      <c r="Y329" s="45"/>
    </row>
    <row r="330" spans="9:25" ht="13.2" x14ac:dyDescent="0.25">
      <c r="I330" s="44"/>
      <c r="Y330" s="45"/>
    </row>
    <row r="331" spans="9:25" ht="13.2" x14ac:dyDescent="0.25">
      <c r="I331" s="44"/>
      <c r="Y331" s="45"/>
    </row>
    <row r="332" spans="9:25" ht="13.2" x14ac:dyDescent="0.25">
      <c r="I332" s="44"/>
      <c r="Y332" s="45"/>
    </row>
    <row r="333" spans="9:25" ht="13.2" x14ac:dyDescent="0.25">
      <c r="I333" s="44"/>
      <c r="Y333" s="45"/>
    </row>
    <row r="334" spans="9:25" ht="13.2" x14ac:dyDescent="0.25">
      <c r="I334" s="44"/>
      <c r="Y334" s="45"/>
    </row>
    <row r="335" spans="9:25" ht="13.2" x14ac:dyDescent="0.25">
      <c r="I335" s="44"/>
      <c r="Y335" s="45"/>
    </row>
    <row r="336" spans="9:25" ht="13.2" x14ac:dyDescent="0.25">
      <c r="I336" s="44"/>
      <c r="Y336" s="45"/>
    </row>
    <row r="337" spans="9:25" ht="13.2" x14ac:dyDescent="0.25">
      <c r="I337" s="44"/>
      <c r="Y337" s="45"/>
    </row>
    <row r="338" spans="9:25" ht="13.2" x14ac:dyDescent="0.25">
      <c r="I338" s="44"/>
      <c r="Y338" s="45"/>
    </row>
    <row r="339" spans="9:25" ht="13.2" x14ac:dyDescent="0.25">
      <c r="I339" s="44"/>
      <c r="Y339" s="45"/>
    </row>
    <row r="340" spans="9:25" ht="13.2" x14ac:dyDescent="0.25">
      <c r="I340" s="44"/>
      <c r="Y340" s="45"/>
    </row>
    <row r="341" spans="9:25" ht="13.2" x14ac:dyDescent="0.25">
      <c r="I341" s="44"/>
      <c r="Y341" s="45"/>
    </row>
    <row r="342" spans="9:25" ht="13.2" x14ac:dyDescent="0.25">
      <c r="I342" s="44"/>
      <c r="Y342" s="45"/>
    </row>
    <row r="343" spans="9:25" ht="13.2" x14ac:dyDescent="0.25">
      <c r="I343" s="44"/>
      <c r="Y343" s="45"/>
    </row>
    <row r="344" spans="9:25" ht="13.2" x14ac:dyDescent="0.25">
      <c r="I344" s="44"/>
      <c r="Y344" s="45"/>
    </row>
    <row r="345" spans="9:25" ht="13.2" x14ac:dyDescent="0.25">
      <c r="I345" s="44"/>
      <c r="Y345" s="45"/>
    </row>
    <row r="346" spans="9:25" ht="13.2" x14ac:dyDescent="0.25">
      <c r="I346" s="44"/>
      <c r="Y346" s="45"/>
    </row>
    <row r="347" spans="9:25" ht="13.2" x14ac:dyDescent="0.25">
      <c r="I347" s="44"/>
      <c r="Y347" s="45"/>
    </row>
    <row r="348" spans="9:25" ht="13.2" x14ac:dyDescent="0.25">
      <c r="I348" s="44"/>
      <c r="Y348" s="45"/>
    </row>
    <row r="349" spans="9:25" ht="13.2" x14ac:dyDescent="0.25">
      <c r="I349" s="44"/>
      <c r="Y349" s="45"/>
    </row>
    <row r="350" spans="9:25" ht="13.2" x14ac:dyDescent="0.25">
      <c r="I350" s="44"/>
      <c r="Y350" s="45"/>
    </row>
    <row r="351" spans="9:25" ht="13.2" x14ac:dyDescent="0.25">
      <c r="I351" s="44"/>
      <c r="Y351" s="45"/>
    </row>
    <row r="352" spans="9:25" ht="13.2" x14ac:dyDescent="0.25">
      <c r="I352" s="44"/>
      <c r="Y352" s="45"/>
    </row>
    <row r="353" spans="9:25" ht="13.2" x14ac:dyDescent="0.25">
      <c r="I353" s="44"/>
      <c r="Y353" s="45"/>
    </row>
    <row r="354" spans="9:25" ht="13.2" x14ac:dyDescent="0.25">
      <c r="I354" s="44"/>
      <c r="Y354" s="45"/>
    </row>
    <row r="355" spans="9:25" ht="13.2" x14ac:dyDescent="0.25">
      <c r="I355" s="44"/>
      <c r="Y355" s="45"/>
    </row>
    <row r="356" spans="9:25" ht="13.2" x14ac:dyDescent="0.25">
      <c r="I356" s="44"/>
      <c r="Y356" s="45"/>
    </row>
    <row r="357" spans="9:25" ht="13.2" x14ac:dyDescent="0.25">
      <c r="I357" s="44"/>
      <c r="Y357" s="45"/>
    </row>
    <row r="358" spans="9:25" ht="13.2" x14ac:dyDescent="0.25">
      <c r="I358" s="44"/>
      <c r="Y358" s="45"/>
    </row>
    <row r="359" spans="9:25" ht="13.2" x14ac:dyDescent="0.25">
      <c r="I359" s="44"/>
      <c r="Y359" s="45"/>
    </row>
    <row r="360" spans="9:25" ht="13.2" x14ac:dyDescent="0.25">
      <c r="I360" s="44"/>
      <c r="Y360" s="45"/>
    </row>
    <row r="361" spans="9:25" ht="13.2" x14ac:dyDescent="0.25">
      <c r="I361" s="44"/>
      <c r="Y361" s="45"/>
    </row>
    <row r="362" spans="9:25" ht="13.2" x14ac:dyDescent="0.25">
      <c r="I362" s="44"/>
      <c r="Y362" s="45"/>
    </row>
    <row r="363" spans="9:25" ht="13.2" x14ac:dyDescent="0.25">
      <c r="I363" s="44"/>
      <c r="Y363" s="45"/>
    </row>
    <row r="364" spans="9:25" ht="13.2" x14ac:dyDescent="0.25">
      <c r="I364" s="44"/>
      <c r="Y364" s="45"/>
    </row>
    <row r="365" spans="9:25" ht="13.2" x14ac:dyDescent="0.25">
      <c r="I365" s="44"/>
      <c r="Y365" s="45"/>
    </row>
    <row r="366" spans="9:25" ht="13.2" x14ac:dyDescent="0.25">
      <c r="I366" s="44"/>
      <c r="Y366" s="45"/>
    </row>
    <row r="367" spans="9:25" ht="13.2" x14ac:dyDescent="0.25">
      <c r="I367" s="44"/>
      <c r="Y367" s="45"/>
    </row>
    <row r="368" spans="9:25" ht="13.2" x14ac:dyDescent="0.25">
      <c r="I368" s="44"/>
      <c r="Y368" s="45"/>
    </row>
    <row r="369" spans="9:25" ht="13.2" x14ac:dyDescent="0.25">
      <c r="I369" s="44"/>
      <c r="Y369" s="45"/>
    </row>
    <row r="370" spans="9:25" ht="13.2" x14ac:dyDescent="0.25">
      <c r="I370" s="44"/>
      <c r="Y370" s="45"/>
    </row>
    <row r="371" spans="9:25" ht="13.2" x14ac:dyDescent="0.25">
      <c r="I371" s="44"/>
      <c r="Y371" s="45"/>
    </row>
    <row r="372" spans="9:25" ht="13.2" x14ac:dyDescent="0.25">
      <c r="I372" s="44"/>
      <c r="Y372" s="45"/>
    </row>
    <row r="373" spans="9:25" ht="13.2" x14ac:dyDescent="0.25">
      <c r="I373" s="44"/>
      <c r="Y373" s="45"/>
    </row>
    <row r="374" spans="9:25" ht="13.2" x14ac:dyDescent="0.25">
      <c r="I374" s="44"/>
      <c r="Y374" s="45"/>
    </row>
    <row r="375" spans="9:25" ht="13.2" x14ac:dyDescent="0.25">
      <c r="I375" s="44"/>
      <c r="Y375" s="45"/>
    </row>
    <row r="376" spans="9:25" ht="13.2" x14ac:dyDescent="0.25">
      <c r="I376" s="44"/>
      <c r="Y376" s="45"/>
    </row>
    <row r="377" spans="9:25" ht="13.2" x14ac:dyDescent="0.25">
      <c r="I377" s="44"/>
      <c r="Y377" s="45"/>
    </row>
    <row r="378" spans="9:25" ht="13.2" x14ac:dyDescent="0.25">
      <c r="I378" s="44"/>
      <c r="Y378" s="45"/>
    </row>
    <row r="379" spans="9:25" ht="13.2" x14ac:dyDescent="0.25">
      <c r="I379" s="44"/>
      <c r="Y379" s="45"/>
    </row>
    <row r="380" spans="9:25" ht="13.2" x14ac:dyDescent="0.25">
      <c r="I380" s="44"/>
      <c r="Y380" s="45"/>
    </row>
    <row r="381" spans="9:25" ht="13.2" x14ac:dyDescent="0.25">
      <c r="I381" s="44"/>
      <c r="Y381" s="45"/>
    </row>
    <row r="382" spans="9:25" ht="13.2" x14ac:dyDescent="0.25">
      <c r="I382" s="44"/>
      <c r="Y382" s="45"/>
    </row>
    <row r="383" spans="9:25" ht="13.2" x14ac:dyDescent="0.25">
      <c r="I383" s="44"/>
      <c r="Y383" s="45"/>
    </row>
    <row r="384" spans="9:25" ht="13.2" x14ac:dyDescent="0.25">
      <c r="I384" s="44"/>
      <c r="Y384" s="45"/>
    </row>
    <row r="385" spans="9:25" ht="13.2" x14ac:dyDescent="0.25">
      <c r="I385" s="44"/>
      <c r="Y385" s="45"/>
    </row>
    <row r="386" spans="9:25" ht="13.2" x14ac:dyDescent="0.25">
      <c r="I386" s="44"/>
      <c r="Y386" s="45"/>
    </row>
    <row r="387" spans="9:25" ht="13.2" x14ac:dyDescent="0.25">
      <c r="I387" s="44"/>
      <c r="Y387" s="45"/>
    </row>
    <row r="388" spans="9:25" ht="13.2" x14ac:dyDescent="0.25">
      <c r="I388" s="44"/>
      <c r="Y388" s="45"/>
    </row>
    <row r="389" spans="9:25" ht="13.2" x14ac:dyDescent="0.25">
      <c r="I389" s="44"/>
      <c r="Y389" s="45"/>
    </row>
    <row r="390" spans="9:25" ht="13.2" x14ac:dyDescent="0.25">
      <c r="I390" s="44"/>
      <c r="Y390" s="45"/>
    </row>
    <row r="391" spans="9:25" ht="13.2" x14ac:dyDescent="0.25">
      <c r="I391" s="44"/>
      <c r="Y391" s="45"/>
    </row>
    <row r="392" spans="9:25" ht="13.2" x14ac:dyDescent="0.25">
      <c r="I392" s="44"/>
      <c r="Y392" s="45"/>
    </row>
    <row r="393" spans="9:25" ht="13.2" x14ac:dyDescent="0.25">
      <c r="I393" s="44"/>
      <c r="Y393" s="45"/>
    </row>
    <row r="394" spans="9:25" ht="13.2" x14ac:dyDescent="0.25">
      <c r="I394" s="44"/>
      <c r="Y394" s="45"/>
    </row>
    <row r="395" spans="9:25" ht="13.2" x14ac:dyDescent="0.25">
      <c r="I395" s="44"/>
      <c r="Y395" s="45"/>
    </row>
    <row r="396" spans="9:25" ht="13.2" x14ac:dyDescent="0.25">
      <c r="I396" s="44"/>
      <c r="Y396" s="45"/>
    </row>
    <row r="397" spans="9:25" ht="13.2" x14ac:dyDescent="0.25">
      <c r="I397" s="44"/>
      <c r="Y397" s="45"/>
    </row>
    <row r="398" spans="9:25" ht="13.2" x14ac:dyDescent="0.25">
      <c r="I398" s="44"/>
      <c r="Y398" s="45"/>
    </row>
    <row r="399" spans="9:25" ht="13.2" x14ac:dyDescent="0.25">
      <c r="I399" s="44"/>
      <c r="Y399" s="45"/>
    </row>
    <row r="400" spans="9:25" ht="13.2" x14ac:dyDescent="0.25">
      <c r="I400" s="44"/>
      <c r="Y400" s="45"/>
    </row>
    <row r="401" spans="9:25" ht="13.2" x14ac:dyDescent="0.25">
      <c r="I401" s="44"/>
      <c r="Y401" s="45"/>
    </row>
    <row r="402" spans="9:25" ht="13.2" x14ac:dyDescent="0.25">
      <c r="I402" s="44"/>
      <c r="Y402" s="45"/>
    </row>
    <row r="403" spans="9:25" ht="13.2" x14ac:dyDescent="0.25">
      <c r="I403" s="44"/>
      <c r="Y403" s="45"/>
    </row>
    <row r="404" spans="9:25" ht="13.2" x14ac:dyDescent="0.25">
      <c r="I404" s="44"/>
      <c r="Y404" s="45"/>
    </row>
    <row r="405" spans="9:25" ht="13.2" x14ac:dyDescent="0.25">
      <c r="I405" s="44"/>
      <c r="Y405" s="45"/>
    </row>
    <row r="406" spans="9:25" ht="13.2" x14ac:dyDescent="0.25">
      <c r="I406" s="44"/>
      <c r="Y406" s="45"/>
    </row>
    <row r="407" spans="9:25" ht="13.2" x14ac:dyDescent="0.25">
      <c r="I407" s="44"/>
      <c r="Y407" s="45"/>
    </row>
    <row r="408" spans="9:25" ht="13.2" x14ac:dyDescent="0.25">
      <c r="I408" s="44"/>
      <c r="Y408" s="45"/>
    </row>
    <row r="409" spans="9:25" ht="13.2" x14ac:dyDescent="0.25">
      <c r="I409" s="44"/>
      <c r="Y409" s="45"/>
    </row>
    <row r="410" spans="9:25" ht="13.2" x14ac:dyDescent="0.25">
      <c r="I410" s="44"/>
      <c r="Y410" s="45"/>
    </row>
    <row r="411" spans="9:25" ht="13.2" x14ac:dyDescent="0.25">
      <c r="I411" s="44"/>
      <c r="Y411" s="45"/>
    </row>
    <row r="412" spans="9:25" ht="13.2" x14ac:dyDescent="0.25">
      <c r="I412" s="44"/>
      <c r="Y412" s="45"/>
    </row>
    <row r="413" spans="9:25" ht="13.2" x14ac:dyDescent="0.25">
      <c r="I413" s="44"/>
      <c r="Y413" s="45"/>
    </row>
    <row r="414" spans="9:25" ht="13.2" x14ac:dyDescent="0.25">
      <c r="I414" s="44"/>
      <c r="Y414" s="45"/>
    </row>
    <row r="415" spans="9:25" ht="13.2" x14ac:dyDescent="0.25">
      <c r="I415" s="44"/>
      <c r="Y415" s="45"/>
    </row>
    <row r="416" spans="9:25" ht="13.2" x14ac:dyDescent="0.25">
      <c r="I416" s="44"/>
      <c r="Y416" s="45"/>
    </row>
    <row r="417" spans="9:25" ht="13.2" x14ac:dyDescent="0.25">
      <c r="I417" s="44"/>
      <c r="Y417" s="45"/>
    </row>
    <row r="418" spans="9:25" ht="13.2" x14ac:dyDescent="0.25">
      <c r="I418" s="44"/>
      <c r="Y418" s="45"/>
    </row>
    <row r="419" spans="9:25" ht="13.2" x14ac:dyDescent="0.25">
      <c r="I419" s="44"/>
      <c r="Y419" s="45"/>
    </row>
    <row r="420" spans="9:25" ht="13.2" x14ac:dyDescent="0.25">
      <c r="I420" s="44"/>
      <c r="Y420" s="45"/>
    </row>
    <row r="421" spans="9:25" ht="13.2" x14ac:dyDescent="0.25">
      <c r="I421" s="44"/>
      <c r="Y421" s="45"/>
    </row>
    <row r="422" spans="9:25" ht="13.2" x14ac:dyDescent="0.25">
      <c r="I422" s="44"/>
      <c r="Y422" s="45"/>
    </row>
    <row r="423" spans="9:25" ht="13.2" x14ac:dyDescent="0.25">
      <c r="I423" s="44"/>
      <c r="Y423" s="45"/>
    </row>
    <row r="424" spans="9:25" ht="13.2" x14ac:dyDescent="0.25">
      <c r="I424" s="44"/>
      <c r="Y424" s="45"/>
    </row>
    <row r="425" spans="9:25" ht="13.2" x14ac:dyDescent="0.25">
      <c r="I425" s="44"/>
      <c r="Y425" s="45"/>
    </row>
    <row r="426" spans="9:25" ht="13.2" x14ac:dyDescent="0.25">
      <c r="I426" s="44"/>
      <c r="Y426" s="45"/>
    </row>
    <row r="427" spans="9:25" ht="13.2" x14ac:dyDescent="0.25">
      <c r="I427" s="44"/>
      <c r="Y427" s="45"/>
    </row>
    <row r="428" spans="9:25" ht="13.2" x14ac:dyDescent="0.25">
      <c r="I428" s="44"/>
      <c r="Y428" s="45"/>
    </row>
    <row r="429" spans="9:25" ht="13.2" x14ac:dyDescent="0.25">
      <c r="I429" s="44"/>
      <c r="Y429" s="45"/>
    </row>
    <row r="430" spans="9:25" ht="13.2" x14ac:dyDescent="0.25">
      <c r="I430" s="44"/>
      <c r="Y430" s="45"/>
    </row>
    <row r="431" spans="9:25" ht="13.2" x14ac:dyDescent="0.25">
      <c r="I431" s="44"/>
      <c r="Y431" s="45"/>
    </row>
    <row r="432" spans="9:25" ht="13.2" x14ac:dyDescent="0.25">
      <c r="I432" s="44"/>
      <c r="Y432" s="45"/>
    </row>
    <row r="433" spans="9:25" ht="13.2" x14ac:dyDescent="0.25">
      <c r="I433" s="44"/>
      <c r="Y433" s="45"/>
    </row>
    <row r="434" spans="9:25" ht="13.2" x14ac:dyDescent="0.25">
      <c r="I434" s="44"/>
      <c r="Y434" s="45"/>
    </row>
    <row r="435" spans="9:25" ht="13.2" x14ac:dyDescent="0.25">
      <c r="I435" s="44"/>
      <c r="Y435" s="45"/>
    </row>
    <row r="436" spans="9:25" ht="13.2" x14ac:dyDescent="0.25">
      <c r="I436" s="44"/>
      <c r="Y436" s="45"/>
    </row>
    <row r="437" spans="9:25" ht="13.2" x14ac:dyDescent="0.25">
      <c r="I437" s="44"/>
      <c r="Y437" s="45"/>
    </row>
    <row r="438" spans="9:25" ht="13.2" x14ac:dyDescent="0.25">
      <c r="I438" s="44"/>
      <c r="Y438" s="45"/>
    </row>
    <row r="439" spans="9:25" ht="13.2" x14ac:dyDescent="0.25">
      <c r="I439" s="44"/>
      <c r="Y439" s="45"/>
    </row>
    <row r="440" spans="9:25" ht="13.2" x14ac:dyDescent="0.25">
      <c r="I440" s="44"/>
      <c r="Y440" s="45"/>
    </row>
    <row r="441" spans="9:25" ht="13.2" x14ac:dyDescent="0.25">
      <c r="I441" s="44"/>
      <c r="Y441" s="45"/>
    </row>
    <row r="442" spans="9:25" ht="13.2" x14ac:dyDescent="0.25">
      <c r="I442" s="44"/>
      <c r="Y442" s="45"/>
    </row>
    <row r="443" spans="9:25" ht="13.2" x14ac:dyDescent="0.25">
      <c r="I443" s="44"/>
      <c r="Y443" s="45"/>
    </row>
    <row r="444" spans="9:25" ht="13.2" x14ac:dyDescent="0.25">
      <c r="I444" s="44"/>
      <c r="Y444" s="45"/>
    </row>
    <row r="445" spans="9:25" ht="13.2" x14ac:dyDescent="0.25">
      <c r="I445" s="44"/>
      <c r="Y445" s="45"/>
    </row>
    <row r="446" spans="9:25" ht="13.2" x14ac:dyDescent="0.25">
      <c r="I446" s="44"/>
      <c r="Y446" s="45"/>
    </row>
    <row r="447" spans="9:25" ht="13.2" x14ac:dyDescent="0.25">
      <c r="I447" s="44"/>
      <c r="Y447" s="45"/>
    </row>
    <row r="448" spans="9:25" ht="13.2" x14ac:dyDescent="0.25">
      <c r="I448" s="44"/>
      <c r="Y448" s="45"/>
    </row>
    <row r="449" spans="9:25" ht="13.2" x14ac:dyDescent="0.25">
      <c r="I449" s="44"/>
      <c r="Y449" s="45"/>
    </row>
    <row r="450" spans="9:25" ht="13.2" x14ac:dyDescent="0.25">
      <c r="I450" s="44"/>
      <c r="Y450" s="45"/>
    </row>
    <row r="451" spans="9:25" ht="13.2" x14ac:dyDescent="0.25">
      <c r="I451" s="44"/>
      <c r="Y451" s="45"/>
    </row>
    <row r="452" spans="9:25" ht="13.2" x14ac:dyDescent="0.25">
      <c r="I452" s="44"/>
      <c r="Y452" s="45"/>
    </row>
    <row r="453" spans="9:25" ht="13.2" x14ac:dyDescent="0.25">
      <c r="I453" s="44"/>
      <c r="Y453" s="45"/>
    </row>
    <row r="454" spans="9:25" ht="13.2" x14ac:dyDescent="0.25">
      <c r="I454" s="44"/>
      <c r="Y454" s="45"/>
    </row>
    <row r="455" spans="9:25" ht="13.2" x14ac:dyDescent="0.25">
      <c r="I455" s="44"/>
      <c r="Y455" s="45"/>
    </row>
    <row r="456" spans="9:25" ht="13.2" x14ac:dyDescent="0.25">
      <c r="I456" s="44"/>
      <c r="Y456" s="45"/>
    </row>
    <row r="457" spans="9:25" ht="13.2" x14ac:dyDescent="0.25">
      <c r="I457" s="44"/>
      <c r="Y457" s="45"/>
    </row>
    <row r="458" spans="9:25" ht="13.2" x14ac:dyDescent="0.25">
      <c r="I458" s="44"/>
      <c r="Y458" s="45"/>
    </row>
    <row r="459" spans="9:25" ht="13.2" x14ac:dyDescent="0.25">
      <c r="I459" s="44"/>
      <c r="Y459" s="45"/>
    </row>
    <row r="460" spans="9:25" ht="13.2" x14ac:dyDescent="0.25">
      <c r="I460" s="44"/>
      <c r="Y460" s="45"/>
    </row>
    <row r="461" spans="9:25" ht="13.2" x14ac:dyDescent="0.25">
      <c r="I461" s="44"/>
      <c r="Y461" s="45"/>
    </row>
    <row r="462" spans="9:25" ht="13.2" x14ac:dyDescent="0.25">
      <c r="I462" s="44"/>
      <c r="Y462" s="45"/>
    </row>
    <row r="463" spans="9:25" ht="13.2" x14ac:dyDescent="0.25">
      <c r="I463" s="44"/>
      <c r="Y463" s="45"/>
    </row>
    <row r="464" spans="9:25" ht="13.2" x14ac:dyDescent="0.25">
      <c r="I464" s="44"/>
      <c r="Y464" s="45"/>
    </row>
    <row r="465" spans="9:25" ht="13.2" x14ac:dyDescent="0.25">
      <c r="I465" s="44"/>
      <c r="Y465" s="45"/>
    </row>
    <row r="466" spans="9:25" ht="13.2" x14ac:dyDescent="0.25">
      <c r="I466" s="44"/>
      <c r="Y466" s="45"/>
    </row>
    <row r="467" spans="9:25" ht="13.2" x14ac:dyDescent="0.25">
      <c r="I467" s="44"/>
      <c r="Y467" s="45"/>
    </row>
    <row r="468" spans="9:25" ht="13.2" x14ac:dyDescent="0.25">
      <c r="I468" s="44"/>
      <c r="Y468" s="45"/>
    </row>
    <row r="469" spans="9:25" ht="13.2" x14ac:dyDescent="0.25">
      <c r="I469" s="44"/>
      <c r="Y469" s="45"/>
    </row>
    <row r="470" spans="9:25" ht="13.2" x14ac:dyDescent="0.25">
      <c r="I470" s="44"/>
      <c r="Y470" s="45"/>
    </row>
    <row r="471" spans="9:25" ht="13.2" x14ac:dyDescent="0.25">
      <c r="I471" s="44"/>
      <c r="Y471" s="45"/>
    </row>
    <row r="472" spans="9:25" ht="13.2" x14ac:dyDescent="0.25">
      <c r="I472" s="44"/>
      <c r="Y472" s="45"/>
    </row>
    <row r="473" spans="9:25" ht="13.2" x14ac:dyDescent="0.25">
      <c r="I473" s="44"/>
      <c r="Y473" s="45"/>
    </row>
    <row r="474" spans="9:25" ht="13.2" x14ac:dyDescent="0.25">
      <c r="I474" s="44"/>
      <c r="Y474" s="45"/>
    </row>
    <row r="475" spans="9:25" ht="13.2" x14ac:dyDescent="0.25">
      <c r="I475" s="44"/>
      <c r="Y475" s="45"/>
    </row>
    <row r="476" spans="9:25" ht="13.2" x14ac:dyDescent="0.25">
      <c r="I476" s="44"/>
      <c r="Y476" s="45"/>
    </row>
    <row r="477" spans="9:25" ht="13.2" x14ac:dyDescent="0.25">
      <c r="I477" s="44"/>
      <c r="Y477" s="45"/>
    </row>
    <row r="478" spans="9:25" ht="13.2" x14ac:dyDescent="0.25">
      <c r="I478" s="44"/>
      <c r="Y478" s="45"/>
    </row>
    <row r="479" spans="9:25" ht="13.2" x14ac:dyDescent="0.25">
      <c r="I479" s="44"/>
      <c r="Y479" s="45"/>
    </row>
    <row r="480" spans="9:25" ht="13.2" x14ac:dyDescent="0.25">
      <c r="I480" s="44"/>
      <c r="Y480" s="45"/>
    </row>
    <row r="481" spans="9:25" ht="13.2" x14ac:dyDescent="0.25">
      <c r="I481" s="44"/>
      <c r="Y481" s="45"/>
    </row>
    <row r="482" spans="9:25" ht="13.2" x14ac:dyDescent="0.25">
      <c r="I482" s="44"/>
      <c r="Y482" s="45"/>
    </row>
    <row r="483" spans="9:25" ht="13.2" x14ac:dyDescent="0.25">
      <c r="I483" s="44"/>
      <c r="Y483" s="45"/>
    </row>
    <row r="484" spans="9:25" ht="13.2" x14ac:dyDescent="0.25">
      <c r="I484" s="44"/>
      <c r="Y484" s="45"/>
    </row>
    <row r="485" spans="9:25" ht="13.2" x14ac:dyDescent="0.25">
      <c r="I485" s="44"/>
      <c r="Y485" s="45"/>
    </row>
    <row r="486" spans="9:25" ht="13.2" x14ac:dyDescent="0.25">
      <c r="I486" s="44"/>
      <c r="Y486" s="45"/>
    </row>
    <row r="487" spans="9:25" ht="13.2" x14ac:dyDescent="0.25">
      <c r="I487" s="44"/>
      <c r="Y487" s="45"/>
    </row>
    <row r="488" spans="9:25" ht="13.2" x14ac:dyDescent="0.25">
      <c r="I488" s="44"/>
      <c r="Y488" s="45"/>
    </row>
    <row r="489" spans="9:25" ht="13.2" x14ac:dyDescent="0.25">
      <c r="I489" s="44"/>
      <c r="Y489" s="45"/>
    </row>
    <row r="490" spans="9:25" ht="13.2" x14ac:dyDescent="0.25">
      <c r="I490" s="44"/>
      <c r="Y490" s="45"/>
    </row>
    <row r="491" spans="9:25" ht="13.2" x14ac:dyDescent="0.25">
      <c r="I491" s="44"/>
      <c r="Y491" s="45"/>
    </row>
    <row r="492" spans="9:25" ht="13.2" x14ac:dyDescent="0.25">
      <c r="I492" s="44"/>
      <c r="Y492" s="45"/>
    </row>
    <row r="493" spans="9:25" ht="13.2" x14ac:dyDescent="0.25">
      <c r="I493" s="44"/>
      <c r="Y493" s="45"/>
    </row>
    <row r="494" spans="9:25" ht="13.2" x14ac:dyDescent="0.25">
      <c r="I494" s="44"/>
      <c r="Y494" s="45"/>
    </row>
    <row r="495" spans="9:25" ht="13.2" x14ac:dyDescent="0.25">
      <c r="I495" s="44"/>
      <c r="Y495" s="45"/>
    </row>
    <row r="496" spans="9:25" ht="13.2" x14ac:dyDescent="0.25">
      <c r="I496" s="44"/>
      <c r="Y496" s="45"/>
    </row>
    <row r="497" spans="9:25" ht="13.2" x14ac:dyDescent="0.25">
      <c r="I497" s="44"/>
      <c r="Y497" s="45"/>
    </row>
    <row r="498" spans="9:25" ht="13.2" x14ac:dyDescent="0.25">
      <c r="I498" s="44"/>
      <c r="Y498" s="45"/>
    </row>
    <row r="499" spans="9:25" ht="13.2" x14ac:dyDescent="0.25">
      <c r="I499" s="44"/>
      <c r="Y499" s="45"/>
    </row>
    <row r="500" spans="9:25" ht="13.2" x14ac:dyDescent="0.25">
      <c r="I500" s="44"/>
      <c r="Y500" s="45"/>
    </row>
    <row r="501" spans="9:25" ht="13.2" x14ac:dyDescent="0.25">
      <c r="I501" s="44"/>
      <c r="Y501" s="45"/>
    </row>
    <row r="502" spans="9:25" ht="13.2" x14ac:dyDescent="0.25">
      <c r="I502" s="44"/>
      <c r="Y502" s="45"/>
    </row>
    <row r="503" spans="9:25" ht="13.2" x14ac:dyDescent="0.25">
      <c r="I503" s="44"/>
      <c r="Y503" s="45"/>
    </row>
    <row r="504" spans="9:25" ht="13.2" x14ac:dyDescent="0.25">
      <c r="I504" s="44"/>
      <c r="Y504" s="45"/>
    </row>
    <row r="505" spans="9:25" ht="13.2" x14ac:dyDescent="0.25">
      <c r="I505" s="44"/>
      <c r="Y505" s="45"/>
    </row>
    <row r="506" spans="9:25" ht="13.2" x14ac:dyDescent="0.25">
      <c r="I506" s="44"/>
      <c r="Y506" s="45"/>
    </row>
    <row r="507" spans="9:25" ht="13.2" x14ac:dyDescent="0.25">
      <c r="I507" s="44"/>
      <c r="Y507" s="45"/>
    </row>
    <row r="508" spans="9:25" ht="13.2" x14ac:dyDescent="0.25">
      <c r="I508" s="44"/>
      <c r="Y508" s="45"/>
    </row>
    <row r="509" spans="9:25" ht="13.2" x14ac:dyDescent="0.25">
      <c r="I509" s="44"/>
      <c r="Y509" s="45"/>
    </row>
    <row r="510" spans="9:25" ht="13.2" x14ac:dyDescent="0.25">
      <c r="I510" s="44"/>
      <c r="Y510" s="45"/>
    </row>
    <row r="511" spans="9:25" ht="13.2" x14ac:dyDescent="0.25">
      <c r="I511" s="44"/>
      <c r="Y511" s="45"/>
    </row>
    <row r="512" spans="9:25" ht="13.2" x14ac:dyDescent="0.25">
      <c r="I512" s="44"/>
      <c r="Y512" s="45"/>
    </row>
    <row r="513" spans="9:25" ht="13.2" x14ac:dyDescent="0.25">
      <c r="I513" s="44"/>
      <c r="Y513" s="45"/>
    </row>
    <row r="514" spans="9:25" ht="13.2" x14ac:dyDescent="0.25">
      <c r="I514" s="44"/>
      <c r="Y514" s="45"/>
    </row>
    <row r="515" spans="9:25" ht="13.2" x14ac:dyDescent="0.25">
      <c r="I515" s="44"/>
      <c r="Y515" s="45"/>
    </row>
    <row r="516" spans="9:25" ht="13.2" x14ac:dyDescent="0.25">
      <c r="I516" s="44"/>
      <c r="Y516" s="45"/>
    </row>
    <row r="517" spans="9:25" ht="13.2" x14ac:dyDescent="0.25">
      <c r="I517" s="44"/>
      <c r="Y517" s="45"/>
    </row>
    <row r="518" spans="9:25" ht="13.2" x14ac:dyDescent="0.25">
      <c r="I518" s="44"/>
      <c r="Y518" s="45"/>
    </row>
    <row r="519" spans="9:25" ht="13.2" x14ac:dyDescent="0.25">
      <c r="I519" s="44"/>
      <c r="Y519" s="45"/>
    </row>
    <row r="520" spans="9:25" ht="13.2" x14ac:dyDescent="0.25">
      <c r="I520" s="44"/>
      <c r="Y520" s="45"/>
    </row>
    <row r="521" spans="9:25" ht="13.2" x14ac:dyDescent="0.25">
      <c r="I521" s="44"/>
      <c r="Y521" s="45"/>
    </row>
    <row r="522" spans="9:25" ht="13.2" x14ac:dyDescent="0.25">
      <c r="I522" s="44"/>
      <c r="Y522" s="45"/>
    </row>
    <row r="523" spans="9:25" ht="13.2" x14ac:dyDescent="0.25">
      <c r="I523" s="44"/>
      <c r="Y523" s="45"/>
    </row>
    <row r="524" spans="9:25" ht="13.2" x14ac:dyDescent="0.25">
      <c r="I524" s="44"/>
      <c r="Y524" s="45"/>
    </row>
    <row r="525" spans="9:25" ht="13.2" x14ac:dyDescent="0.25">
      <c r="I525" s="44"/>
      <c r="Y525" s="45"/>
    </row>
    <row r="526" spans="9:25" ht="13.2" x14ac:dyDescent="0.25">
      <c r="I526" s="44"/>
      <c r="Y526" s="45"/>
    </row>
    <row r="527" spans="9:25" ht="13.2" x14ac:dyDescent="0.25">
      <c r="I527" s="44"/>
      <c r="Y527" s="45"/>
    </row>
    <row r="528" spans="9:25" ht="13.2" x14ac:dyDescent="0.25">
      <c r="I528" s="44"/>
      <c r="Y528" s="45"/>
    </row>
    <row r="529" spans="9:25" ht="13.2" x14ac:dyDescent="0.25">
      <c r="I529" s="44"/>
      <c r="Y529" s="45"/>
    </row>
    <row r="530" spans="9:25" ht="13.2" x14ac:dyDescent="0.25">
      <c r="I530" s="44"/>
      <c r="Y530" s="45"/>
    </row>
    <row r="531" spans="9:25" ht="13.2" x14ac:dyDescent="0.25">
      <c r="I531" s="44"/>
      <c r="Y531" s="45"/>
    </row>
    <row r="532" spans="9:25" ht="13.2" x14ac:dyDescent="0.25">
      <c r="I532" s="44"/>
      <c r="Y532" s="45"/>
    </row>
    <row r="533" spans="9:25" ht="13.2" x14ac:dyDescent="0.25">
      <c r="I533" s="44"/>
      <c r="Y533" s="45"/>
    </row>
    <row r="534" spans="9:25" ht="13.2" x14ac:dyDescent="0.25">
      <c r="I534" s="44"/>
      <c r="Y534" s="45"/>
    </row>
    <row r="535" spans="9:25" ht="13.2" x14ac:dyDescent="0.25">
      <c r="I535" s="44"/>
      <c r="Y535" s="45"/>
    </row>
    <row r="536" spans="9:25" ht="13.2" x14ac:dyDescent="0.25">
      <c r="I536" s="44"/>
      <c r="Y536" s="45"/>
    </row>
    <row r="537" spans="9:25" ht="13.2" x14ac:dyDescent="0.25">
      <c r="I537" s="44"/>
      <c r="Y537" s="45"/>
    </row>
    <row r="538" spans="9:25" ht="13.2" x14ac:dyDescent="0.25">
      <c r="I538" s="44"/>
      <c r="Y538" s="45"/>
    </row>
    <row r="539" spans="9:25" ht="13.2" x14ac:dyDescent="0.25">
      <c r="I539" s="44"/>
      <c r="Y539" s="45"/>
    </row>
    <row r="540" spans="9:25" ht="13.2" x14ac:dyDescent="0.25">
      <c r="I540" s="44"/>
      <c r="Y540" s="45"/>
    </row>
    <row r="541" spans="9:25" ht="13.2" x14ac:dyDescent="0.25">
      <c r="I541" s="44"/>
      <c r="Y541" s="45"/>
    </row>
    <row r="542" spans="9:25" ht="13.2" x14ac:dyDescent="0.25">
      <c r="I542" s="44"/>
      <c r="Y542" s="45"/>
    </row>
    <row r="543" spans="9:25" ht="13.2" x14ac:dyDescent="0.25">
      <c r="I543" s="44"/>
      <c r="Y543" s="45"/>
    </row>
    <row r="544" spans="9:25" ht="13.2" x14ac:dyDescent="0.25">
      <c r="I544" s="44"/>
      <c r="Y544" s="45"/>
    </row>
    <row r="545" spans="9:25" ht="13.2" x14ac:dyDescent="0.25">
      <c r="I545" s="44"/>
      <c r="Y545" s="45"/>
    </row>
    <row r="546" spans="9:25" ht="13.2" x14ac:dyDescent="0.25">
      <c r="I546" s="44"/>
      <c r="Y546" s="45"/>
    </row>
    <row r="547" spans="9:25" ht="13.2" x14ac:dyDescent="0.25">
      <c r="I547" s="44"/>
      <c r="Y547" s="45"/>
    </row>
    <row r="548" spans="9:25" ht="13.2" x14ac:dyDescent="0.25">
      <c r="I548" s="44"/>
      <c r="Y548" s="45"/>
    </row>
    <row r="549" spans="9:25" ht="13.2" x14ac:dyDescent="0.25">
      <c r="I549" s="44"/>
      <c r="Y549" s="45"/>
    </row>
    <row r="550" spans="9:25" ht="13.2" x14ac:dyDescent="0.25">
      <c r="I550" s="44"/>
      <c r="Y550" s="45"/>
    </row>
    <row r="551" spans="9:25" ht="13.2" x14ac:dyDescent="0.25">
      <c r="I551" s="44"/>
      <c r="Y551" s="45"/>
    </row>
    <row r="552" spans="9:25" ht="13.2" x14ac:dyDescent="0.25">
      <c r="I552" s="44"/>
      <c r="Y552" s="45"/>
    </row>
    <row r="553" spans="9:25" ht="13.2" x14ac:dyDescent="0.25">
      <c r="I553" s="44"/>
      <c r="Y553" s="45"/>
    </row>
    <row r="554" spans="9:25" ht="13.2" x14ac:dyDescent="0.25">
      <c r="I554" s="44"/>
      <c r="Y554" s="45"/>
    </row>
    <row r="555" spans="9:25" ht="13.2" x14ac:dyDescent="0.25">
      <c r="I555" s="44"/>
      <c r="Y555" s="45"/>
    </row>
    <row r="556" spans="9:25" ht="13.2" x14ac:dyDescent="0.25">
      <c r="I556" s="44"/>
      <c r="Y556" s="45"/>
    </row>
    <row r="557" spans="9:25" ht="13.2" x14ac:dyDescent="0.25">
      <c r="I557" s="44"/>
      <c r="Y557" s="45"/>
    </row>
    <row r="558" spans="9:25" ht="13.2" x14ac:dyDescent="0.25">
      <c r="I558" s="44"/>
      <c r="Y558" s="45"/>
    </row>
    <row r="559" spans="9:25" ht="13.2" x14ac:dyDescent="0.25">
      <c r="I559" s="44"/>
      <c r="Y559" s="45"/>
    </row>
    <row r="560" spans="9:25" ht="13.2" x14ac:dyDescent="0.25">
      <c r="I560" s="44"/>
      <c r="Y560" s="45"/>
    </row>
    <row r="561" spans="9:25" ht="13.2" x14ac:dyDescent="0.25">
      <c r="I561" s="44"/>
      <c r="Y561" s="45"/>
    </row>
    <row r="562" spans="9:25" ht="13.2" x14ac:dyDescent="0.25">
      <c r="I562" s="44"/>
      <c r="Y562" s="45"/>
    </row>
    <row r="563" spans="9:25" ht="13.2" x14ac:dyDescent="0.25">
      <c r="I563" s="44"/>
      <c r="Y563" s="45"/>
    </row>
    <row r="564" spans="9:25" ht="13.2" x14ac:dyDescent="0.25">
      <c r="I564" s="44"/>
      <c r="Y564" s="45"/>
    </row>
    <row r="565" spans="9:25" ht="13.2" x14ac:dyDescent="0.25">
      <c r="I565" s="44"/>
      <c r="Y565" s="45"/>
    </row>
    <row r="566" spans="9:25" ht="13.2" x14ac:dyDescent="0.25">
      <c r="I566" s="44"/>
      <c r="Y566" s="45"/>
    </row>
    <row r="567" spans="9:25" ht="13.2" x14ac:dyDescent="0.25">
      <c r="I567" s="44"/>
      <c r="Y567" s="45"/>
    </row>
    <row r="568" spans="9:25" ht="13.2" x14ac:dyDescent="0.25">
      <c r="I568" s="44"/>
      <c r="Y568" s="45"/>
    </row>
    <row r="569" spans="9:25" ht="13.2" x14ac:dyDescent="0.25">
      <c r="I569" s="44"/>
      <c r="Y569" s="45"/>
    </row>
    <row r="570" spans="9:25" ht="13.2" x14ac:dyDescent="0.25">
      <c r="I570" s="44"/>
      <c r="Y570" s="45"/>
    </row>
    <row r="571" spans="9:25" ht="13.2" x14ac:dyDescent="0.25">
      <c r="I571" s="44"/>
      <c r="Y571" s="45"/>
    </row>
    <row r="572" spans="9:25" ht="13.2" x14ac:dyDescent="0.25">
      <c r="I572" s="44"/>
      <c r="Y572" s="45"/>
    </row>
    <row r="573" spans="9:25" ht="13.2" x14ac:dyDescent="0.25">
      <c r="I573" s="44"/>
      <c r="Y573" s="45"/>
    </row>
    <row r="574" spans="9:25" ht="13.2" x14ac:dyDescent="0.25">
      <c r="I574" s="44"/>
      <c r="Y574" s="45"/>
    </row>
    <row r="575" spans="9:25" ht="13.2" x14ac:dyDescent="0.25">
      <c r="I575" s="44"/>
      <c r="Y575" s="45"/>
    </row>
    <row r="576" spans="9:25" ht="13.2" x14ac:dyDescent="0.25">
      <c r="I576" s="44"/>
      <c r="Y576" s="45"/>
    </row>
    <row r="577" spans="9:25" ht="13.2" x14ac:dyDescent="0.25">
      <c r="I577" s="44"/>
      <c r="Y577" s="45"/>
    </row>
    <row r="578" spans="9:25" ht="13.2" x14ac:dyDescent="0.25">
      <c r="I578" s="44"/>
      <c r="Y578" s="45"/>
    </row>
    <row r="579" spans="9:25" ht="13.2" x14ac:dyDescent="0.25">
      <c r="I579" s="44"/>
      <c r="Y579" s="45"/>
    </row>
    <row r="580" spans="9:25" ht="13.2" x14ac:dyDescent="0.25">
      <c r="I580" s="44"/>
      <c r="Y580" s="45"/>
    </row>
    <row r="581" spans="9:25" ht="13.2" x14ac:dyDescent="0.25">
      <c r="I581" s="44"/>
      <c r="Y581" s="45"/>
    </row>
    <row r="582" spans="9:25" ht="13.2" x14ac:dyDescent="0.25">
      <c r="I582" s="44"/>
      <c r="Y582" s="45"/>
    </row>
    <row r="583" spans="9:25" ht="13.2" x14ac:dyDescent="0.25">
      <c r="I583" s="44"/>
      <c r="Y583" s="45"/>
    </row>
    <row r="584" spans="9:25" ht="13.2" x14ac:dyDescent="0.25">
      <c r="I584" s="44"/>
      <c r="Y584" s="45"/>
    </row>
    <row r="585" spans="9:25" ht="13.2" x14ac:dyDescent="0.25">
      <c r="I585" s="44"/>
      <c r="Y585" s="45"/>
    </row>
    <row r="586" spans="9:25" ht="13.2" x14ac:dyDescent="0.25">
      <c r="I586" s="44"/>
      <c r="Y586" s="45"/>
    </row>
    <row r="587" spans="9:25" ht="13.2" x14ac:dyDescent="0.25">
      <c r="I587" s="44"/>
      <c r="Y587" s="45"/>
    </row>
    <row r="588" spans="9:25" ht="13.2" x14ac:dyDescent="0.25">
      <c r="I588" s="44"/>
      <c r="Y588" s="45"/>
    </row>
    <row r="589" spans="9:25" ht="13.2" x14ac:dyDescent="0.25">
      <c r="I589" s="44"/>
      <c r="Y589" s="45"/>
    </row>
    <row r="590" spans="9:25" ht="13.2" x14ac:dyDescent="0.25">
      <c r="I590" s="44"/>
      <c r="Y590" s="45"/>
    </row>
    <row r="591" spans="9:25" ht="13.2" x14ac:dyDescent="0.25">
      <c r="I591" s="44"/>
      <c r="Y591" s="45"/>
    </row>
    <row r="592" spans="9:25" ht="13.2" x14ac:dyDescent="0.25">
      <c r="I592" s="44"/>
      <c r="Y592" s="45"/>
    </row>
    <row r="593" spans="9:25" ht="13.2" x14ac:dyDescent="0.25">
      <c r="I593" s="44"/>
      <c r="Y593" s="45"/>
    </row>
    <row r="594" spans="9:25" ht="13.2" x14ac:dyDescent="0.25">
      <c r="I594" s="44"/>
      <c r="Y594" s="45"/>
    </row>
    <row r="595" spans="9:25" ht="13.2" x14ac:dyDescent="0.25">
      <c r="I595" s="44"/>
      <c r="Y595" s="45"/>
    </row>
    <row r="596" spans="9:25" ht="13.2" x14ac:dyDescent="0.25">
      <c r="I596" s="44"/>
      <c r="Y596" s="45"/>
    </row>
    <row r="597" spans="9:25" ht="13.2" x14ac:dyDescent="0.25">
      <c r="I597" s="44"/>
      <c r="Y597" s="45"/>
    </row>
    <row r="598" spans="9:25" ht="13.2" x14ac:dyDescent="0.25">
      <c r="I598" s="44"/>
      <c r="Y598" s="45"/>
    </row>
    <row r="599" spans="9:25" ht="13.2" x14ac:dyDescent="0.25">
      <c r="I599" s="44"/>
      <c r="Y599" s="45"/>
    </row>
    <row r="600" spans="9:25" ht="13.2" x14ac:dyDescent="0.25">
      <c r="I600" s="44"/>
      <c r="Y600" s="45"/>
    </row>
    <row r="601" spans="9:25" ht="13.2" x14ac:dyDescent="0.25">
      <c r="I601" s="44"/>
      <c r="Y601" s="45"/>
    </row>
    <row r="602" spans="9:25" ht="13.2" x14ac:dyDescent="0.25">
      <c r="I602" s="44"/>
      <c r="Y602" s="45"/>
    </row>
    <row r="603" spans="9:25" ht="13.2" x14ac:dyDescent="0.25">
      <c r="I603" s="44"/>
      <c r="Y603" s="45"/>
    </row>
    <row r="604" spans="9:25" ht="13.2" x14ac:dyDescent="0.25">
      <c r="I604" s="44"/>
      <c r="Y604" s="45"/>
    </row>
    <row r="605" spans="9:25" ht="13.2" x14ac:dyDescent="0.25">
      <c r="I605" s="44"/>
      <c r="Y605" s="45"/>
    </row>
    <row r="606" spans="9:25" ht="13.2" x14ac:dyDescent="0.25">
      <c r="I606" s="44"/>
      <c r="Y606" s="45"/>
    </row>
    <row r="607" spans="9:25" ht="13.2" x14ac:dyDescent="0.25">
      <c r="I607" s="44"/>
      <c r="Y607" s="45"/>
    </row>
    <row r="608" spans="9:25" ht="13.2" x14ac:dyDescent="0.25">
      <c r="I608" s="44"/>
      <c r="Y608" s="45"/>
    </row>
    <row r="609" spans="9:25" ht="13.2" x14ac:dyDescent="0.25">
      <c r="I609" s="44"/>
      <c r="Y609" s="45"/>
    </row>
    <row r="610" spans="9:25" ht="13.2" x14ac:dyDescent="0.25">
      <c r="I610" s="44"/>
      <c r="Y610" s="45"/>
    </row>
    <row r="611" spans="9:25" ht="13.2" x14ac:dyDescent="0.25">
      <c r="I611" s="44"/>
      <c r="Y611" s="45"/>
    </row>
    <row r="612" spans="9:25" ht="13.2" x14ac:dyDescent="0.25">
      <c r="I612" s="44"/>
      <c r="Y612" s="45"/>
    </row>
    <row r="613" spans="9:25" ht="13.2" x14ac:dyDescent="0.25">
      <c r="I613" s="44"/>
      <c r="Y613" s="45"/>
    </row>
    <row r="614" spans="9:25" ht="13.2" x14ac:dyDescent="0.25">
      <c r="I614" s="44"/>
      <c r="Y614" s="45"/>
    </row>
    <row r="615" spans="9:25" ht="13.2" x14ac:dyDescent="0.25">
      <c r="I615" s="44"/>
      <c r="Y615" s="45"/>
    </row>
    <row r="616" spans="9:25" ht="13.2" x14ac:dyDescent="0.25">
      <c r="I616" s="44"/>
      <c r="Y616" s="45"/>
    </row>
    <row r="617" spans="9:25" ht="13.2" x14ac:dyDescent="0.25">
      <c r="I617" s="44"/>
      <c r="Y617" s="45"/>
    </row>
    <row r="618" spans="9:25" ht="13.2" x14ac:dyDescent="0.25">
      <c r="I618" s="44"/>
      <c r="Y618" s="45"/>
    </row>
    <row r="619" spans="9:25" ht="13.2" x14ac:dyDescent="0.25">
      <c r="I619" s="44"/>
      <c r="Y619" s="45"/>
    </row>
    <row r="620" spans="9:25" ht="13.2" x14ac:dyDescent="0.25">
      <c r="I620" s="44"/>
      <c r="Y620" s="45"/>
    </row>
    <row r="621" spans="9:25" ht="13.2" x14ac:dyDescent="0.25">
      <c r="I621" s="44"/>
      <c r="Y621" s="45"/>
    </row>
    <row r="622" spans="9:25" ht="13.2" x14ac:dyDescent="0.25">
      <c r="I622" s="44"/>
      <c r="Y622" s="45"/>
    </row>
    <row r="623" spans="9:25" ht="13.2" x14ac:dyDescent="0.25">
      <c r="I623" s="44"/>
      <c r="Y623" s="45"/>
    </row>
    <row r="624" spans="9:25" ht="13.2" x14ac:dyDescent="0.25">
      <c r="I624" s="44"/>
      <c r="Y624" s="45"/>
    </row>
    <row r="625" spans="9:25" ht="13.2" x14ac:dyDescent="0.25">
      <c r="I625" s="44"/>
      <c r="Y625" s="45"/>
    </row>
    <row r="626" spans="9:25" ht="13.2" x14ac:dyDescent="0.25">
      <c r="I626" s="44"/>
      <c r="Y626" s="45"/>
    </row>
    <row r="627" spans="9:25" ht="13.2" x14ac:dyDescent="0.25">
      <c r="I627" s="44"/>
      <c r="Y627" s="45"/>
    </row>
    <row r="628" spans="9:25" ht="13.2" x14ac:dyDescent="0.25">
      <c r="I628" s="44"/>
      <c r="Y628" s="45"/>
    </row>
    <row r="629" spans="9:25" ht="13.2" x14ac:dyDescent="0.25">
      <c r="I629" s="44"/>
      <c r="Y629" s="45"/>
    </row>
    <row r="630" spans="9:25" ht="13.2" x14ac:dyDescent="0.25">
      <c r="I630" s="44"/>
      <c r="Y630" s="45"/>
    </row>
    <row r="631" spans="9:25" ht="13.2" x14ac:dyDescent="0.25">
      <c r="I631" s="44"/>
      <c r="Y631" s="45"/>
    </row>
    <row r="632" spans="9:25" ht="13.2" x14ac:dyDescent="0.25">
      <c r="I632" s="44"/>
      <c r="Y632" s="45"/>
    </row>
    <row r="633" spans="9:25" ht="13.2" x14ac:dyDescent="0.25">
      <c r="I633" s="44"/>
      <c r="Y633" s="45"/>
    </row>
    <row r="634" spans="9:25" ht="13.2" x14ac:dyDescent="0.25">
      <c r="I634" s="44"/>
      <c r="Y634" s="45"/>
    </row>
    <row r="635" spans="9:25" ht="13.2" x14ac:dyDescent="0.25">
      <c r="I635" s="44"/>
      <c r="Y635" s="45"/>
    </row>
    <row r="636" spans="9:25" ht="13.2" x14ac:dyDescent="0.25">
      <c r="I636" s="44"/>
      <c r="Y636" s="45"/>
    </row>
    <row r="637" spans="9:25" ht="13.2" x14ac:dyDescent="0.25">
      <c r="I637" s="44"/>
      <c r="Y637" s="45"/>
    </row>
    <row r="638" spans="9:25" ht="13.2" x14ac:dyDescent="0.25">
      <c r="I638" s="44"/>
      <c r="Y638" s="45"/>
    </row>
    <row r="639" spans="9:25" ht="13.2" x14ac:dyDescent="0.25">
      <c r="I639" s="44"/>
      <c r="Y639" s="45"/>
    </row>
    <row r="640" spans="9:25" ht="13.2" x14ac:dyDescent="0.25">
      <c r="I640" s="44"/>
      <c r="Y640" s="45"/>
    </row>
    <row r="641" spans="9:25" ht="13.2" x14ac:dyDescent="0.25">
      <c r="I641" s="44"/>
      <c r="Y641" s="45"/>
    </row>
    <row r="642" spans="9:25" ht="13.2" x14ac:dyDescent="0.25">
      <c r="I642" s="44"/>
      <c r="Y642" s="45"/>
    </row>
    <row r="643" spans="9:25" ht="13.2" x14ac:dyDescent="0.25">
      <c r="I643" s="44"/>
      <c r="Y643" s="45"/>
    </row>
    <row r="644" spans="9:25" ht="13.2" x14ac:dyDescent="0.25">
      <c r="I644" s="44"/>
      <c r="Y644" s="45"/>
    </row>
    <row r="645" spans="9:25" ht="13.2" x14ac:dyDescent="0.25">
      <c r="I645" s="44"/>
      <c r="Y645" s="45"/>
    </row>
    <row r="646" spans="9:25" ht="13.2" x14ac:dyDescent="0.25">
      <c r="I646" s="44"/>
      <c r="Y646" s="45"/>
    </row>
    <row r="647" spans="9:25" ht="13.2" x14ac:dyDescent="0.25">
      <c r="I647" s="44"/>
      <c r="Y647" s="45"/>
    </row>
    <row r="648" spans="9:25" ht="13.2" x14ac:dyDescent="0.25">
      <c r="I648" s="44"/>
      <c r="Y648" s="45"/>
    </row>
    <row r="649" spans="9:25" ht="13.2" x14ac:dyDescent="0.25">
      <c r="I649" s="44"/>
      <c r="Y649" s="45"/>
    </row>
    <row r="650" spans="9:25" ht="13.2" x14ac:dyDescent="0.25">
      <c r="I650" s="44"/>
      <c r="Y650" s="45"/>
    </row>
    <row r="651" spans="9:25" ht="13.2" x14ac:dyDescent="0.25">
      <c r="I651" s="44"/>
      <c r="Y651" s="45"/>
    </row>
    <row r="652" spans="9:25" ht="13.2" x14ac:dyDescent="0.25">
      <c r="I652" s="44"/>
      <c r="Y652" s="45"/>
    </row>
    <row r="653" spans="9:25" ht="13.2" x14ac:dyDescent="0.25">
      <c r="I653" s="44"/>
      <c r="Y653" s="45"/>
    </row>
    <row r="654" spans="9:25" ht="13.2" x14ac:dyDescent="0.25">
      <c r="I654" s="44"/>
      <c r="Y654" s="45"/>
    </row>
    <row r="655" spans="9:25" ht="13.2" x14ac:dyDescent="0.25">
      <c r="I655" s="44"/>
      <c r="Y655" s="45"/>
    </row>
    <row r="656" spans="9:25" ht="13.2" x14ac:dyDescent="0.25">
      <c r="I656" s="44"/>
      <c r="Y656" s="45"/>
    </row>
    <row r="657" spans="9:25" ht="13.2" x14ac:dyDescent="0.25">
      <c r="I657" s="44"/>
      <c r="Y657" s="45"/>
    </row>
    <row r="658" spans="9:25" ht="13.2" x14ac:dyDescent="0.25">
      <c r="I658" s="44"/>
      <c r="Y658" s="45"/>
    </row>
    <row r="659" spans="9:25" ht="13.2" x14ac:dyDescent="0.25">
      <c r="I659" s="44"/>
      <c r="Y659" s="45"/>
    </row>
    <row r="660" spans="9:25" ht="13.2" x14ac:dyDescent="0.25">
      <c r="I660" s="44"/>
      <c r="Y660" s="45"/>
    </row>
    <row r="661" spans="9:25" ht="13.2" x14ac:dyDescent="0.25">
      <c r="I661" s="44"/>
      <c r="Y661" s="45"/>
    </row>
    <row r="662" spans="9:25" ht="13.2" x14ac:dyDescent="0.25">
      <c r="I662" s="44"/>
      <c r="Y662" s="45"/>
    </row>
    <row r="663" spans="9:25" ht="13.2" x14ac:dyDescent="0.25">
      <c r="I663" s="44"/>
      <c r="Y663" s="45"/>
    </row>
    <row r="664" spans="9:25" ht="13.2" x14ac:dyDescent="0.25">
      <c r="I664" s="44"/>
      <c r="Y664" s="45"/>
    </row>
    <row r="665" spans="9:25" ht="13.2" x14ac:dyDescent="0.25">
      <c r="I665" s="44"/>
      <c r="Y665" s="45"/>
    </row>
    <row r="666" spans="9:25" ht="13.2" x14ac:dyDescent="0.25">
      <c r="I666" s="44"/>
      <c r="Y666" s="45"/>
    </row>
    <row r="667" spans="9:25" ht="13.2" x14ac:dyDescent="0.25">
      <c r="I667" s="44"/>
      <c r="Y667" s="45"/>
    </row>
    <row r="668" spans="9:25" ht="13.2" x14ac:dyDescent="0.25">
      <c r="I668" s="44"/>
      <c r="Y668" s="45"/>
    </row>
    <row r="669" spans="9:25" ht="13.2" x14ac:dyDescent="0.25">
      <c r="I669" s="44"/>
      <c r="Y669" s="45"/>
    </row>
    <row r="670" spans="9:25" ht="13.2" x14ac:dyDescent="0.25">
      <c r="I670" s="44"/>
      <c r="Y670" s="45"/>
    </row>
    <row r="671" spans="9:25" ht="13.2" x14ac:dyDescent="0.25">
      <c r="I671" s="44"/>
      <c r="Y671" s="45"/>
    </row>
    <row r="672" spans="9:25" ht="13.2" x14ac:dyDescent="0.25">
      <c r="I672" s="44"/>
      <c r="Y672" s="45"/>
    </row>
    <row r="673" spans="9:25" ht="13.2" x14ac:dyDescent="0.25">
      <c r="I673" s="44"/>
      <c r="Y673" s="45"/>
    </row>
    <row r="674" spans="9:25" ht="13.2" x14ac:dyDescent="0.25">
      <c r="I674" s="44"/>
      <c r="Y674" s="45"/>
    </row>
    <row r="675" spans="9:25" ht="13.2" x14ac:dyDescent="0.25">
      <c r="I675" s="44"/>
      <c r="Y675" s="45"/>
    </row>
    <row r="676" spans="9:25" ht="13.2" x14ac:dyDescent="0.25">
      <c r="I676" s="44"/>
      <c r="Y676" s="45"/>
    </row>
    <row r="677" spans="9:25" ht="13.2" x14ac:dyDescent="0.25">
      <c r="I677" s="44"/>
      <c r="Y677" s="45"/>
    </row>
    <row r="678" spans="9:25" ht="13.2" x14ac:dyDescent="0.25">
      <c r="I678" s="44"/>
      <c r="Y678" s="45"/>
    </row>
    <row r="679" spans="9:25" ht="13.2" x14ac:dyDescent="0.25">
      <c r="I679" s="44"/>
      <c r="Y679" s="45"/>
    </row>
    <row r="680" spans="9:25" ht="13.2" x14ac:dyDescent="0.25">
      <c r="I680" s="44"/>
      <c r="Y680" s="45"/>
    </row>
    <row r="681" spans="9:25" ht="13.2" x14ac:dyDescent="0.25">
      <c r="I681" s="44"/>
      <c r="Y681" s="45"/>
    </row>
    <row r="682" spans="9:25" ht="13.2" x14ac:dyDescent="0.25">
      <c r="I682" s="44"/>
      <c r="Y682" s="45"/>
    </row>
    <row r="683" spans="9:25" ht="13.2" x14ac:dyDescent="0.25">
      <c r="I683" s="44"/>
      <c r="Y683" s="45"/>
    </row>
    <row r="684" spans="9:25" ht="13.2" x14ac:dyDescent="0.25">
      <c r="I684" s="44"/>
      <c r="Y684" s="45"/>
    </row>
    <row r="685" spans="9:25" ht="13.2" x14ac:dyDescent="0.25">
      <c r="I685" s="44"/>
      <c r="Y685" s="45"/>
    </row>
    <row r="686" spans="9:25" ht="13.2" x14ac:dyDescent="0.25">
      <c r="I686" s="44"/>
      <c r="Y686" s="45"/>
    </row>
    <row r="687" spans="9:25" ht="13.2" x14ac:dyDescent="0.25">
      <c r="I687" s="44"/>
      <c r="Y687" s="45"/>
    </row>
    <row r="688" spans="9:25" ht="13.2" x14ac:dyDescent="0.25">
      <c r="I688" s="44"/>
      <c r="Y688" s="45"/>
    </row>
    <row r="689" spans="9:25" ht="13.2" x14ac:dyDescent="0.25">
      <c r="I689" s="44"/>
      <c r="Y689" s="45"/>
    </row>
    <row r="690" spans="9:25" ht="13.2" x14ac:dyDescent="0.25">
      <c r="I690" s="44"/>
      <c r="Y690" s="45"/>
    </row>
    <row r="691" spans="9:25" ht="13.2" x14ac:dyDescent="0.25">
      <c r="I691" s="44"/>
      <c r="Y691" s="45"/>
    </row>
    <row r="692" spans="9:25" ht="13.2" x14ac:dyDescent="0.25">
      <c r="I692" s="44"/>
      <c r="Y692" s="45"/>
    </row>
    <row r="693" spans="9:25" ht="13.2" x14ac:dyDescent="0.25">
      <c r="I693" s="44"/>
      <c r="Y693" s="45"/>
    </row>
    <row r="694" spans="9:25" ht="13.2" x14ac:dyDescent="0.25">
      <c r="I694" s="44"/>
      <c r="Y694" s="45"/>
    </row>
    <row r="695" spans="9:25" ht="13.2" x14ac:dyDescent="0.25">
      <c r="I695" s="44"/>
      <c r="Y695" s="45"/>
    </row>
    <row r="696" spans="9:25" ht="13.2" x14ac:dyDescent="0.25">
      <c r="I696" s="44"/>
      <c r="Y696" s="45"/>
    </row>
    <row r="697" spans="9:25" ht="13.2" x14ac:dyDescent="0.25">
      <c r="I697" s="44"/>
      <c r="Y697" s="45"/>
    </row>
    <row r="698" spans="9:25" ht="13.2" x14ac:dyDescent="0.25">
      <c r="I698" s="44"/>
      <c r="Y698" s="45"/>
    </row>
    <row r="699" spans="9:25" ht="13.2" x14ac:dyDescent="0.25">
      <c r="I699" s="44"/>
      <c r="Y699" s="45"/>
    </row>
    <row r="700" spans="9:25" ht="13.2" x14ac:dyDescent="0.25">
      <c r="I700" s="44"/>
      <c r="Y700" s="45"/>
    </row>
    <row r="701" spans="9:25" ht="13.2" x14ac:dyDescent="0.25">
      <c r="I701" s="44"/>
      <c r="Y701" s="45"/>
    </row>
    <row r="702" spans="9:25" ht="13.2" x14ac:dyDescent="0.25">
      <c r="I702" s="44"/>
      <c r="Y702" s="45"/>
    </row>
    <row r="703" spans="9:25" ht="13.2" x14ac:dyDescent="0.25">
      <c r="I703" s="44"/>
      <c r="Y703" s="45"/>
    </row>
    <row r="704" spans="9:25" ht="13.2" x14ac:dyDescent="0.25">
      <c r="I704" s="44"/>
      <c r="Y704" s="45"/>
    </row>
    <row r="705" spans="9:25" ht="13.2" x14ac:dyDescent="0.25">
      <c r="I705" s="44"/>
      <c r="Y705" s="45"/>
    </row>
    <row r="706" spans="9:25" ht="13.2" x14ac:dyDescent="0.25">
      <c r="I706" s="44"/>
      <c r="Y706" s="45"/>
    </row>
    <row r="707" spans="9:25" ht="13.2" x14ac:dyDescent="0.25">
      <c r="I707" s="44"/>
      <c r="Y707" s="45"/>
    </row>
    <row r="708" spans="9:25" ht="13.2" x14ac:dyDescent="0.25">
      <c r="I708" s="44"/>
      <c r="Y708" s="45"/>
    </row>
    <row r="709" spans="9:25" ht="13.2" x14ac:dyDescent="0.25">
      <c r="I709" s="44"/>
      <c r="Y709" s="45"/>
    </row>
    <row r="710" spans="9:25" ht="13.2" x14ac:dyDescent="0.25">
      <c r="I710" s="44"/>
      <c r="Y710" s="45"/>
    </row>
    <row r="711" spans="9:25" ht="13.2" x14ac:dyDescent="0.25">
      <c r="I711" s="44"/>
      <c r="Y711" s="45"/>
    </row>
    <row r="712" spans="9:25" ht="13.2" x14ac:dyDescent="0.25">
      <c r="I712" s="44"/>
      <c r="Y712" s="45"/>
    </row>
    <row r="713" spans="9:25" ht="13.2" x14ac:dyDescent="0.25">
      <c r="I713" s="44"/>
      <c r="Y713" s="45"/>
    </row>
    <row r="714" spans="9:25" ht="13.2" x14ac:dyDescent="0.25">
      <c r="I714" s="44"/>
      <c r="Y714" s="45"/>
    </row>
    <row r="715" spans="9:25" ht="13.2" x14ac:dyDescent="0.25">
      <c r="I715" s="44"/>
      <c r="Y715" s="45"/>
    </row>
    <row r="716" spans="9:25" ht="13.2" x14ac:dyDescent="0.25">
      <c r="I716" s="44"/>
      <c r="Y716" s="45"/>
    </row>
    <row r="717" spans="9:25" ht="13.2" x14ac:dyDescent="0.25">
      <c r="I717" s="44"/>
      <c r="Y717" s="45"/>
    </row>
    <row r="718" spans="9:25" ht="13.2" x14ac:dyDescent="0.25">
      <c r="I718" s="44"/>
      <c r="Y718" s="45"/>
    </row>
    <row r="719" spans="9:25" ht="13.2" x14ac:dyDescent="0.25">
      <c r="I719" s="44"/>
      <c r="Y719" s="45"/>
    </row>
    <row r="720" spans="9:25" ht="13.2" x14ac:dyDescent="0.25">
      <c r="I720" s="44"/>
      <c r="Y720" s="45"/>
    </row>
    <row r="721" spans="9:25" ht="13.2" x14ac:dyDescent="0.25">
      <c r="I721" s="44"/>
      <c r="Y721" s="45"/>
    </row>
    <row r="722" spans="9:25" ht="13.2" x14ac:dyDescent="0.25">
      <c r="I722" s="44"/>
      <c r="Y722" s="45"/>
    </row>
    <row r="723" spans="9:25" ht="13.2" x14ac:dyDescent="0.25">
      <c r="I723" s="44"/>
      <c r="Y723" s="45"/>
    </row>
    <row r="724" spans="9:25" ht="13.2" x14ac:dyDescent="0.25">
      <c r="I724" s="44"/>
      <c r="Y724" s="45"/>
    </row>
    <row r="725" spans="9:25" ht="13.2" x14ac:dyDescent="0.25">
      <c r="I725" s="44"/>
      <c r="Y725" s="45"/>
    </row>
    <row r="726" spans="9:25" ht="13.2" x14ac:dyDescent="0.25">
      <c r="I726" s="44"/>
      <c r="Y726" s="45"/>
    </row>
    <row r="727" spans="9:25" ht="13.2" x14ac:dyDescent="0.25">
      <c r="I727" s="44"/>
      <c r="Y727" s="45"/>
    </row>
    <row r="728" spans="9:25" ht="13.2" x14ac:dyDescent="0.25">
      <c r="I728" s="44"/>
      <c r="Y728" s="45"/>
    </row>
    <row r="729" spans="9:25" ht="13.2" x14ac:dyDescent="0.25">
      <c r="I729" s="44"/>
      <c r="Y729" s="45"/>
    </row>
    <row r="730" spans="9:25" ht="13.2" x14ac:dyDescent="0.25">
      <c r="I730" s="44"/>
      <c r="Y730" s="45"/>
    </row>
    <row r="731" spans="9:25" ht="13.2" x14ac:dyDescent="0.25">
      <c r="I731" s="44"/>
      <c r="Y731" s="45"/>
    </row>
    <row r="732" spans="9:25" ht="13.2" x14ac:dyDescent="0.25">
      <c r="I732" s="44"/>
      <c r="Y732" s="45"/>
    </row>
    <row r="733" spans="9:25" ht="13.2" x14ac:dyDescent="0.25">
      <c r="I733" s="44"/>
      <c r="Y733" s="45"/>
    </row>
    <row r="734" spans="9:25" ht="13.2" x14ac:dyDescent="0.25">
      <c r="I734" s="44"/>
      <c r="Y734" s="45"/>
    </row>
    <row r="735" spans="9:25" ht="13.2" x14ac:dyDescent="0.25">
      <c r="I735" s="44"/>
      <c r="Y735" s="45"/>
    </row>
    <row r="736" spans="9:25" ht="13.2" x14ac:dyDescent="0.25">
      <c r="I736" s="44"/>
      <c r="Y736" s="45"/>
    </row>
    <row r="737" spans="9:25" ht="13.2" x14ac:dyDescent="0.25">
      <c r="I737" s="44"/>
      <c r="Y737" s="45"/>
    </row>
    <row r="738" spans="9:25" ht="13.2" x14ac:dyDescent="0.25">
      <c r="I738" s="44"/>
      <c r="Y738" s="45"/>
    </row>
    <row r="739" spans="9:25" ht="13.2" x14ac:dyDescent="0.25">
      <c r="I739" s="44"/>
      <c r="Y739" s="45"/>
    </row>
    <row r="740" spans="9:25" ht="13.2" x14ac:dyDescent="0.25">
      <c r="I740" s="44"/>
      <c r="Y740" s="45"/>
    </row>
    <row r="741" spans="9:25" ht="13.2" x14ac:dyDescent="0.25">
      <c r="I741" s="44"/>
      <c r="Y741" s="45"/>
    </row>
    <row r="742" spans="9:25" ht="13.2" x14ac:dyDescent="0.25">
      <c r="I742" s="44"/>
      <c r="Y742" s="45"/>
    </row>
    <row r="743" spans="9:25" ht="13.2" x14ac:dyDescent="0.25">
      <c r="I743" s="44"/>
      <c r="Y743" s="45"/>
    </row>
    <row r="744" spans="9:25" ht="13.2" x14ac:dyDescent="0.25">
      <c r="I744" s="44"/>
      <c r="Y744" s="45"/>
    </row>
    <row r="745" spans="9:25" ht="13.2" x14ac:dyDescent="0.25">
      <c r="I745" s="44"/>
      <c r="Y745" s="45"/>
    </row>
    <row r="746" spans="9:25" ht="13.2" x14ac:dyDescent="0.25">
      <c r="I746" s="44"/>
      <c r="Y746" s="45"/>
    </row>
    <row r="747" spans="9:25" ht="13.2" x14ac:dyDescent="0.25">
      <c r="I747" s="44"/>
      <c r="Y747" s="45"/>
    </row>
    <row r="748" spans="9:25" ht="13.2" x14ac:dyDescent="0.25">
      <c r="I748" s="44"/>
      <c r="Y748" s="45"/>
    </row>
    <row r="749" spans="9:25" ht="13.2" x14ac:dyDescent="0.25">
      <c r="I749" s="44"/>
      <c r="Y749" s="45"/>
    </row>
    <row r="750" spans="9:25" ht="13.2" x14ac:dyDescent="0.25">
      <c r="I750" s="44"/>
      <c r="Y750" s="45"/>
    </row>
    <row r="751" spans="9:25" ht="13.2" x14ac:dyDescent="0.25">
      <c r="I751" s="44"/>
      <c r="Y751" s="45"/>
    </row>
    <row r="752" spans="9:25" ht="13.2" x14ac:dyDescent="0.25">
      <c r="I752" s="44"/>
      <c r="Y752" s="45"/>
    </row>
    <row r="753" spans="9:25" ht="13.2" x14ac:dyDescent="0.25">
      <c r="I753" s="44"/>
      <c r="Y753" s="45"/>
    </row>
    <row r="754" spans="9:25" ht="13.2" x14ac:dyDescent="0.25">
      <c r="I754" s="44"/>
      <c r="Y754" s="45"/>
    </row>
    <row r="755" spans="9:25" ht="13.2" x14ac:dyDescent="0.25">
      <c r="I755" s="44"/>
      <c r="Y755" s="45"/>
    </row>
    <row r="756" spans="9:25" ht="13.2" x14ac:dyDescent="0.25">
      <c r="I756" s="44"/>
      <c r="Y756" s="45"/>
    </row>
    <row r="757" spans="9:25" ht="13.2" x14ac:dyDescent="0.25">
      <c r="I757" s="44"/>
      <c r="Y757" s="45"/>
    </row>
    <row r="758" spans="9:25" ht="13.2" x14ac:dyDescent="0.25">
      <c r="I758" s="44"/>
      <c r="Y758" s="45"/>
    </row>
    <row r="759" spans="9:25" ht="13.2" x14ac:dyDescent="0.25">
      <c r="I759" s="44"/>
      <c r="Y759" s="45"/>
    </row>
    <row r="760" spans="9:25" ht="13.2" x14ac:dyDescent="0.25">
      <c r="I760" s="44"/>
      <c r="Y760" s="45"/>
    </row>
    <row r="761" spans="9:25" ht="13.2" x14ac:dyDescent="0.25">
      <c r="I761" s="44"/>
      <c r="Y761" s="45"/>
    </row>
    <row r="762" spans="9:25" ht="13.2" x14ac:dyDescent="0.25">
      <c r="I762" s="44"/>
      <c r="Y762" s="45"/>
    </row>
    <row r="763" spans="9:25" ht="13.2" x14ac:dyDescent="0.25">
      <c r="I763" s="44"/>
      <c r="Y763" s="45"/>
    </row>
    <row r="764" spans="9:25" ht="13.2" x14ac:dyDescent="0.25">
      <c r="I764" s="44"/>
      <c r="Y764" s="45"/>
    </row>
    <row r="765" spans="9:25" ht="13.2" x14ac:dyDescent="0.25">
      <c r="I765" s="44"/>
      <c r="Y765" s="45"/>
    </row>
    <row r="766" spans="9:25" ht="13.2" x14ac:dyDescent="0.25">
      <c r="I766" s="44"/>
      <c r="Y766" s="45"/>
    </row>
    <row r="767" spans="9:25" ht="13.2" x14ac:dyDescent="0.25">
      <c r="I767" s="44"/>
      <c r="Y767" s="45"/>
    </row>
    <row r="768" spans="9:25" ht="13.2" x14ac:dyDescent="0.25">
      <c r="I768" s="44"/>
      <c r="Y768" s="45"/>
    </row>
    <row r="769" spans="9:25" ht="13.2" x14ac:dyDescent="0.25">
      <c r="I769" s="44"/>
      <c r="Y769" s="45"/>
    </row>
    <row r="770" spans="9:25" ht="13.2" x14ac:dyDescent="0.25">
      <c r="I770" s="44"/>
      <c r="Y770" s="45"/>
    </row>
    <row r="771" spans="9:25" ht="13.2" x14ac:dyDescent="0.25">
      <c r="I771" s="44"/>
      <c r="Y771" s="45"/>
    </row>
    <row r="772" spans="9:25" ht="13.2" x14ac:dyDescent="0.25">
      <c r="I772" s="44"/>
      <c r="Y772" s="45"/>
    </row>
    <row r="773" spans="9:25" ht="13.2" x14ac:dyDescent="0.25">
      <c r="I773" s="44"/>
      <c r="Y773" s="45"/>
    </row>
    <row r="774" spans="9:25" ht="13.2" x14ac:dyDescent="0.25">
      <c r="I774" s="44"/>
      <c r="Y774" s="45"/>
    </row>
    <row r="775" spans="9:25" ht="13.2" x14ac:dyDescent="0.25">
      <c r="I775" s="44"/>
      <c r="Y775" s="45"/>
    </row>
    <row r="776" spans="9:25" ht="13.2" x14ac:dyDescent="0.25">
      <c r="I776" s="44"/>
      <c r="Y776" s="45"/>
    </row>
    <row r="777" spans="9:25" ht="13.2" x14ac:dyDescent="0.25">
      <c r="I777" s="44"/>
      <c r="Y777" s="45"/>
    </row>
    <row r="778" spans="9:25" ht="13.2" x14ac:dyDescent="0.25">
      <c r="I778" s="44"/>
      <c r="Y778" s="45"/>
    </row>
    <row r="779" spans="9:25" ht="13.2" x14ac:dyDescent="0.25">
      <c r="I779" s="44"/>
      <c r="Y779" s="45"/>
    </row>
    <row r="780" spans="9:25" ht="13.2" x14ac:dyDescent="0.25">
      <c r="I780" s="44"/>
      <c r="Y780" s="45"/>
    </row>
    <row r="781" spans="9:25" ht="13.2" x14ac:dyDescent="0.25">
      <c r="I781" s="44"/>
      <c r="Y781" s="45"/>
    </row>
    <row r="782" spans="9:25" ht="13.2" x14ac:dyDescent="0.25">
      <c r="I782" s="44"/>
      <c r="Y782" s="45"/>
    </row>
    <row r="783" spans="9:25" ht="13.2" x14ac:dyDescent="0.25">
      <c r="I783" s="44"/>
      <c r="Y783" s="45"/>
    </row>
    <row r="784" spans="9:25" ht="13.2" x14ac:dyDescent="0.25">
      <c r="I784" s="44"/>
      <c r="Y784" s="45"/>
    </row>
    <row r="785" spans="9:25" ht="13.2" x14ac:dyDescent="0.25">
      <c r="I785" s="44"/>
      <c r="Y785" s="45"/>
    </row>
    <row r="786" spans="9:25" ht="13.2" x14ac:dyDescent="0.25">
      <c r="I786" s="44"/>
      <c r="Y786" s="45"/>
    </row>
    <row r="787" spans="9:25" ht="13.2" x14ac:dyDescent="0.25">
      <c r="I787" s="44"/>
      <c r="Y787" s="45"/>
    </row>
    <row r="788" spans="9:25" ht="13.2" x14ac:dyDescent="0.25">
      <c r="I788" s="44"/>
      <c r="Y788" s="45"/>
    </row>
    <row r="789" spans="9:25" ht="13.2" x14ac:dyDescent="0.25">
      <c r="I789" s="44"/>
      <c r="Y789" s="45"/>
    </row>
    <row r="790" spans="9:25" ht="13.2" x14ac:dyDescent="0.25">
      <c r="I790" s="44"/>
      <c r="Y790" s="45"/>
    </row>
    <row r="791" spans="9:25" ht="13.2" x14ac:dyDescent="0.25">
      <c r="I791" s="44"/>
      <c r="Y791" s="45"/>
    </row>
    <row r="792" spans="9:25" ht="13.2" x14ac:dyDescent="0.25">
      <c r="I792" s="44"/>
      <c r="Y792" s="45"/>
    </row>
    <row r="793" spans="9:25" ht="13.2" x14ac:dyDescent="0.25">
      <c r="I793" s="44"/>
      <c r="Y793" s="45"/>
    </row>
    <row r="794" spans="9:25" ht="13.2" x14ac:dyDescent="0.25">
      <c r="I794" s="44"/>
      <c r="Y794" s="45"/>
    </row>
    <row r="795" spans="9:25" ht="13.2" x14ac:dyDescent="0.25">
      <c r="I795" s="44"/>
      <c r="Y795" s="45"/>
    </row>
    <row r="796" spans="9:25" ht="13.2" x14ac:dyDescent="0.25">
      <c r="I796" s="44"/>
      <c r="Y796" s="45"/>
    </row>
    <row r="797" spans="9:25" ht="13.2" x14ac:dyDescent="0.25">
      <c r="I797" s="44"/>
      <c r="Y797" s="45"/>
    </row>
    <row r="798" spans="9:25" ht="13.2" x14ac:dyDescent="0.25">
      <c r="I798" s="44"/>
      <c r="Y798" s="45"/>
    </row>
    <row r="799" spans="9:25" ht="13.2" x14ac:dyDescent="0.25">
      <c r="I799" s="44"/>
      <c r="Y799" s="45"/>
    </row>
    <row r="800" spans="9:25" ht="13.2" x14ac:dyDescent="0.25">
      <c r="I800" s="44"/>
      <c r="Y800" s="45"/>
    </row>
    <row r="801" spans="9:25" ht="13.2" x14ac:dyDescent="0.25">
      <c r="I801" s="44"/>
      <c r="Y801" s="45"/>
    </row>
    <row r="802" spans="9:25" ht="13.2" x14ac:dyDescent="0.25">
      <c r="I802" s="44"/>
      <c r="Y802" s="45"/>
    </row>
    <row r="803" spans="9:25" ht="13.2" x14ac:dyDescent="0.25">
      <c r="I803" s="44"/>
      <c r="Y803" s="45"/>
    </row>
    <row r="804" spans="9:25" ht="13.2" x14ac:dyDescent="0.25">
      <c r="I804" s="44"/>
      <c r="Y804" s="45"/>
    </row>
    <row r="805" spans="9:25" ht="13.2" x14ac:dyDescent="0.25">
      <c r="I805" s="44"/>
      <c r="Y805" s="45"/>
    </row>
    <row r="806" spans="9:25" ht="13.2" x14ac:dyDescent="0.25">
      <c r="I806" s="44"/>
      <c r="Y806" s="45"/>
    </row>
    <row r="807" spans="9:25" ht="13.2" x14ac:dyDescent="0.25">
      <c r="I807" s="44"/>
      <c r="Y807" s="45"/>
    </row>
    <row r="808" spans="9:25" ht="13.2" x14ac:dyDescent="0.25">
      <c r="I808" s="44"/>
      <c r="Y808" s="45"/>
    </row>
    <row r="809" spans="9:25" ht="13.2" x14ac:dyDescent="0.25">
      <c r="I809" s="44"/>
      <c r="Y809" s="45"/>
    </row>
    <row r="810" spans="9:25" ht="13.2" x14ac:dyDescent="0.25">
      <c r="I810" s="44"/>
      <c r="Y810" s="45"/>
    </row>
    <row r="811" spans="9:25" ht="13.2" x14ac:dyDescent="0.25">
      <c r="I811" s="44"/>
      <c r="Y811" s="45"/>
    </row>
    <row r="812" spans="9:25" ht="13.2" x14ac:dyDescent="0.25">
      <c r="I812" s="44"/>
      <c r="Y812" s="45"/>
    </row>
    <row r="813" spans="9:25" ht="13.2" x14ac:dyDescent="0.25">
      <c r="I813" s="44"/>
      <c r="Y813" s="45"/>
    </row>
    <row r="814" spans="9:25" ht="13.2" x14ac:dyDescent="0.25">
      <c r="I814" s="44"/>
      <c r="Y814" s="45"/>
    </row>
    <row r="815" spans="9:25" ht="13.2" x14ac:dyDescent="0.25">
      <c r="I815" s="44"/>
      <c r="Y815" s="45"/>
    </row>
    <row r="816" spans="9:25" ht="13.2" x14ac:dyDescent="0.25">
      <c r="I816" s="44"/>
      <c r="Y816" s="45"/>
    </row>
    <row r="817" spans="9:25" ht="13.2" x14ac:dyDescent="0.25">
      <c r="I817" s="44"/>
      <c r="Y817" s="45"/>
    </row>
    <row r="818" spans="9:25" ht="13.2" x14ac:dyDescent="0.25">
      <c r="I818" s="44"/>
      <c r="Y818" s="45"/>
    </row>
    <row r="819" spans="9:25" ht="13.2" x14ac:dyDescent="0.25">
      <c r="I819" s="44"/>
      <c r="Y819" s="45"/>
    </row>
    <row r="820" spans="9:25" ht="13.2" x14ac:dyDescent="0.25">
      <c r="I820" s="44"/>
      <c r="Y820" s="45"/>
    </row>
    <row r="821" spans="9:25" ht="13.2" x14ac:dyDescent="0.25">
      <c r="I821" s="44"/>
      <c r="Y821" s="45"/>
    </row>
    <row r="822" spans="9:25" ht="13.2" x14ac:dyDescent="0.25">
      <c r="I822" s="44"/>
      <c r="Y822" s="45"/>
    </row>
    <row r="823" spans="9:25" ht="13.2" x14ac:dyDescent="0.25">
      <c r="I823" s="44"/>
      <c r="Y823" s="45"/>
    </row>
    <row r="824" spans="9:25" ht="13.2" x14ac:dyDescent="0.25">
      <c r="I824" s="44"/>
      <c r="Y824" s="45"/>
    </row>
    <row r="825" spans="9:25" ht="13.2" x14ac:dyDescent="0.25">
      <c r="I825" s="44"/>
      <c r="Y825" s="45"/>
    </row>
    <row r="826" spans="9:25" ht="13.2" x14ac:dyDescent="0.25">
      <c r="I826" s="44"/>
      <c r="Y826" s="45"/>
    </row>
    <row r="827" spans="9:25" ht="13.2" x14ac:dyDescent="0.25">
      <c r="I827" s="44"/>
      <c r="Y827" s="45"/>
    </row>
    <row r="828" spans="9:25" ht="13.2" x14ac:dyDescent="0.25">
      <c r="I828" s="44"/>
      <c r="Y828" s="45"/>
    </row>
    <row r="829" spans="9:25" ht="13.2" x14ac:dyDescent="0.25">
      <c r="I829" s="44"/>
      <c r="Y829" s="45"/>
    </row>
    <row r="830" spans="9:25" ht="13.2" x14ac:dyDescent="0.25">
      <c r="I830" s="44"/>
      <c r="Y830" s="45"/>
    </row>
    <row r="831" spans="9:25" ht="13.2" x14ac:dyDescent="0.25">
      <c r="I831" s="44"/>
      <c r="Y831" s="45"/>
    </row>
    <row r="832" spans="9:25" ht="13.2" x14ac:dyDescent="0.25">
      <c r="I832" s="44"/>
      <c r="Y832" s="45"/>
    </row>
    <row r="833" spans="9:25" ht="13.2" x14ac:dyDescent="0.25">
      <c r="I833" s="44"/>
      <c r="Y833" s="45"/>
    </row>
    <row r="834" spans="9:25" ht="13.2" x14ac:dyDescent="0.25">
      <c r="I834" s="44"/>
      <c r="Y834" s="45"/>
    </row>
    <row r="835" spans="9:25" ht="13.2" x14ac:dyDescent="0.25">
      <c r="I835" s="44"/>
      <c r="Y835" s="45"/>
    </row>
    <row r="836" spans="9:25" ht="13.2" x14ac:dyDescent="0.25">
      <c r="I836" s="44"/>
      <c r="Y836" s="45"/>
    </row>
    <row r="837" spans="9:25" ht="13.2" x14ac:dyDescent="0.25">
      <c r="I837" s="44"/>
      <c r="Y837" s="45"/>
    </row>
    <row r="838" spans="9:25" ht="13.2" x14ac:dyDescent="0.25">
      <c r="I838" s="44"/>
      <c r="Y838" s="45"/>
    </row>
    <row r="839" spans="9:25" ht="13.2" x14ac:dyDescent="0.25">
      <c r="I839" s="44"/>
      <c r="Y839" s="45"/>
    </row>
    <row r="840" spans="9:25" ht="13.2" x14ac:dyDescent="0.25">
      <c r="I840" s="44"/>
      <c r="Y840" s="45"/>
    </row>
    <row r="841" spans="9:25" ht="13.2" x14ac:dyDescent="0.25">
      <c r="I841" s="44"/>
      <c r="Y841" s="45"/>
    </row>
    <row r="842" spans="9:25" ht="13.2" x14ac:dyDescent="0.25">
      <c r="I842" s="44"/>
      <c r="Y842" s="45"/>
    </row>
    <row r="843" spans="9:25" ht="13.2" x14ac:dyDescent="0.25">
      <c r="I843" s="44"/>
      <c r="Y843" s="45"/>
    </row>
    <row r="844" spans="9:25" ht="13.2" x14ac:dyDescent="0.25">
      <c r="I844" s="44"/>
      <c r="Y844" s="45"/>
    </row>
    <row r="845" spans="9:25" ht="13.2" x14ac:dyDescent="0.25">
      <c r="I845" s="44"/>
      <c r="Y845" s="45"/>
    </row>
    <row r="846" spans="9:25" ht="13.2" x14ac:dyDescent="0.25">
      <c r="I846" s="44"/>
      <c r="Y846" s="45"/>
    </row>
    <row r="847" spans="9:25" ht="13.2" x14ac:dyDescent="0.25">
      <c r="I847" s="44"/>
      <c r="Y847" s="45"/>
    </row>
    <row r="848" spans="9:25" ht="13.2" x14ac:dyDescent="0.25">
      <c r="I848" s="44"/>
      <c r="Y848" s="45"/>
    </row>
    <row r="849" spans="9:25" ht="13.2" x14ac:dyDescent="0.25">
      <c r="I849" s="44"/>
      <c r="Y849" s="45"/>
    </row>
    <row r="850" spans="9:25" ht="13.2" x14ac:dyDescent="0.25">
      <c r="I850" s="44"/>
      <c r="Y850" s="45"/>
    </row>
    <row r="851" spans="9:25" ht="13.2" x14ac:dyDescent="0.25">
      <c r="I851" s="44"/>
      <c r="Y851" s="45"/>
    </row>
    <row r="852" spans="9:25" ht="13.2" x14ac:dyDescent="0.25">
      <c r="I852" s="44"/>
      <c r="Y852" s="45"/>
    </row>
    <row r="853" spans="9:25" ht="13.2" x14ac:dyDescent="0.25">
      <c r="I853" s="44"/>
      <c r="Y853" s="45"/>
    </row>
    <row r="854" spans="9:25" ht="13.2" x14ac:dyDescent="0.25">
      <c r="I854" s="44"/>
      <c r="Y854" s="45"/>
    </row>
    <row r="855" spans="9:25" ht="13.2" x14ac:dyDescent="0.25">
      <c r="I855" s="44"/>
      <c r="Y855" s="45"/>
    </row>
    <row r="856" spans="9:25" ht="13.2" x14ac:dyDescent="0.25">
      <c r="I856" s="44"/>
      <c r="Y856" s="45"/>
    </row>
    <row r="857" spans="9:25" ht="13.2" x14ac:dyDescent="0.25">
      <c r="I857" s="44"/>
      <c r="Y857" s="45"/>
    </row>
    <row r="858" spans="9:25" ht="13.2" x14ac:dyDescent="0.25">
      <c r="I858" s="44"/>
      <c r="Y858" s="45"/>
    </row>
    <row r="859" spans="9:25" ht="13.2" x14ac:dyDescent="0.25">
      <c r="I859" s="44"/>
      <c r="Y859" s="45"/>
    </row>
    <row r="860" spans="9:25" ht="13.2" x14ac:dyDescent="0.25">
      <c r="I860" s="44"/>
      <c r="Y860" s="45"/>
    </row>
    <row r="861" spans="9:25" ht="13.2" x14ac:dyDescent="0.25">
      <c r="I861" s="44"/>
      <c r="Y861" s="45"/>
    </row>
    <row r="862" spans="9:25" ht="13.2" x14ac:dyDescent="0.25">
      <c r="I862" s="44"/>
      <c r="Y862" s="45"/>
    </row>
    <row r="863" spans="9:25" ht="13.2" x14ac:dyDescent="0.25">
      <c r="I863" s="44"/>
      <c r="Y863" s="45"/>
    </row>
    <row r="864" spans="9:25" ht="13.2" x14ac:dyDescent="0.25">
      <c r="I864" s="44"/>
      <c r="Y864" s="45"/>
    </row>
    <row r="865" spans="9:25" ht="13.2" x14ac:dyDescent="0.25">
      <c r="I865" s="44"/>
      <c r="Y865" s="45"/>
    </row>
    <row r="866" spans="9:25" ht="13.2" x14ac:dyDescent="0.25">
      <c r="I866" s="44"/>
      <c r="Y866" s="45"/>
    </row>
    <row r="867" spans="9:25" ht="13.2" x14ac:dyDescent="0.25">
      <c r="I867" s="44"/>
      <c r="Y867" s="45"/>
    </row>
    <row r="868" spans="9:25" ht="13.2" x14ac:dyDescent="0.25">
      <c r="I868" s="44"/>
      <c r="Y868" s="45"/>
    </row>
    <row r="869" spans="9:25" ht="13.2" x14ac:dyDescent="0.25">
      <c r="I869" s="44"/>
      <c r="Y869" s="45"/>
    </row>
    <row r="870" spans="9:25" ht="13.2" x14ac:dyDescent="0.25">
      <c r="I870" s="44"/>
      <c r="Y870" s="45"/>
    </row>
    <row r="871" spans="9:25" ht="13.2" x14ac:dyDescent="0.25">
      <c r="I871" s="44"/>
      <c r="Y871" s="45"/>
    </row>
    <row r="872" spans="9:25" ht="13.2" x14ac:dyDescent="0.25">
      <c r="I872" s="44"/>
      <c r="Y872" s="45"/>
    </row>
    <row r="873" spans="9:25" ht="13.2" x14ac:dyDescent="0.25">
      <c r="I873" s="44"/>
      <c r="Y873" s="45"/>
    </row>
    <row r="874" spans="9:25" ht="13.2" x14ac:dyDescent="0.25">
      <c r="I874" s="44"/>
      <c r="Y874" s="45"/>
    </row>
    <row r="875" spans="9:25" ht="13.2" x14ac:dyDescent="0.25">
      <c r="I875" s="44"/>
      <c r="Y875" s="45"/>
    </row>
    <row r="876" spans="9:25" ht="13.2" x14ac:dyDescent="0.25">
      <c r="I876" s="44"/>
      <c r="Y876" s="45"/>
    </row>
    <row r="877" spans="9:25" ht="13.2" x14ac:dyDescent="0.25">
      <c r="I877" s="44"/>
      <c r="Y877" s="45"/>
    </row>
    <row r="878" spans="9:25" ht="13.2" x14ac:dyDescent="0.25">
      <c r="I878" s="44"/>
      <c r="Y878" s="45"/>
    </row>
    <row r="879" spans="9:25" ht="13.2" x14ac:dyDescent="0.25">
      <c r="I879" s="44"/>
      <c r="Y879" s="45"/>
    </row>
    <row r="880" spans="9:25" ht="13.2" x14ac:dyDescent="0.25">
      <c r="I880" s="44"/>
      <c r="Y880" s="45"/>
    </row>
    <row r="881" spans="9:25" ht="13.2" x14ac:dyDescent="0.25">
      <c r="I881" s="44"/>
      <c r="Y881" s="45"/>
    </row>
    <row r="882" spans="9:25" ht="13.2" x14ac:dyDescent="0.25">
      <c r="I882" s="44"/>
      <c r="Y882" s="45"/>
    </row>
    <row r="883" spans="9:25" ht="13.2" x14ac:dyDescent="0.25">
      <c r="I883" s="44"/>
      <c r="Y883" s="45"/>
    </row>
    <row r="884" spans="9:25" ht="13.2" x14ac:dyDescent="0.25">
      <c r="I884" s="44"/>
      <c r="Y884" s="45"/>
    </row>
    <row r="885" spans="9:25" ht="13.2" x14ac:dyDescent="0.25">
      <c r="I885" s="44"/>
      <c r="Y885" s="45"/>
    </row>
    <row r="886" spans="9:25" ht="13.2" x14ac:dyDescent="0.25">
      <c r="I886" s="44"/>
      <c r="Y886" s="45"/>
    </row>
    <row r="887" spans="9:25" ht="13.2" x14ac:dyDescent="0.25">
      <c r="I887" s="44"/>
      <c r="Y887" s="45"/>
    </row>
    <row r="888" spans="9:25" ht="13.2" x14ac:dyDescent="0.25">
      <c r="I888" s="44"/>
      <c r="Y888" s="45"/>
    </row>
    <row r="889" spans="9:25" ht="13.2" x14ac:dyDescent="0.25">
      <c r="I889" s="44"/>
      <c r="Y889" s="45"/>
    </row>
    <row r="890" spans="9:25" ht="13.2" x14ac:dyDescent="0.25">
      <c r="I890" s="44"/>
      <c r="Y890" s="45"/>
    </row>
    <row r="891" spans="9:25" ht="13.2" x14ac:dyDescent="0.25">
      <c r="I891" s="44"/>
      <c r="Y891" s="45"/>
    </row>
    <row r="892" spans="9:25" ht="13.2" x14ac:dyDescent="0.25">
      <c r="I892" s="44"/>
      <c r="Y892" s="45"/>
    </row>
    <row r="893" spans="9:25" ht="13.2" x14ac:dyDescent="0.25">
      <c r="I893" s="44"/>
      <c r="Y893" s="45"/>
    </row>
    <row r="894" spans="9:25" ht="13.2" x14ac:dyDescent="0.25">
      <c r="I894" s="44"/>
      <c r="Y894" s="45"/>
    </row>
    <row r="895" spans="9:25" ht="13.2" x14ac:dyDescent="0.25">
      <c r="I895" s="44"/>
      <c r="Y895" s="45"/>
    </row>
    <row r="896" spans="9:25" ht="13.2" x14ac:dyDescent="0.25">
      <c r="I896" s="44"/>
      <c r="Y896" s="45"/>
    </row>
    <row r="897" spans="9:25" ht="13.2" x14ac:dyDescent="0.25">
      <c r="I897" s="44"/>
      <c r="Y897" s="45"/>
    </row>
    <row r="898" spans="9:25" ht="13.2" x14ac:dyDescent="0.25">
      <c r="I898" s="44"/>
      <c r="Y898" s="45"/>
    </row>
    <row r="899" spans="9:25" ht="13.2" x14ac:dyDescent="0.25">
      <c r="I899" s="44"/>
      <c r="Y899" s="45"/>
    </row>
    <row r="900" spans="9:25" ht="13.2" x14ac:dyDescent="0.25">
      <c r="I900" s="44"/>
      <c r="Y900" s="45"/>
    </row>
    <row r="901" spans="9:25" ht="13.2" x14ac:dyDescent="0.25">
      <c r="I901" s="44"/>
      <c r="Y901" s="45"/>
    </row>
    <row r="902" spans="9:25" ht="13.2" x14ac:dyDescent="0.25">
      <c r="I902" s="44"/>
      <c r="Y902" s="45"/>
    </row>
    <row r="903" spans="9:25" ht="13.2" x14ac:dyDescent="0.25">
      <c r="I903" s="44"/>
      <c r="Y903" s="45"/>
    </row>
    <row r="904" spans="9:25" ht="13.2" x14ac:dyDescent="0.25">
      <c r="I904" s="44"/>
      <c r="Y904" s="45"/>
    </row>
    <row r="905" spans="9:25" ht="13.2" x14ac:dyDescent="0.25">
      <c r="I905" s="44"/>
      <c r="Y905" s="45"/>
    </row>
    <row r="906" spans="9:25" ht="13.2" x14ac:dyDescent="0.25">
      <c r="I906" s="44"/>
      <c r="Y906" s="45"/>
    </row>
    <row r="907" spans="9:25" ht="13.2" x14ac:dyDescent="0.25">
      <c r="I907" s="44"/>
      <c r="Y907" s="45"/>
    </row>
    <row r="908" spans="9:25" ht="13.2" x14ac:dyDescent="0.25">
      <c r="I908" s="44"/>
      <c r="Y908" s="45"/>
    </row>
    <row r="909" spans="9:25" ht="13.2" x14ac:dyDescent="0.25">
      <c r="I909" s="44"/>
      <c r="Y909" s="45"/>
    </row>
    <row r="910" spans="9:25" ht="13.2" x14ac:dyDescent="0.25">
      <c r="I910" s="44"/>
      <c r="Y910" s="45"/>
    </row>
    <row r="911" spans="9:25" ht="13.2" x14ac:dyDescent="0.25">
      <c r="I911" s="44"/>
      <c r="Y911" s="45"/>
    </row>
    <row r="912" spans="9:25" ht="13.2" x14ac:dyDescent="0.25">
      <c r="I912" s="44"/>
      <c r="Y912" s="45"/>
    </row>
    <row r="913" spans="9:25" ht="13.2" x14ac:dyDescent="0.25">
      <c r="I913" s="44"/>
      <c r="Y913" s="45"/>
    </row>
    <row r="914" spans="9:25" ht="13.2" x14ac:dyDescent="0.25">
      <c r="I914" s="44"/>
      <c r="Y914" s="45"/>
    </row>
    <row r="915" spans="9:25" ht="13.2" x14ac:dyDescent="0.25">
      <c r="I915" s="44"/>
      <c r="Y915" s="45"/>
    </row>
    <row r="916" spans="9:25" ht="13.2" x14ac:dyDescent="0.25">
      <c r="I916" s="44"/>
      <c r="Y916" s="45"/>
    </row>
    <row r="917" spans="9:25" ht="13.2" x14ac:dyDescent="0.25">
      <c r="I917" s="44"/>
      <c r="Y917" s="45"/>
    </row>
    <row r="918" spans="9:25" ht="13.2" x14ac:dyDescent="0.25">
      <c r="I918" s="44"/>
      <c r="Y918" s="45"/>
    </row>
    <row r="919" spans="9:25" ht="13.2" x14ac:dyDescent="0.25">
      <c r="I919" s="44"/>
      <c r="Y919" s="45"/>
    </row>
    <row r="920" spans="9:25" ht="13.2" x14ac:dyDescent="0.25">
      <c r="I920" s="44"/>
      <c r="Y920" s="45"/>
    </row>
    <row r="921" spans="9:25" ht="13.2" x14ac:dyDescent="0.25">
      <c r="I921" s="44"/>
      <c r="Y921" s="45"/>
    </row>
    <row r="922" spans="9:25" ht="13.2" x14ac:dyDescent="0.25">
      <c r="I922" s="44"/>
      <c r="Y922" s="45"/>
    </row>
    <row r="923" spans="9:25" ht="13.2" x14ac:dyDescent="0.25">
      <c r="I923" s="44"/>
      <c r="Y923" s="45"/>
    </row>
    <row r="924" spans="9:25" ht="13.2" x14ac:dyDescent="0.25">
      <c r="I924" s="44"/>
      <c r="Y924" s="45"/>
    </row>
    <row r="925" spans="9:25" ht="13.2" x14ac:dyDescent="0.25">
      <c r="I925" s="44"/>
      <c r="Y925" s="45"/>
    </row>
    <row r="926" spans="9:25" ht="13.2" x14ac:dyDescent="0.25">
      <c r="I926" s="44"/>
      <c r="Y926" s="45"/>
    </row>
    <row r="927" spans="9:25" ht="13.2" x14ac:dyDescent="0.25">
      <c r="I927" s="44"/>
      <c r="Y927" s="45"/>
    </row>
    <row r="928" spans="9:25" ht="13.2" x14ac:dyDescent="0.25">
      <c r="I928" s="44"/>
      <c r="Y928" s="45"/>
    </row>
    <row r="929" spans="9:25" ht="13.2" x14ac:dyDescent="0.25">
      <c r="I929" s="44"/>
      <c r="Y929" s="45"/>
    </row>
    <row r="930" spans="9:25" ht="13.2" x14ac:dyDescent="0.25">
      <c r="I930" s="44"/>
      <c r="Y930" s="45"/>
    </row>
    <row r="931" spans="9:25" ht="13.2" x14ac:dyDescent="0.25">
      <c r="I931" s="44"/>
      <c r="Y931" s="45"/>
    </row>
    <row r="932" spans="9:25" ht="13.2" x14ac:dyDescent="0.25">
      <c r="I932" s="44"/>
      <c r="Y932" s="45"/>
    </row>
    <row r="933" spans="9:25" ht="13.2" x14ac:dyDescent="0.25">
      <c r="I933" s="44"/>
      <c r="Y933" s="45"/>
    </row>
    <row r="934" spans="9:25" ht="13.2" x14ac:dyDescent="0.25">
      <c r="I934" s="44"/>
      <c r="Y934" s="45"/>
    </row>
    <row r="935" spans="9:25" ht="13.2" x14ac:dyDescent="0.25">
      <c r="I935" s="44"/>
      <c r="Y935" s="45"/>
    </row>
    <row r="936" spans="9:25" ht="13.2" x14ac:dyDescent="0.25">
      <c r="I936" s="44"/>
      <c r="Y936" s="45"/>
    </row>
    <row r="937" spans="9:25" ht="13.2" x14ac:dyDescent="0.25">
      <c r="I937" s="44"/>
      <c r="Y937" s="45"/>
    </row>
    <row r="938" spans="9:25" ht="13.2" x14ac:dyDescent="0.25">
      <c r="I938" s="44"/>
      <c r="Y938" s="45"/>
    </row>
    <row r="939" spans="9:25" ht="13.2" x14ac:dyDescent="0.25">
      <c r="I939" s="44"/>
      <c r="Y939" s="45"/>
    </row>
    <row r="940" spans="9:25" ht="13.2" x14ac:dyDescent="0.25">
      <c r="I940" s="44"/>
      <c r="Y940" s="45"/>
    </row>
    <row r="941" spans="9:25" ht="13.2" x14ac:dyDescent="0.25">
      <c r="I941" s="44"/>
      <c r="Y941" s="45"/>
    </row>
    <row r="942" spans="9:25" ht="13.2" x14ac:dyDescent="0.25">
      <c r="I942" s="44"/>
      <c r="Y942" s="45"/>
    </row>
    <row r="943" spans="9:25" ht="13.2" x14ac:dyDescent="0.25">
      <c r="I943" s="44"/>
      <c r="Y943" s="45"/>
    </row>
    <row r="944" spans="9:25" ht="13.2" x14ac:dyDescent="0.25">
      <c r="I944" s="44"/>
      <c r="Y944" s="45"/>
    </row>
    <row r="945" spans="9:25" ht="13.2" x14ac:dyDescent="0.25">
      <c r="I945" s="44"/>
      <c r="Y945" s="45"/>
    </row>
    <row r="946" spans="9:25" ht="13.2" x14ac:dyDescent="0.25">
      <c r="I946" s="44"/>
      <c r="Y946" s="45"/>
    </row>
    <row r="947" spans="9:25" ht="13.2" x14ac:dyDescent="0.25">
      <c r="I947" s="44"/>
      <c r="Y947" s="45"/>
    </row>
    <row r="948" spans="9:25" ht="13.2" x14ac:dyDescent="0.25">
      <c r="I948" s="44"/>
      <c r="Y948" s="45"/>
    </row>
    <row r="949" spans="9:25" ht="13.2" x14ac:dyDescent="0.25">
      <c r="I949" s="44"/>
      <c r="Y949" s="45"/>
    </row>
    <row r="950" spans="9:25" ht="13.2" x14ac:dyDescent="0.25">
      <c r="I950" s="44"/>
      <c r="Y950" s="45"/>
    </row>
    <row r="951" spans="9:25" ht="13.2" x14ac:dyDescent="0.25">
      <c r="I951" s="44"/>
      <c r="Y951" s="45"/>
    </row>
    <row r="952" spans="9:25" ht="13.2" x14ac:dyDescent="0.25">
      <c r="I952" s="44"/>
      <c r="Y952" s="45"/>
    </row>
    <row r="953" spans="9:25" ht="13.2" x14ac:dyDescent="0.25">
      <c r="I953" s="44"/>
      <c r="Y953" s="45"/>
    </row>
    <row r="954" spans="9:25" ht="13.2" x14ac:dyDescent="0.25">
      <c r="I954" s="44"/>
      <c r="Y954" s="45"/>
    </row>
    <row r="955" spans="9:25" ht="13.2" x14ac:dyDescent="0.25">
      <c r="I955" s="44"/>
      <c r="Y955" s="45"/>
    </row>
    <row r="956" spans="9:25" ht="13.2" x14ac:dyDescent="0.25">
      <c r="I956" s="44"/>
      <c r="Y956" s="45"/>
    </row>
    <row r="957" spans="9:25" ht="13.2" x14ac:dyDescent="0.25">
      <c r="I957" s="44"/>
      <c r="Y957" s="45"/>
    </row>
    <row r="958" spans="9:25" ht="13.2" x14ac:dyDescent="0.25">
      <c r="I958" s="44"/>
      <c r="Y958" s="45"/>
    </row>
    <row r="959" spans="9:25" ht="13.2" x14ac:dyDescent="0.25">
      <c r="I959" s="44"/>
      <c r="Y959" s="45"/>
    </row>
    <row r="960" spans="9:25" ht="13.2" x14ac:dyDescent="0.25">
      <c r="I960" s="44"/>
      <c r="Y960" s="45"/>
    </row>
    <row r="961" spans="9:25" ht="13.2" x14ac:dyDescent="0.25">
      <c r="I961" s="44"/>
      <c r="Y961" s="45"/>
    </row>
    <row r="962" spans="9:25" ht="13.2" x14ac:dyDescent="0.25">
      <c r="I962" s="44"/>
      <c r="Y962" s="45"/>
    </row>
    <row r="963" spans="9:25" ht="13.2" x14ac:dyDescent="0.25">
      <c r="I963" s="44"/>
      <c r="Y963" s="45"/>
    </row>
    <row r="964" spans="9:25" ht="13.2" x14ac:dyDescent="0.25">
      <c r="I964" s="44"/>
      <c r="Y964" s="45"/>
    </row>
    <row r="965" spans="9:25" ht="13.2" x14ac:dyDescent="0.25">
      <c r="I965" s="44"/>
      <c r="Y965" s="45"/>
    </row>
    <row r="966" spans="9:25" ht="13.2" x14ac:dyDescent="0.25">
      <c r="I966" s="44"/>
      <c r="Y966" s="45"/>
    </row>
    <row r="967" spans="9:25" ht="13.2" x14ac:dyDescent="0.25">
      <c r="I967" s="44"/>
      <c r="Y967" s="45"/>
    </row>
    <row r="968" spans="9:25" ht="13.2" x14ac:dyDescent="0.25">
      <c r="I968" s="44"/>
      <c r="Y968" s="45"/>
    </row>
    <row r="969" spans="9:25" ht="13.2" x14ac:dyDescent="0.25">
      <c r="I969" s="44"/>
      <c r="Y969" s="45"/>
    </row>
    <row r="970" spans="9:25" ht="13.2" x14ac:dyDescent="0.25">
      <c r="I970" s="44"/>
      <c r="Y970" s="45"/>
    </row>
    <row r="971" spans="9:25" ht="13.2" x14ac:dyDescent="0.25">
      <c r="I971" s="44"/>
      <c r="Y971" s="45"/>
    </row>
    <row r="972" spans="9:25" ht="13.2" x14ac:dyDescent="0.25">
      <c r="I972" s="44"/>
      <c r="Y972" s="45"/>
    </row>
    <row r="973" spans="9:25" ht="13.2" x14ac:dyDescent="0.25">
      <c r="I973" s="44"/>
      <c r="Y973" s="45"/>
    </row>
    <row r="974" spans="9:25" ht="13.2" x14ac:dyDescent="0.25">
      <c r="I974" s="44"/>
      <c r="Y974" s="45"/>
    </row>
    <row r="975" spans="9:25" ht="13.2" x14ac:dyDescent="0.25">
      <c r="I975" s="44"/>
      <c r="Y975" s="45"/>
    </row>
    <row r="976" spans="9:25" ht="13.2" x14ac:dyDescent="0.25">
      <c r="I976" s="44"/>
      <c r="Y976" s="45"/>
    </row>
    <row r="977" spans="9:25" ht="13.2" x14ac:dyDescent="0.25">
      <c r="I977" s="44"/>
      <c r="Y977" s="45"/>
    </row>
    <row r="978" spans="9:25" ht="13.2" x14ac:dyDescent="0.25">
      <c r="I978" s="44"/>
      <c r="Y978" s="45"/>
    </row>
    <row r="979" spans="9:25" ht="13.2" x14ac:dyDescent="0.25">
      <c r="I979" s="44"/>
      <c r="Y979" s="45"/>
    </row>
    <row r="980" spans="9:25" ht="13.2" x14ac:dyDescent="0.25">
      <c r="I980" s="44"/>
      <c r="Y980" s="45"/>
    </row>
    <row r="981" spans="9:25" ht="13.2" x14ac:dyDescent="0.25">
      <c r="I981" s="44"/>
      <c r="Y981" s="45"/>
    </row>
    <row r="982" spans="9:25" ht="13.2" x14ac:dyDescent="0.25">
      <c r="I982" s="44"/>
      <c r="Y982" s="45"/>
    </row>
    <row r="983" spans="9:25" ht="13.2" x14ac:dyDescent="0.25">
      <c r="I983" s="44"/>
      <c r="Y983" s="45"/>
    </row>
    <row r="984" spans="9:25" ht="13.2" x14ac:dyDescent="0.25">
      <c r="I984" s="44"/>
      <c r="Y984" s="45"/>
    </row>
    <row r="985" spans="9:25" ht="13.2" x14ac:dyDescent="0.25">
      <c r="I985" s="44"/>
      <c r="Y985" s="45"/>
    </row>
    <row r="986" spans="9:25" ht="13.2" x14ac:dyDescent="0.25">
      <c r="I986" s="44"/>
      <c r="Y986" s="45"/>
    </row>
    <row r="987" spans="9:25" ht="13.2" x14ac:dyDescent="0.25">
      <c r="I987" s="44"/>
      <c r="Y987" s="45"/>
    </row>
    <row r="988" spans="9:25" ht="13.2" x14ac:dyDescent="0.25">
      <c r="I988" s="44"/>
      <c r="Y988" s="45"/>
    </row>
    <row r="989" spans="9:25" ht="13.2" x14ac:dyDescent="0.25">
      <c r="I989" s="44"/>
      <c r="Y989" s="45"/>
    </row>
    <row r="990" spans="9:25" ht="13.2" x14ac:dyDescent="0.25">
      <c r="I990" s="44"/>
      <c r="Y990" s="45"/>
    </row>
    <row r="991" spans="9:25" ht="13.2" x14ac:dyDescent="0.25">
      <c r="I991" s="44"/>
      <c r="Y991" s="45"/>
    </row>
    <row r="992" spans="9:25" ht="13.2" x14ac:dyDescent="0.25">
      <c r="I992" s="44"/>
      <c r="Y992" s="45"/>
    </row>
    <row r="993" spans="9:25" ht="13.2" x14ac:dyDescent="0.25">
      <c r="I993" s="44"/>
      <c r="Y993" s="45"/>
    </row>
    <row r="994" spans="9:25" ht="13.2" x14ac:dyDescent="0.25">
      <c r="I994" s="44"/>
      <c r="Y994" s="45"/>
    </row>
    <row r="995" spans="9:25" ht="13.2" x14ac:dyDescent="0.25">
      <c r="I995" s="44"/>
      <c r="Y995" s="45"/>
    </row>
    <row r="996" spans="9:25" ht="13.2" x14ac:dyDescent="0.25">
      <c r="I996" s="44"/>
      <c r="Y996" s="45"/>
    </row>
    <row r="997" spans="9:25" ht="13.2" x14ac:dyDescent="0.25">
      <c r="I997" s="44"/>
      <c r="Y997" s="45"/>
    </row>
    <row r="998" spans="9:25" ht="13.2" x14ac:dyDescent="0.25">
      <c r="I998" s="44"/>
      <c r="Y998" s="45"/>
    </row>
    <row r="999" spans="9:25" ht="13.2" x14ac:dyDescent="0.25">
      <c r="I999" s="44"/>
      <c r="Y999" s="45"/>
    </row>
    <row r="1000" spans="9:25" ht="13.2" x14ac:dyDescent="0.25">
      <c r="I1000" s="44"/>
      <c r="Y1000" s="45"/>
    </row>
    <row r="1001" spans="9:25" ht="13.2" x14ac:dyDescent="0.25">
      <c r="I1001" s="44"/>
      <c r="Y1001" s="45"/>
    </row>
    <row r="1002" spans="9:25" ht="13.2" x14ac:dyDescent="0.25">
      <c r="I1002" s="44"/>
      <c r="Y1002" s="45"/>
    </row>
    <row r="1003" spans="9:25" ht="13.2" x14ac:dyDescent="0.25">
      <c r="I1003" s="44"/>
      <c r="Y1003" s="45"/>
    </row>
    <row r="1004" spans="9:25" ht="13.2" x14ac:dyDescent="0.25">
      <c r="I1004" s="44"/>
      <c r="Y1004" s="45"/>
    </row>
    <row r="1005" spans="9:25" ht="13.2" x14ac:dyDescent="0.25">
      <c r="I1005" s="44"/>
      <c r="Y1005" s="45"/>
    </row>
    <row r="1006" spans="9:25" ht="13.2" x14ac:dyDescent="0.25">
      <c r="I1006" s="44"/>
      <c r="Y1006" s="45"/>
    </row>
    <row r="1007" spans="9:25" ht="13.2" x14ac:dyDescent="0.25">
      <c r="I1007" s="44"/>
      <c r="Y1007" s="45"/>
    </row>
    <row r="1008" spans="9:25" ht="13.2" x14ac:dyDescent="0.25">
      <c r="I1008" s="44"/>
      <c r="Y1008" s="45"/>
    </row>
    <row r="1009" spans="9:25" ht="13.2" x14ac:dyDescent="0.25">
      <c r="I1009" s="44"/>
      <c r="Y1009" s="45"/>
    </row>
    <row r="1010" spans="9:25" ht="13.2" x14ac:dyDescent="0.25">
      <c r="I1010" s="44"/>
      <c r="Y1010" s="45"/>
    </row>
    <row r="1011" spans="9:25" ht="13.2" x14ac:dyDescent="0.25">
      <c r="I1011" s="44"/>
      <c r="Y1011" s="45"/>
    </row>
    <row r="1012" spans="9:25" ht="13.2" x14ac:dyDescent="0.25">
      <c r="I1012" s="44"/>
      <c r="Y1012" s="45"/>
    </row>
    <row r="1013" spans="9:25" ht="13.2" x14ac:dyDescent="0.25">
      <c r="I1013" s="44"/>
      <c r="Y1013" s="45"/>
    </row>
    <row r="1014" spans="9:25" ht="13.2" x14ac:dyDescent="0.25">
      <c r="I1014" s="44"/>
      <c r="Y1014" s="45"/>
    </row>
    <row r="1015" spans="9:25" ht="13.2" x14ac:dyDescent="0.25">
      <c r="I1015" s="44"/>
      <c r="Y1015" s="45"/>
    </row>
    <row r="1016" spans="9:25" ht="13.2" x14ac:dyDescent="0.25">
      <c r="I1016" s="44"/>
      <c r="Y1016" s="45"/>
    </row>
    <row r="1017" spans="9:25" ht="13.2" x14ac:dyDescent="0.25">
      <c r="I1017" s="44"/>
      <c r="Y1017" s="45"/>
    </row>
  </sheetData>
  <mergeCells count="53">
    <mergeCell ref="C45:J45"/>
    <mergeCell ref="C46:J46"/>
    <mergeCell ref="A4:A5"/>
    <mergeCell ref="A6:A7"/>
    <mergeCell ref="A8:A9"/>
    <mergeCell ref="A10:A11"/>
    <mergeCell ref="A12:A13"/>
    <mergeCell ref="C41:E41"/>
    <mergeCell ref="G42:H42"/>
    <mergeCell ref="C42:F42"/>
    <mergeCell ref="C43:F43"/>
    <mergeCell ref="G43:P43"/>
    <mergeCell ref="C44:F44"/>
    <mergeCell ref="G44:T44"/>
    <mergeCell ref="S2:T2"/>
    <mergeCell ref="U2:V2"/>
    <mergeCell ref="A16:A17"/>
    <mergeCell ref="A18:A19"/>
    <mergeCell ref="A20:A21"/>
    <mergeCell ref="A22:A23"/>
    <mergeCell ref="A24:A25"/>
    <mergeCell ref="C2:F2"/>
    <mergeCell ref="G2:H2"/>
    <mergeCell ref="I2:J2"/>
    <mergeCell ref="K2:L2"/>
    <mergeCell ref="M2:N2"/>
    <mergeCell ref="O2:P2"/>
    <mergeCell ref="Q2:R2"/>
    <mergeCell ref="S14:T14"/>
    <mergeCell ref="U14:V14"/>
    <mergeCell ref="A29:A30"/>
    <mergeCell ref="A31:A32"/>
    <mergeCell ref="A33:A34"/>
    <mergeCell ref="A35:A36"/>
    <mergeCell ref="A37:A38"/>
    <mergeCell ref="C14:F14"/>
    <mergeCell ref="G14:H14"/>
    <mergeCell ref="I14:J14"/>
    <mergeCell ref="K14:L14"/>
    <mergeCell ref="M14:N14"/>
    <mergeCell ref="O14:P14"/>
    <mergeCell ref="Q14:R14"/>
    <mergeCell ref="O27:P27"/>
    <mergeCell ref="Q27:R27"/>
    <mergeCell ref="S27:T27"/>
    <mergeCell ref="U27:V27"/>
    <mergeCell ref="C1:G1"/>
    <mergeCell ref="I1:J1"/>
    <mergeCell ref="C27:F27"/>
    <mergeCell ref="G27:H27"/>
    <mergeCell ref="I27:J27"/>
    <mergeCell ref="K27:L27"/>
    <mergeCell ref="M27:N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</cp:lastModifiedBy>
  <dcterms:modified xsi:type="dcterms:W3CDTF">2023-08-25T11:39:29Z</dcterms:modified>
</cp:coreProperties>
</file>