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691A200A-0427-4D47-8C17-38EDDC194F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al" sheetId="22" r:id="rId1"/>
    <sheet name="Eelfinaal" sheetId="23" r:id="rId2"/>
    <sheet name="Vindipall" sheetId="20" r:id="rId3"/>
    <sheet name="Otsepall" sheetId="19" r:id="rId4"/>
    <sheet name="Finaalnädal" sheetId="24" r:id="rId5"/>
    <sheet name="Eelvoorud" sheetId="1" r:id="rId6"/>
    <sheet name="Indiv" sheetId="18" r:id="rId7"/>
    <sheet name="V voor" sheetId="2" r:id="rId8"/>
    <sheet name="IV voor" sheetId="16" r:id="rId9"/>
    <sheet name="III voor" sheetId="9" r:id="rId10"/>
    <sheet name="II voor" sheetId="8" r:id="rId11"/>
    <sheet name="I voor" sheetId="6" r:id="rId12"/>
    <sheet name="tabel" sheetId="5" r:id="rId13"/>
    <sheet name="leht" sheetId="4" r:id="rId14"/>
  </sheets>
  <definedNames>
    <definedName name="_xlnm._FilterDatabase" localSheetId="5" hidden="1">Eelvoorud!$C$4:$I$10</definedName>
    <definedName name="_xlnm._FilterDatabase" localSheetId="6" hidden="1">Indiv!$A$2:$T$109</definedName>
    <definedName name="_xlnm.Print_Area" localSheetId="12">tabel!$A$1:$G$21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2" l="1"/>
  <c r="K10" i="22"/>
  <c r="K6" i="22"/>
  <c r="D6" i="22"/>
  <c r="K22" i="22"/>
  <c r="D22" i="22"/>
  <c r="K18" i="22"/>
  <c r="D18" i="22"/>
  <c r="K30" i="22"/>
  <c r="K34" i="22"/>
  <c r="K38" i="22"/>
  <c r="K56" i="22"/>
  <c r="K48" i="22"/>
  <c r="K52" i="22"/>
  <c r="D64" i="22"/>
  <c r="D68" i="22"/>
  <c r="D72" i="22"/>
  <c r="F13" i="22"/>
  <c r="F12" i="22"/>
  <c r="F11" i="22"/>
  <c r="I13" i="22"/>
  <c r="I12" i="22"/>
  <c r="I11" i="22"/>
  <c r="F10" i="22"/>
  <c r="J10" i="22"/>
  <c r="E10" i="22"/>
  <c r="I9" i="22"/>
  <c r="F9" i="22"/>
  <c r="I8" i="22"/>
  <c r="F8" i="22"/>
  <c r="I7" i="22"/>
  <c r="F7" i="22"/>
  <c r="F6" i="22" s="1"/>
  <c r="J6" i="22"/>
  <c r="E6" i="22"/>
  <c r="I81" i="22"/>
  <c r="D6" i="23"/>
  <c r="D14" i="23"/>
  <c r="D10" i="23"/>
  <c r="Q67" i="18"/>
  <c r="R67" i="18"/>
  <c r="S67" i="18"/>
  <c r="T67" i="18" s="1"/>
  <c r="I6" i="22" l="1"/>
  <c r="I10" i="22"/>
  <c r="E23" i="20"/>
  <c r="E24" i="20"/>
  <c r="E22" i="20"/>
  <c r="U28" i="20"/>
  <c r="U27" i="20"/>
  <c r="U26" i="20"/>
  <c r="U24" i="20"/>
  <c r="U23" i="20"/>
  <c r="U22" i="20"/>
  <c r="U20" i="20"/>
  <c r="U19" i="20"/>
  <c r="U18" i="20"/>
  <c r="U16" i="20"/>
  <c r="U15" i="20"/>
  <c r="U14" i="20"/>
  <c r="U12" i="20"/>
  <c r="U11" i="20"/>
  <c r="U10" i="20"/>
  <c r="U7" i="20"/>
  <c r="U8" i="20"/>
  <c r="U6" i="20"/>
  <c r="Q28" i="20"/>
  <c r="Q27" i="20"/>
  <c r="Q26" i="20"/>
  <c r="Q24" i="20"/>
  <c r="Q23" i="20"/>
  <c r="Q22" i="20"/>
  <c r="Q20" i="20"/>
  <c r="Q19" i="20"/>
  <c r="Q18" i="20"/>
  <c r="Q16" i="20"/>
  <c r="Q15" i="20"/>
  <c r="Q14" i="20"/>
  <c r="Q12" i="20"/>
  <c r="Q11" i="20"/>
  <c r="Q10" i="20"/>
  <c r="Q7" i="20"/>
  <c r="Q8" i="20"/>
  <c r="Q6" i="20"/>
  <c r="M28" i="20"/>
  <c r="M27" i="20"/>
  <c r="M26" i="20"/>
  <c r="M24" i="20"/>
  <c r="M23" i="20"/>
  <c r="M22" i="20"/>
  <c r="M20" i="20"/>
  <c r="M19" i="20"/>
  <c r="M18" i="20"/>
  <c r="M16" i="20"/>
  <c r="M15" i="20"/>
  <c r="M14" i="20"/>
  <c r="M12" i="20"/>
  <c r="M11" i="20"/>
  <c r="M10" i="20"/>
  <c r="M7" i="20"/>
  <c r="M8" i="20"/>
  <c r="M6" i="20"/>
  <c r="I28" i="20"/>
  <c r="I27" i="20"/>
  <c r="I26" i="20"/>
  <c r="I24" i="20"/>
  <c r="I23" i="20"/>
  <c r="I22" i="20"/>
  <c r="I20" i="20"/>
  <c r="I19" i="20"/>
  <c r="I18" i="20"/>
  <c r="I16" i="20"/>
  <c r="I15" i="20"/>
  <c r="I14" i="20"/>
  <c r="I12" i="20"/>
  <c r="I11" i="20"/>
  <c r="I10" i="20"/>
  <c r="I7" i="20"/>
  <c r="I8" i="20"/>
  <c r="I6" i="20"/>
  <c r="E28" i="20"/>
  <c r="E27" i="20"/>
  <c r="E26" i="20"/>
  <c r="E20" i="20"/>
  <c r="E19" i="20"/>
  <c r="E18" i="20"/>
  <c r="E16" i="20"/>
  <c r="E15" i="20"/>
  <c r="E14" i="20"/>
  <c r="E12" i="20"/>
  <c r="E11" i="20"/>
  <c r="E10" i="20"/>
  <c r="E7" i="20"/>
  <c r="E8" i="20"/>
  <c r="E6" i="20"/>
  <c r="A1" i="5"/>
  <c r="C7" i="5"/>
  <c r="C8" i="5"/>
  <c r="C6" i="5"/>
  <c r="C5" i="5"/>
  <c r="C4" i="5"/>
  <c r="D7" i="5"/>
  <c r="D8" i="5"/>
  <c r="D6" i="5"/>
  <c r="D5" i="5"/>
  <c r="D4" i="5"/>
  <c r="F7" i="5"/>
  <c r="F8" i="5"/>
  <c r="F6" i="5"/>
  <c r="F4" i="5"/>
  <c r="F5" i="5"/>
  <c r="G7" i="5"/>
  <c r="G8" i="5"/>
  <c r="G6" i="5"/>
  <c r="G5" i="5"/>
  <c r="G4" i="5"/>
  <c r="E7" i="5"/>
  <c r="E8" i="5"/>
  <c r="E6" i="5"/>
  <c r="E5" i="5"/>
  <c r="E4" i="5"/>
  <c r="B7" i="5"/>
  <c r="B8" i="5"/>
  <c r="B6" i="5"/>
  <c r="B5" i="5"/>
  <c r="U28" i="19"/>
  <c r="U27" i="19"/>
  <c r="U26" i="19"/>
  <c r="U20" i="19"/>
  <c r="U19" i="19"/>
  <c r="U18" i="19"/>
  <c r="U16" i="19"/>
  <c r="U15" i="19"/>
  <c r="U14" i="19"/>
  <c r="U12" i="19"/>
  <c r="U11" i="19"/>
  <c r="U10" i="19"/>
  <c r="U7" i="19"/>
  <c r="U8" i="19"/>
  <c r="U6" i="19"/>
  <c r="Q28" i="19"/>
  <c r="Q27" i="19"/>
  <c r="Q26" i="19"/>
  <c r="Q20" i="19"/>
  <c r="Q19" i="19"/>
  <c r="Q18" i="19"/>
  <c r="Q16" i="19"/>
  <c r="Q15" i="19"/>
  <c r="Q14" i="19"/>
  <c r="Q12" i="19"/>
  <c r="Q11" i="19"/>
  <c r="Q10" i="19"/>
  <c r="Q7" i="19"/>
  <c r="Q8" i="19"/>
  <c r="Q6" i="19"/>
  <c r="M28" i="19"/>
  <c r="M27" i="19"/>
  <c r="M26" i="19"/>
  <c r="M20" i="19"/>
  <c r="M19" i="19"/>
  <c r="M18" i="19"/>
  <c r="M16" i="19"/>
  <c r="M15" i="19"/>
  <c r="M14" i="19"/>
  <c r="M12" i="19"/>
  <c r="M11" i="19"/>
  <c r="M10" i="19"/>
  <c r="M7" i="19"/>
  <c r="M8" i="19"/>
  <c r="M6" i="19"/>
  <c r="I28" i="19"/>
  <c r="I27" i="19"/>
  <c r="I26" i="19"/>
  <c r="I20" i="19"/>
  <c r="I19" i="19"/>
  <c r="I18" i="19"/>
  <c r="I16" i="19"/>
  <c r="I15" i="19"/>
  <c r="I14" i="19"/>
  <c r="I12" i="19"/>
  <c r="I11" i="19"/>
  <c r="I10" i="19"/>
  <c r="I7" i="19"/>
  <c r="I8" i="19"/>
  <c r="I6" i="19"/>
  <c r="E28" i="19"/>
  <c r="E27" i="19"/>
  <c r="E26" i="19"/>
  <c r="E20" i="19"/>
  <c r="E19" i="19"/>
  <c r="E18" i="19"/>
  <c r="E16" i="19"/>
  <c r="E15" i="19"/>
  <c r="E14" i="19"/>
  <c r="E12" i="19"/>
  <c r="E11" i="19"/>
  <c r="E10" i="19"/>
  <c r="E7" i="19"/>
  <c r="E8" i="19"/>
  <c r="E6" i="19"/>
  <c r="C92" i="4" l="1"/>
  <c r="D75" i="4"/>
  <c r="E58" i="4"/>
  <c r="B58" i="4"/>
  <c r="F41" i="4"/>
  <c r="B24" i="4"/>
  <c r="A97" i="4"/>
  <c r="C72" i="4"/>
  <c r="C38" i="4"/>
  <c r="C21" i="4"/>
  <c r="A11" i="4"/>
  <c r="C4" i="4"/>
  <c r="D20" i="5"/>
  <c r="C20" i="5"/>
  <c r="B17" i="5"/>
  <c r="D14" i="5"/>
  <c r="B20" i="5"/>
  <c r="G17" i="5"/>
  <c r="D11" i="5"/>
  <c r="G11" i="5"/>
  <c r="A96" i="4"/>
  <c r="A95" i="4"/>
  <c r="B14" i="5"/>
  <c r="A79" i="4"/>
  <c r="A80" i="4"/>
  <c r="A78" i="4"/>
  <c r="E17" i="5"/>
  <c r="A62" i="4"/>
  <c r="A63" i="4"/>
  <c r="A61" i="4"/>
  <c r="F92" i="4"/>
  <c r="A45" i="4"/>
  <c r="A46" i="4"/>
  <c r="A44" i="4"/>
  <c r="F14" i="5"/>
  <c r="A28" i="4"/>
  <c r="A29" i="4"/>
  <c r="A27" i="4"/>
  <c r="F7" i="4"/>
  <c r="A12" i="4"/>
  <c r="A10" i="4"/>
  <c r="B92" i="4"/>
  <c r="B41" i="4" l="1"/>
  <c r="F20" i="5"/>
  <c r="C24" i="4"/>
  <c r="C41" i="4"/>
  <c r="F58" i="4"/>
  <c r="E75" i="4"/>
  <c r="B11" i="5"/>
  <c r="E11" i="5"/>
  <c r="C14" i="5"/>
  <c r="C17" i="5"/>
  <c r="G20" i="5"/>
  <c r="G14" i="5"/>
  <c r="E7" i="4"/>
  <c r="E24" i="4"/>
  <c r="D41" i="4"/>
  <c r="C58" i="4"/>
  <c r="B75" i="4"/>
  <c r="F75" i="4"/>
  <c r="E92" i="4"/>
  <c r="E14" i="5"/>
  <c r="D17" i="5"/>
  <c r="C89" i="4"/>
  <c r="D92" i="4"/>
  <c r="F11" i="5"/>
  <c r="E20" i="5"/>
  <c r="F17" i="5"/>
  <c r="C55" i="4"/>
  <c r="F24" i="4"/>
  <c r="E41" i="4"/>
  <c r="D58" i="4"/>
  <c r="C75" i="4"/>
  <c r="E6" i="23"/>
  <c r="J6" i="23"/>
  <c r="K6" i="23"/>
  <c r="F7" i="23"/>
  <c r="I7" i="23"/>
  <c r="F8" i="23"/>
  <c r="I8" i="23"/>
  <c r="F9" i="23"/>
  <c r="I9" i="23"/>
  <c r="E10" i="23"/>
  <c r="J10" i="23"/>
  <c r="K10" i="23"/>
  <c r="F11" i="23"/>
  <c r="I11" i="23"/>
  <c r="F12" i="23"/>
  <c r="I12" i="23"/>
  <c r="F13" i="23"/>
  <c r="I13" i="23"/>
  <c r="E14" i="23"/>
  <c r="J14" i="23"/>
  <c r="K14" i="23"/>
  <c r="F15" i="23"/>
  <c r="I15" i="23"/>
  <c r="F16" i="23"/>
  <c r="I16" i="23"/>
  <c r="F17" i="23"/>
  <c r="I17" i="23"/>
  <c r="D24" i="23"/>
  <c r="E24" i="23"/>
  <c r="J24" i="23"/>
  <c r="K24" i="23"/>
  <c r="F25" i="23"/>
  <c r="I25" i="23"/>
  <c r="F26" i="23"/>
  <c r="I26" i="23"/>
  <c r="F27" i="23"/>
  <c r="I27" i="23"/>
  <c r="D28" i="23"/>
  <c r="E28" i="23"/>
  <c r="J28" i="23"/>
  <c r="K28" i="23"/>
  <c r="F29" i="23"/>
  <c r="I29" i="23"/>
  <c r="F30" i="23"/>
  <c r="I30" i="23"/>
  <c r="F31" i="23"/>
  <c r="I31" i="23"/>
  <c r="D32" i="23"/>
  <c r="E32" i="23"/>
  <c r="J32" i="23"/>
  <c r="K32" i="23"/>
  <c r="F33" i="23"/>
  <c r="I33" i="23"/>
  <c r="F34" i="23"/>
  <c r="I34" i="23"/>
  <c r="F35" i="23"/>
  <c r="I35" i="23"/>
  <c r="D41" i="23"/>
  <c r="E41" i="23"/>
  <c r="J41" i="23"/>
  <c r="K41" i="23"/>
  <c r="F42" i="23"/>
  <c r="I42" i="23"/>
  <c r="F43" i="23"/>
  <c r="I43" i="23"/>
  <c r="F44" i="23"/>
  <c r="I44" i="23"/>
  <c r="D45" i="23"/>
  <c r="E45" i="23"/>
  <c r="J45" i="23"/>
  <c r="K45" i="23"/>
  <c r="F46" i="23"/>
  <c r="I46" i="23"/>
  <c r="F47" i="23"/>
  <c r="I47" i="23"/>
  <c r="F48" i="23"/>
  <c r="I48" i="23"/>
  <c r="D49" i="23"/>
  <c r="E49" i="23"/>
  <c r="J49" i="23"/>
  <c r="K49" i="23"/>
  <c r="F50" i="23"/>
  <c r="I50" i="23"/>
  <c r="F51" i="23"/>
  <c r="I51" i="23"/>
  <c r="F52" i="23"/>
  <c r="I52" i="23"/>
  <c r="I25" i="22"/>
  <c r="F25" i="22"/>
  <c r="I24" i="22"/>
  <c r="F24" i="22"/>
  <c r="I23" i="22"/>
  <c r="F23" i="22"/>
  <c r="J22" i="22"/>
  <c r="E22" i="22"/>
  <c r="I21" i="22"/>
  <c r="F21" i="22"/>
  <c r="I20" i="22"/>
  <c r="F20" i="22"/>
  <c r="I19" i="22"/>
  <c r="F19" i="22"/>
  <c r="J18" i="22"/>
  <c r="E18" i="22"/>
  <c r="I10" i="23" l="1"/>
  <c r="F14" i="23"/>
  <c r="F41" i="23"/>
  <c r="I32" i="23"/>
  <c r="F28" i="23"/>
  <c r="I24" i="23"/>
  <c r="F49" i="23"/>
  <c r="I45" i="23"/>
  <c r="F6" i="23"/>
  <c r="F45" i="23"/>
  <c r="F32" i="23"/>
  <c r="F24" i="23"/>
  <c r="F10" i="23"/>
  <c r="F22" i="22"/>
  <c r="I49" i="23"/>
  <c r="I41" i="23"/>
  <c r="I28" i="23"/>
  <c r="I14" i="23"/>
  <c r="I6" i="23"/>
  <c r="I22" i="22"/>
  <c r="I18" i="22"/>
  <c r="F18" i="22"/>
  <c r="I91" i="22" l="1"/>
  <c r="F91" i="22"/>
  <c r="I90" i="22"/>
  <c r="F90" i="22"/>
  <c r="I89" i="22"/>
  <c r="F89" i="22"/>
  <c r="K88" i="22"/>
  <c r="J88" i="22"/>
  <c r="E88" i="22"/>
  <c r="D88" i="22"/>
  <c r="I87" i="22"/>
  <c r="F87" i="22"/>
  <c r="I86" i="22"/>
  <c r="F86" i="22"/>
  <c r="I85" i="22"/>
  <c r="F85" i="22"/>
  <c r="K84" i="22"/>
  <c r="J84" i="22"/>
  <c r="E84" i="22"/>
  <c r="D84" i="22"/>
  <c r="I83" i="22"/>
  <c r="F83" i="22"/>
  <c r="I82" i="22"/>
  <c r="F82" i="22"/>
  <c r="F81" i="22"/>
  <c r="K80" i="22"/>
  <c r="J80" i="22"/>
  <c r="E80" i="22"/>
  <c r="D80" i="22"/>
  <c r="I75" i="22"/>
  <c r="F75" i="22"/>
  <c r="I74" i="22"/>
  <c r="F74" i="22"/>
  <c r="I73" i="22"/>
  <c r="F73" i="22"/>
  <c r="K72" i="22"/>
  <c r="J72" i="22"/>
  <c r="E72" i="22"/>
  <c r="I71" i="22"/>
  <c r="F71" i="22"/>
  <c r="I70" i="22"/>
  <c r="F70" i="22"/>
  <c r="I69" i="22"/>
  <c r="F69" i="22"/>
  <c r="K68" i="22"/>
  <c r="J68" i="22"/>
  <c r="E68" i="22"/>
  <c r="I67" i="22"/>
  <c r="F67" i="22"/>
  <c r="I66" i="22"/>
  <c r="F66" i="22"/>
  <c r="I65" i="22"/>
  <c r="F65" i="22"/>
  <c r="K64" i="22"/>
  <c r="J64" i="22"/>
  <c r="E64" i="22"/>
  <c r="I59" i="22"/>
  <c r="F59" i="22"/>
  <c r="I58" i="22"/>
  <c r="F58" i="22"/>
  <c r="I57" i="22"/>
  <c r="F57" i="22"/>
  <c r="J56" i="22"/>
  <c r="E56" i="22"/>
  <c r="D56" i="22"/>
  <c r="I55" i="22"/>
  <c r="F55" i="22"/>
  <c r="I54" i="22"/>
  <c r="F54" i="22"/>
  <c r="I53" i="22"/>
  <c r="F53" i="22"/>
  <c r="J52" i="22"/>
  <c r="E52" i="22"/>
  <c r="D52" i="22"/>
  <c r="I51" i="22"/>
  <c r="F51" i="22"/>
  <c r="I50" i="22"/>
  <c r="F50" i="22"/>
  <c r="I49" i="22"/>
  <c r="F49" i="22"/>
  <c r="J48" i="22"/>
  <c r="E48" i="22"/>
  <c r="D48" i="22"/>
  <c r="I41" i="22"/>
  <c r="F41" i="22"/>
  <c r="I40" i="22"/>
  <c r="F40" i="22"/>
  <c r="I39" i="22"/>
  <c r="F39" i="22"/>
  <c r="J38" i="22"/>
  <c r="E38" i="22"/>
  <c r="D38" i="22"/>
  <c r="I37" i="22"/>
  <c r="F37" i="22"/>
  <c r="I36" i="22"/>
  <c r="F36" i="22"/>
  <c r="I35" i="22"/>
  <c r="F35" i="22"/>
  <c r="J34" i="22"/>
  <c r="E34" i="22"/>
  <c r="D34" i="22"/>
  <c r="I33" i="22"/>
  <c r="F33" i="22"/>
  <c r="I32" i="22"/>
  <c r="F32" i="22"/>
  <c r="I31" i="22"/>
  <c r="F31" i="22"/>
  <c r="J30" i="22"/>
  <c r="E30" i="22"/>
  <c r="D30" i="22"/>
  <c r="AA28" i="20"/>
  <c r="Z28" i="20"/>
  <c r="Y28" i="20"/>
  <c r="X28" i="20"/>
  <c r="AA27" i="20"/>
  <c r="Z27" i="20"/>
  <c r="Y27" i="20"/>
  <c r="X27" i="20"/>
  <c r="AA26" i="20"/>
  <c r="AA25" i="20" s="1"/>
  <c r="Z26" i="20"/>
  <c r="Y26" i="20"/>
  <c r="X26" i="20"/>
  <c r="AB25" i="20"/>
  <c r="W25" i="20"/>
  <c r="U25" i="20"/>
  <c r="V17" i="20" s="1"/>
  <c r="T25" i="20"/>
  <c r="S25" i="20"/>
  <c r="Q25" i="20"/>
  <c r="R9" i="20" s="1"/>
  <c r="P25" i="20"/>
  <c r="O25" i="20"/>
  <c r="M25" i="20"/>
  <c r="N21" i="20" s="1"/>
  <c r="L25" i="20"/>
  <c r="K25" i="20"/>
  <c r="I25" i="20"/>
  <c r="J13" i="20" s="1"/>
  <c r="H25" i="20"/>
  <c r="G25" i="20"/>
  <c r="E25" i="20"/>
  <c r="D25" i="20"/>
  <c r="AA24" i="20"/>
  <c r="Z24" i="20"/>
  <c r="Y24" i="20"/>
  <c r="X24" i="20"/>
  <c r="AA23" i="20"/>
  <c r="Z23" i="20"/>
  <c r="Y23" i="20"/>
  <c r="X23" i="20"/>
  <c r="AA22" i="20"/>
  <c r="Z22" i="20"/>
  <c r="Y22" i="20"/>
  <c r="Y21" i="20" s="1"/>
  <c r="X22" i="20"/>
  <c r="AB21" i="20"/>
  <c r="W21" i="20"/>
  <c r="U21" i="20"/>
  <c r="V13" i="20" s="1"/>
  <c r="T21" i="20"/>
  <c r="S21" i="20"/>
  <c r="Q21" i="20"/>
  <c r="R17" i="20" s="1"/>
  <c r="P21" i="20"/>
  <c r="O21" i="20"/>
  <c r="M21" i="20"/>
  <c r="N25" i="20" s="1"/>
  <c r="L21" i="20"/>
  <c r="K21" i="20"/>
  <c r="I21" i="20"/>
  <c r="J5" i="20" s="1"/>
  <c r="H21" i="20"/>
  <c r="G21" i="20"/>
  <c r="E21" i="20"/>
  <c r="D21" i="20"/>
  <c r="AA20" i="20"/>
  <c r="Z20" i="20"/>
  <c r="Y20" i="20"/>
  <c r="X20" i="20"/>
  <c r="AA19" i="20"/>
  <c r="Z19" i="20"/>
  <c r="Y19" i="20"/>
  <c r="X19" i="20"/>
  <c r="AA18" i="20"/>
  <c r="Z18" i="20"/>
  <c r="Y18" i="20"/>
  <c r="X18" i="20"/>
  <c r="AB17" i="20"/>
  <c r="W17" i="20"/>
  <c r="U17" i="20"/>
  <c r="V25" i="20" s="1"/>
  <c r="T17" i="20"/>
  <c r="S17" i="20"/>
  <c r="Q17" i="20"/>
  <c r="R21" i="20" s="1"/>
  <c r="P17" i="20"/>
  <c r="O17" i="20"/>
  <c r="M17" i="20"/>
  <c r="N5" i="20" s="1"/>
  <c r="L17" i="20"/>
  <c r="K17" i="20"/>
  <c r="I17" i="20"/>
  <c r="J9" i="20" s="1"/>
  <c r="H17" i="20"/>
  <c r="G17" i="20"/>
  <c r="E17" i="20"/>
  <c r="D17" i="20"/>
  <c r="AA16" i="20"/>
  <c r="Z16" i="20"/>
  <c r="Y16" i="20"/>
  <c r="X16" i="20"/>
  <c r="AA15" i="20"/>
  <c r="Z15" i="20"/>
  <c r="Y15" i="20"/>
  <c r="X15" i="20"/>
  <c r="AA14" i="20"/>
  <c r="Z14" i="20"/>
  <c r="Y14" i="20"/>
  <c r="Y13" i="20" s="1"/>
  <c r="X14" i="20"/>
  <c r="AB13" i="20"/>
  <c r="W13" i="20"/>
  <c r="U13" i="20"/>
  <c r="V21" i="20" s="1"/>
  <c r="T13" i="20"/>
  <c r="S13" i="20"/>
  <c r="Q13" i="20"/>
  <c r="P13" i="20"/>
  <c r="O13" i="20"/>
  <c r="M13" i="20"/>
  <c r="N9" i="20" s="1"/>
  <c r="L13" i="20"/>
  <c r="K13" i="20"/>
  <c r="I13" i="20"/>
  <c r="J25" i="20" s="1"/>
  <c r="H13" i="20"/>
  <c r="G13" i="20"/>
  <c r="E13" i="20"/>
  <c r="F17" i="20" s="1"/>
  <c r="D13" i="20"/>
  <c r="AA12" i="20"/>
  <c r="Z12" i="20"/>
  <c r="Y12" i="20"/>
  <c r="X12" i="20"/>
  <c r="AA11" i="20"/>
  <c r="Z11" i="20"/>
  <c r="Y11" i="20"/>
  <c r="X11" i="20"/>
  <c r="AA10" i="20"/>
  <c r="Z10" i="20"/>
  <c r="Y10" i="20"/>
  <c r="X10" i="20"/>
  <c r="AB9" i="20"/>
  <c r="W9" i="20"/>
  <c r="U9" i="20"/>
  <c r="V5" i="20" s="1"/>
  <c r="T9" i="20"/>
  <c r="S9" i="20"/>
  <c r="Q9" i="20"/>
  <c r="R25" i="20" s="1"/>
  <c r="P9" i="20"/>
  <c r="O9" i="20"/>
  <c r="M9" i="20"/>
  <c r="N13" i="20" s="1"/>
  <c r="L9" i="20"/>
  <c r="K9" i="20"/>
  <c r="I9" i="20"/>
  <c r="J17" i="20" s="1"/>
  <c r="H9" i="20"/>
  <c r="G9" i="20"/>
  <c r="E9" i="20"/>
  <c r="F21" i="20" s="1"/>
  <c r="D9" i="20"/>
  <c r="AA8" i="20"/>
  <c r="Z8" i="20"/>
  <c r="Y8" i="20"/>
  <c r="X8" i="20"/>
  <c r="AA7" i="20"/>
  <c r="Z7" i="20"/>
  <c r="Y7" i="20"/>
  <c r="X7" i="20"/>
  <c r="AA6" i="20"/>
  <c r="Z6" i="20"/>
  <c r="Z5" i="20" s="1"/>
  <c r="Y6" i="20"/>
  <c r="X6" i="20"/>
  <c r="AB5" i="20"/>
  <c r="W5" i="20"/>
  <c r="U5" i="20"/>
  <c r="V9" i="20" s="1"/>
  <c r="T5" i="20"/>
  <c r="S5" i="20"/>
  <c r="R5" i="20"/>
  <c r="Q5" i="20"/>
  <c r="R13" i="20" s="1"/>
  <c r="P5" i="20"/>
  <c r="O5" i="20"/>
  <c r="M5" i="20"/>
  <c r="N17" i="20" s="1"/>
  <c r="L5" i="20"/>
  <c r="K5" i="20"/>
  <c r="I5" i="20"/>
  <c r="J21" i="20" s="1"/>
  <c r="H5" i="20"/>
  <c r="G5" i="20"/>
  <c r="E5" i="20"/>
  <c r="F25" i="20" s="1"/>
  <c r="D5" i="20"/>
  <c r="B4" i="5"/>
  <c r="AA28" i="19"/>
  <c r="Z28" i="19"/>
  <c r="Y28" i="19"/>
  <c r="X28" i="19"/>
  <c r="AA27" i="19"/>
  <c r="Z27" i="19"/>
  <c r="Y27" i="19"/>
  <c r="X27" i="19"/>
  <c r="AA26" i="19"/>
  <c r="Z26" i="19"/>
  <c r="Y26" i="19"/>
  <c r="X26" i="19"/>
  <c r="AB25" i="19"/>
  <c r="W25" i="19"/>
  <c r="U25" i="19"/>
  <c r="V17" i="19" s="1"/>
  <c r="T25" i="19"/>
  <c r="S25" i="19"/>
  <c r="Q25" i="19"/>
  <c r="R9" i="19" s="1"/>
  <c r="P25" i="19"/>
  <c r="O25" i="19"/>
  <c r="M25" i="19"/>
  <c r="N21" i="19" s="1"/>
  <c r="L25" i="19"/>
  <c r="K25" i="19"/>
  <c r="I25" i="19"/>
  <c r="J13" i="19" s="1"/>
  <c r="H25" i="19"/>
  <c r="G25" i="19"/>
  <c r="E25" i="19"/>
  <c r="D25" i="19"/>
  <c r="C25" i="19"/>
  <c r="E89" i="4" s="1"/>
  <c r="AB21" i="19"/>
  <c r="W21" i="19"/>
  <c r="U21" i="19"/>
  <c r="V13" i="19" s="1"/>
  <c r="T21" i="19"/>
  <c r="S21" i="19"/>
  <c r="Q21" i="19"/>
  <c r="R17" i="19" s="1"/>
  <c r="P21" i="19"/>
  <c r="O21" i="19"/>
  <c r="M21" i="19"/>
  <c r="N25" i="19" s="1"/>
  <c r="L21" i="19"/>
  <c r="K21" i="19"/>
  <c r="I21" i="19"/>
  <c r="H21" i="19"/>
  <c r="G21" i="19"/>
  <c r="E21" i="19"/>
  <c r="D21" i="19"/>
  <c r="C21" i="19"/>
  <c r="E72" i="4" s="1"/>
  <c r="AA20" i="19"/>
  <c r="Z20" i="19"/>
  <c r="Y20" i="19"/>
  <c r="X20" i="19"/>
  <c r="AA19" i="19"/>
  <c r="Z19" i="19"/>
  <c r="Y19" i="19"/>
  <c r="X19" i="19"/>
  <c r="AA18" i="19"/>
  <c r="Z18" i="19"/>
  <c r="Y18" i="19"/>
  <c r="X18" i="19"/>
  <c r="AB17" i="19"/>
  <c r="W17" i="19"/>
  <c r="U17" i="19"/>
  <c r="V25" i="19" s="1"/>
  <c r="T17" i="19"/>
  <c r="S17" i="19"/>
  <c r="Q17" i="19"/>
  <c r="R21" i="19" s="1"/>
  <c r="P17" i="19"/>
  <c r="O17" i="19"/>
  <c r="M17" i="19"/>
  <c r="N5" i="19" s="1"/>
  <c r="L17" i="19"/>
  <c r="K17" i="19"/>
  <c r="I17" i="19"/>
  <c r="J9" i="19" s="1"/>
  <c r="H17" i="19"/>
  <c r="G17" i="19"/>
  <c r="E17" i="19"/>
  <c r="D17" i="19"/>
  <c r="C17" i="19"/>
  <c r="E55" i="4" s="1"/>
  <c r="AA16" i="19"/>
  <c r="Z16" i="19"/>
  <c r="Y16" i="19"/>
  <c r="X16" i="19"/>
  <c r="AA15" i="19"/>
  <c r="Z15" i="19"/>
  <c r="Y15" i="19"/>
  <c r="X15" i="19"/>
  <c r="AA14" i="19"/>
  <c r="Z14" i="19"/>
  <c r="Y14" i="19"/>
  <c r="X14" i="19"/>
  <c r="AB13" i="19"/>
  <c r="W13" i="19"/>
  <c r="U13" i="19"/>
  <c r="V21" i="19" s="1"/>
  <c r="T13" i="19"/>
  <c r="S13" i="19"/>
  <c r="Q13" i="19"/>
  <c r="R5" i="19" s="1"/>
  <c r="P13" i="19"/>
  <c r="O13" i="19"/>
  <c r="M13" i="19"/>
  <c r="N9" i="19" s="1"/>
  <c r="L13" i="19"/>
  <c r="K13" i="19"/>
  <c r="I13" i="19"/>
  <c r="J25" i="19" s="1"/>
  <c r="H13" i="19"/>
  <c r="G13" i="19"/>
  <c r="E13" i="19"/>
  <c r="F17" i="19" s="1"/>
  <c r="D13" i="19"/>
  <c r="C13" i="19"/>
  <c r="E38" i="4" s="1"/>
  <c r="AA12" i="19"/>
  <c r="Z12" i="19"/>
  <c r="Y12" i="19"/>
  <c r="X12" i="19"/>
  <c r="AA11" i="19"/>
  <c r="Z11" i="19"/>
  <c r="Y11" i="19"/>
  <c r="X11" i="19"/>
  <c r="AA10" i="19"/>
  <c r="Z10" i="19"/>
  <c r="Y10" i="19"/>
  <c r="X10" i="19"/>
  <c r="AB9" i="19"/>
  <c r="W9" i="19"/>
  <c r="U9" i="19"/>
  <c r="V5" i="19" s="1"/>
  <c r="T9" i="19"/>
  <c r="S9" i="19"/>
  <c r="Q9" i="19"/>
  <c r="R25" i="19" s="1"/>
  <c r="P9" i="19"/>
  <c r="O9" i="19"/>
  <c r="M9" i="19"/>
  <c r="N13" i="19" s="1"/>
  <c r="L9" i="19"/>
  <c r="K9" i="19"/>
  <c r="I9" i="19"/>
  <c r="J17" i="19" s="1"/>
  <c r="H9" i="19"/>
  <c r="G9" i="19"/>
  <c r="E9" i="19"/>
  <c r="F21" i="19" s="1"/>
  <c r="D9" i="19"/>
  <c r="C9" i="19"/>
  <c r="E21" i="4" s="1"/>
  <c r="AA8" i="19"/>
  <c r="Z8" i="19"/>
  <c r="Y8" i="19"/>
  <c r="X8" i="19"/>
  <c r="AA7" i="19"/>
  <c r="Z7" i="19"/>
  <c r="Y7" i="19"/>
  <c r="X7" i="19"/>
  <c r="AA6" i="19"/>
  <c r="Z6" i="19"/>
  <c r="Y6" i="19"/>
  <c r="X6" i="19"/>
  <c r="AB5" i="19"/>
  <c r="W5" i="19"/>
  <c r="U5" i="19"/>
  <c r="V9" i="19" s="1"/>
  <c r="T5" i="19"/>
  <c r="S5" i="19"/>
  <c r="Q5" i="19"/>
  <c r="R13" i="19" s="1"/>
  <c r="P5" i="19"/>
  <c r="O5" i="19"/>
  <c r="M5" i="19"/>
  <c r="N17" i="19" s="1"/>
  <c r="L5" i="19"/>
  <c r="K5" i="19"/>
  <c r="J5" i="19"/>
  <c r="I5" i="19"/>
  <c r="J21" i="19" s="1"/>
  <c r="H5" i="19"/>
  <c r="G5" i="19"/>
  <c r="E5" i="19"/>
  <c r="F25" i="19" s="1"/>
  <c r="D5" i="19"/>
  <c r="C5" i="19"/>
  <c r="E4" i="4" s="1"/>
  <c r="Y17" i="20" l="1"/>
  <c r="I48" i="22"/>
  <c r="Z9" i="20"/>
  <c r="Z25" i="20"/>
  <c r="Y9" i="20"/>
  <c r="AA21" i="20"/>
  <c r="Z21" i="20"/>
  <c r="Y25" i="20"/>
  <c r="AA17" i="20"/>
  <c r="Y5" i="20"/>
  <c r="AA9" i="20"/>
  <c r="Z13" i="20"/>
  <c r="Z17" i="20"/>
  <c r="AA13" i="20"/>
  <c r="AA5" i="20"/>
  <c r="X17" i="20"/>
  <c r="X21" i="20"/>
  <c r="F9" i="20"/>
  <c r="X25" i="20"/>
  <c r="Z13" i="19"/>
  <c r="Y25" i="19"/>
  <c r="X17" i="19"/>
  <c r="X21" i="19"/>
  <c r="Y5" i="19"/>
  <c r="Z5" i="19"/>
  <c r="Y13" i="19"/>
  <c r="Y17" i="19"/>
  <c r="Z17" i="19"/>
  <c r="AA13" i="19"/>
  <c r="AA17" i="19"/>
  <c r="Z25" i="19"/>
  <c r="Y9" i="19"/>
  <c r="AA9" i="19"/>
  <c r="Z9" i="19"/>
  <c r="Y21" i="19"/>
  <c r="AA25" i="19"/>
  <c r="AA21" i="19"/>
  <c r="Z21" i="19"/>
  <c r="AA5" i="19"/>
  <c r="F9" i="19"/>
  <c r="X25" i="19"/>
  <c r="I88" i="22"/>
  <c r="I34" i="22"/>
  <c r="I56" i="22"/>
  <c r="I64" i="22"/>
  <c r="I68" i="22"/>
  <c r="I80" i="22"/>
  <c r="I84" i="22"/>
  <c r="F88" i="22"/>
  <c r="I38" i="22"/>
  <c r="F52" i="22"/>
  <c r="I52" i="22"/>
  <c r="F72" i="22"/>
  <c r="F30" i="22"/>
  <c r="F48" i="22"/>
  <c r="I72" i="22"/>
  <c r="I30" i="22"/>
  <c r="F68" i="22"/>
  <c r="F38" i="22"/>
  <c r="F64" i="22"/>
  <c r="F84" i="22"/>
  <c r="F34" i="22"/>
  <c r="F56" i="22"/>
  <c r="F80" i="22"/>
  <c r="X5" i="19"/>
  <c r="X13" i="19"/>
  <c r="X5" i="20"/>
  <c r="X13" i="20"/>
  <c r="F5" i="19"/>
  <c r="X9" i="19"/>
  <c r="F13" i="19"/>
  <c r="F5" i="20"/>
  <c r="X9" i="20"/>
  <c r="F13" i="20"/>
  <c r="D13" i="1" l="1"/>
  <c r="D9" i="1"/>
  <c r="D15" i="1"/>
  <c r="D8" i="1"/>
  <c r="D7" i="1"/>
  <c r="D6" i="1"/>
  <c r="U28" i="2"/>
  <c r="U27" i="2"/>
  <c r="U26" i="2"/>
  <c r="U24" i="2"/>
  <c r="U23" i="2"/>
  <c r="U22" i="2"/>
  <c r="U20" i="2"/>
  <c r="U19" i="2"/>
  <c r="U18" i="2"/>
  <c r="U16" i="2"/>
  <c r="U15" i="2"/>
  <c r="U14" i="2"/>
  <c r="U12" i="2"/>
  <c r="U11" i="2"/>
  <c r="U10" i="2"/>
  <c r="U7" i="2"/>
  <c r="U8" i="2"/>
  <c r="U6" i="2"/>
  <c r="Q28" i="2"/>
  <c r="Q27" i="2"/>
  <c r="Q26" i="2"/>
  <c r="Q24" i="2"/>
  <c r="Q23" i="2"/>
  <c r="Q22" i="2"/>
  <c r="Q20" i="2"/>
  <c r="Q19" i="2"/>
  <c r="Q18" i="2"/>
  <c r="Q16" i="2"/>
  <c r="Q15" i="2"/>
  <c r="Q14" i="2"/>
  <c r="Q12" i="2"/>
  <c r="Q11" i="2"/>
  <c r="Q10" i="2"/>
  <c r="Q7" i="2"/>
  <c r="Q8" i="2"/>
  <c r="Q6" i="2"/>
  <c r="M28" i="2"/>
  <c r="M27" i="2"/>
  <c r="M26" i="2"/>
  <c r="M24" i="2"/>
  <c r="M23" i="2"/>
  <c r="M22" i="2"/>
  <c r="M20" i="2"/>
  <c r="M19" i="2"/>
  <c r="M18" i="2"/>
  <c r="M16" i="2"/>
  <c r="M15" i="2"/>
  <c r="M14" i="2"/>
  <c r="M12" i="2"/>
  <c r="M11" i="2"/>
  <c r="M10" i="2"/>
  <c r="M7" i="2"/>
  <c r="M8" i="2"/>
  <c r="M6" i="2"/>
  <c r="I28" i="2"/>
  <c r="I27" i="2"/>
  <c r="I26" i="2"/>
  <c r="I24" i="2"/>
  <c r="I23" i="2"/>
  <c r="I22" i="2"/>
  <c r="I20" i="2"/>
  <c r="I19" i="2"/>
  <c r="I18" i="2"/>
  <c r="I16" i="2"/>
  <c r="I15" i="2"/>
  <c r="I14" i="2"/>
  <c r="I12" i="2"/>
  <c r="I11" i="2"/>
  <c r="I10" i="2"/>
  <c r="I7" i="2"/>
  <c r="I8" i="2"/>
  <c r="I6" i="2"/>
  <c r="E28" i="2"/>
  <c r="E27" i="2"/>
  <c r="E26" i="2"/>
  <c r="E24" i="2"/>
  <c r="E23" i="2"/>
  <c r="E22" i="2"/>
  <c r="E20" i="2"/>
  <c r="E19" i="2"/>
  <c r="E18" i="2"/>
  <c r="E16" i="2"/>
  <c r="E15" i="2"/>
  <c r="E14" i="2"/>
  <c r="E12" i="2"/>
  <c r="E11" i="2"/>
  <c r="E10" i="2"/>
  <c r="E7" i="2"/>
  <c r="E8" i="2"/>
  <c r="E6" i="2"/>
  <c r="Y57" i="2"/>
  <c r="U57" i="2"/>
  <c r="Q57" i="2"/>
  <c r="M57" i="2"/>
  <c r="I57" i="2"/>
  <c r="E57" i="2"/>
  <c r="Y56" i="2"/>
  <c r="U56" i="2"/>
  <c r="Q56" i="2"/>
  <c r="M56" i="2"/>
  <c r="I56" i="2"/>
  <c r="E56" i="2"/>
  <c r="Y55" i="2"/>
  <c r="U55" i="2"/>
  <c r="Q55" i="2"/>
  <c r="M55" i="2"/>
  <c r="I55" i="2"/>
  <c r="E55" i="2"/>
  <c r="AB54" i="2"/>
  <c r="W54" i="2"/>
  <c r="T54" i="2"/>
  <c r="S54" i="2"/>
  <c r="P54" i="2"/>
  <c r="O54" i="2"/>
  <c r="L54" i="2"/>
  <c r="K54" i="2"/>
  <c r="H54" i="2"/>
  <c r="G54" i="2"/>
  <c r="D54" i="2"/>
  <c r="C54" i="2"/>
  <c r="Y53" i="2"/>
  <c r="U53" i="2"/>
  <c r="Q53" i="2"/>
  <c r="M53" i="2"/>
  <c r="I53" i="2"/>
  <c r="E53" i="2"/>
  <c r="Y52" i="2"/>
  <c r="U52" i="2"/>
  <c r="Q52" i="2"/>
  <c r="M52" i="2"/>
  <c r="I52" i="2"/>
  <c r="E52" i="2"/>
  <c r="Y51" i="2"/>
  <c r="U51" i="2"/>
  <c r="Q51" i="2"/>
  <c r="M51" i="2"/>
  <c r="I51" i="2"/>
  <c r="E51" i="2"/>
  <c r="AB50" i="2"/>
  <c r="W50" i="2"/>
  <c r="T50" i="2"/>
  <c r="S50" i="2"/>
  <c r="P50" i="2"/>
  <c r="O50" i="2"/>
  <c r="L50" i="2"/>
  <c r="K50" i="2"/>
  <c r="H50" i="2"/>
  <c r="G50" i="2"/>
  <c r="D50" i="2"/>
  <c r="C50" i="2"/>
  <c r="Y49" i="2"/>
  <c r="U49" i="2"/>
  <c r="Q49" i="2"/>
  <c r="M49" i="2"/>
  <c r="I49" i="2"/>
  <c r="E49" i="2"/>
  <c r="Y48" i="2"/>
  <c r="U48" i="2"/>
  <c r="Q48" i="2"/>
  <c r="M48" i="2"/>
  <c r="I48" i="2"/>
  <c r="E48" i="2"/>
  <c r="Y47" i="2"/>
  <c r="U47" i="2"/>
  <c r="Q47" i="2"/>
  <c r="M47" i="2"/>
  <c r="I47" i="2"/>
  <c r="E47" i="2"/>
  <c r="AB46" i="2"/>
  <c r="W46" i="2"/>
  <c r="T46" i="2"/>
  <c r="S46" i="2"/>
  <c r="P46" i="2"/>
  <c r="O46" i="2"/>
  <c r="L46" i="2"/>
  <c r="K46" i="2"/>
  <c r="H46" i="2"/>
  <c r="G46" i="2"/>
  <c r="D46" i="2"/>
  <c r="C46" i="2"/>
  <c r="Y45" i="2"/>
  <c r="U45" i="2"/>
  <c r="Q45" i="2"/>
  <c r="M45" i="2"/>
  <c r="I45" i="2"/>
  <c r="E45" i="2"/>
  <c r="Y44" i="2"/>
  <c r="U44" i="2"/>
  <c r="Q44" i="2"/>
  <c r="M44" i="2"/>
  <c r="I44" i="2"/>
  <c r="E44" i="2"/>
  <c r="Y43" i="2"/>
  <c r="U43" i="2"/>
  <c r="Q43" i="2"/>
  <c r="M43" i="2"/>
  <c r="I43" i="2"/>
  <c r="E43" i="2"/>
  <c r="AB42" i="2"/>
  <c r="W42" i="2"/>
  <c r="T42" i="2"/>
  <c r="S42" i="2"/>
  <c r="P42" i="2"/>
  <c r="O42" i="2"/>
  <c r="L42" i="2"/>
  <c r="K42" i="2"/>
  <c r="H42" i="2"/>
  <c r="G42" i="2"/>
  <c r="D42" i="2"/>
  <c r="C42" i="2"/>
  <c r="Y41" i="2"/>
  <c r="U41" i="2"/>
  <c r="Q41" i="2"/>
  <c r="M41" i="2"/>
  <c r="I41" i="2"/>
  <c r="E41" i="2"/>
  <c r="Y40" i="2"/>
  <c r="U40" i="2"/>
  <c r="Q40" i="2"/>
  <c r="M40" i="2"/>
  <c r="I40" i="2"/>
  <c r="E40" i="2"/>
  <c r="Y39" i="2"/>
  <c r="U39" i="2"/>
  <c r="Q39" i="2"/>
  <c r="M39" i="2"/>
  <c r="M38" i="2" s="1"/>
  <c r="N42" i="2" s="1"/>
  <c r="I39" i="2"/>
  <c r="E39" i="2"/>
  <c r="AB38" i="2"/>
  <c r="W38" i="2"/>
  <c r="T38" i="2"/>
  <c r="S38" i="2"/>
  <c r="P38" i="2"/>
  <c r="O38" i="2"/>
  <c r="L38" i="2"/>
  <c r="K38" i="2"/>
  <c r="H38" i="2"/>
  <c r="G38" i="2"/>
  <c r="D38" i="2"/>
  <c r="C38" i="2"/>
  <c r="Y37" i="2"/>
  <c r="U37" i="2"/>
  <c r="Q37" i="2"/>
  <c r="M37" i="2"/>
  <c r="I37" i="2"/>
  <c r="E37" i="2"/>
  <c r="Y36" i="2"/>
  <c r="U36" i="2"/>
  <c r="Q36" i="2"/>
  <c r="M36" i="2"/>
  <c r="I36" i="2"/>
  <c r="E36" i="2"/>
  <c r="Y35" i="2"/>
  <c r="U35" i="2"/>
  <c r="Q35" i="2"/>
  <c r="M35" i="2"/>
  <c r="I35" i="2"/>
  <c r="I34" i="2" s="1"/>
  <c r="J50" i="2" s="1"/>
  <c r="E35" i="2"/>
  <c r="AB34" i="2"/>
  <c r="W34" i="2"/>
  <c r="T34" i="2"/>
  <c r="S34" i="2"/>
  <c r="P34" i="2"/>
  <c r="O34" i="2"/>
  <c r="L34" i="2"/>
  <c r="K34" i="2"/>
  <c r="H34" i="2"/>
  <c r="G34" i="2"/>
  <c r="D34" i="2"/>
  <c r="C34" i="2"/>
  <c r="C64" i="2"/>
  <c r="D64" i="2"/>
  <c r="G64" i="2"/>
  <c r="H64" i="2"/>
  <c r="K64" i="2"/>
  <c r="L64" i="2"/>
  <c r="O64" i="2"/>
  <c r="P64" i="2"/>
  <c r="S64" i="2"/>
  <c r="T64" i="2"/>
  <c r="W64" i="2"/>
  <c r="AB64" i="2"/>
  <c r="E65" i="2"/>
  <c r="I65" i="2"/>
  <c r="M65" i="2"/>
  <c r="Q65" i="2"/>
  <c r="U65" i="2"/>
  <c r="Y65" i="2"/>
  <c r="E66" i="2"/>
  <c r="I66" i="2"/>
  <c r="M66" i="2"/>
  <c r="Q66" i="2"/>
  <c r="U66" i="2"/>
  <c r="Y66" i="2"/>
  <c r="E67" i="2"/>
  <c r="I67" i="2"/>
  <c r="M67" i="2"/>
  <c r="Q67" i="2"/>
  <c r="U67" i="2"/>
  <c r="Y67" i="2"/>
  <c r="C68" i="2"/>
  <c r="D68" i="2"/>
  <c r="G68" i="2"/>
  <c r="H68" i="2"/>
  <c r="K68" i="2"/>
  <c r="L68" i="2"/>
  <c r="O68" i="2"/>
  <c r="P68" i="2"/>
  <c r="S68" i="2"/>
  <c r="T68" i="2"/>
  <c r="W68" i="2"/>
  <c r="AB68" i="2"/>
  <c r="E69" i="2"/>
  <c r="I69" i="2"/>
  <c r="M69" i="2"/>
  <c r="Q69" i="2"/>
  <c r="U69" i="2"/>
  <c r="Y69" i="2"/>
  <c r="E70" i="2"/>
  <c r="I70" i="2"/>
  <c r="M70" i="2"/>
  <c r="Q70" i="2"/>
  <c r="U70" i="2"/>
  <c r="Y70" i="2"/>
  <c r="E71" i="2"/>
  <c r="I71" i="2"/>
  <c r="M71" i="2"/>
  <c r="Q71" i="2"/>
  <c r="U71" i="2"/>
  <c r="U68" i="2" s="1"/>
  <c r="V64" i="2" s="1"/>
  <c r="Y71" i="2"/>
  <c r="C72" i="2"/>
  <c r="D72" i="2"/>
  <c r="G72" i="2"/>
  <c r="H72" i="2"/>
  <c r="K72" i="2"/>
  <c r="L72" i="2"/>
  <c r="O72" i="2"/>
  <c r="P72" i="2"/>
  <c r="S72" i="2"/>
  <c r="T72" i="2"/>
  <c r="W72" i="2"/>
  <c r="AB72" i="2"/>
  <c r="E73" i="2"/>
  <c r="I73" i="2"/>
  <c r="I72" i="2" s="1"/>
  <c r="J84" i="2" s="1"/>
  <c r="M73" i="2"/>
  <c r="Q73" i="2"/>
  <c r="U73" i="2"/>
  <c r="Y73" i="2"/>
  <c r="E74" i="2"/>
  <c r="I74" i="2"/>
  <c r="M74" i="2"/>
  <c r="Q74" i="2"/>
  <c r="U74" i="2"/>
  <c r="Y74" i="2"/>
  <c r="E75" i="2"/>
  <c r="I75" i="2"/>
  <c r="M75" i="2"/>
  <c r="Q75" i="2"/>
  <c r="U75" i="2"/>
  <c r="Y75" i="2"/>
  <c r="C76" i="2"/>
  <c r="D76" i="2"/>
  <c r="G76" i="2"/>
  <c r="H76" i="2"/>
  <c r="K76" i="2"/>
  <c r="L76" i="2"/>
  <c r="O76" i="2"/>
  <c r="P76" i="2"/>
  <c r="S76" i="2"/>
  <c r="T76" i="2"/>
  <c r="W76" i="2"/>
  <c r="AB76" i="2"/>
  <c r="E77" i="2"/>
  <c r="I77" i="2"/>
  <c r="M77" i="2"/>
  <c r="Q77" i="2"/>
  <c r="U77" i="2"/>
  <c r="Y77" i="2"/>
  <c r="E78" i="2"/>
  <c r="I78" i="2"/>
  <c r="M78" i="2"/>
  <c r="Q78" i="2"/>
  <c r="U78" i="2"/>
  <c r="Y78" i="2"/>
  <c r="E79" i="2"/>
  <c r="I79" i="2"/>
  <c r="M79" i="2"/>
  <c r="Q79" i="2"/>
  <c r="U79" i="2"/>
  <c r="Y79" i="2"/>
  <c r="C80" i="2"/>
  <c r="D80" i="2"/>
  <c r="G80" i="2"/>
  <c r="H80" i="2"/>
  <c r="K80" i="2"/>
  <c r="L80" i="2"/>
  <c r="O80" i="2"/>
  <c r="P80" i="2"/>
  <c r="S80" i="2"/>
  <c r="T80" i="2"/>
  <c r="W80" i="2"/>
  <c r="AB80" i="2"/>
  <c r="E81" i="2"/>
  <c r="I81" i="2"/>
  <c r="M81" i="2"/>
  <c r="Q81" i="2"/>
  <c r="U81" i="2"/>
  <c r="Y81" i="2"/>
  <c r="E82" i="2"/>
  <c r="I82" i="2"/>
  <c r="M82" i="2"/>
  <c r="Q82" i="2"/>
  <c r="U82" i="2"/>
  <c r="Y82" i="2"/>
  <c r="E83" i="2"/>
  <c r="I83" i="2"/>
  <c r="M83" i="2"/>
  <c r="Q83" i="2"/>
  <c r="U83" i="2"/>
  <c r="Y83" i="2"/>
  <c r="C84" i="2"/>
  <c r="D84" i="2"/>
  <c r="H84" i="2"/>
  <c r="L84" i="2"/>
  <c r="P84" i="2"/>
  <c r="T84" i="2"/>
  <c r="E85" i="2"/>
  <c r="I85" i="2"/>
  <c r="M85" i="2"/>
  <c r="Q85" i="2"/>
  <c r="U85" i="2"/>
  <c r="Y85" i="2"/>
  <c r="E86" i="2"/>
  <c r="I86" i="2"/>
  <c r="M86" i="2"/>
  <c r="Q86" i="2"/>
  <c r="U86" i="2"/>
  <c r="Y86" i="2"/>
  <c r="G84" i="2"/>
  <c r="K84" i="2"/>
  <c r="O84" i="2"/>
  <c r="S84" i="2"/>
  <c r="W84" i="2"/>
  <c r="AB84" i="2"/>
  <c r="D24" i="1"/>
  <c r="D28" i="1"/>
  <c r="D12" i="1"/>
  <c r="D18" i="1"/>
  <c r="D17" i="1"/>
  <c r="D14" i="1"/>
  <c r="D10" i="1"/>
  <c r="D5" i="1"/>
  <c r="C17" i="2"/>
  <c r="Y87" i="2"/>
  <c r="U87" i="2"/>
  <c r="Q87" i="2"/>
  <c r="M87" i="2"/>
  <c r="I87" i="2"/>
  <c r="E87" i="2"/>
  <c r="AA83" i="2" l="1"/>
  <c r="U38" i="2"/>
  <c r="V34" i="2" s="1"/>
  <c r="M50" i="2"/>
  <c r="N54" i="2" s="1"/>
  <c r="U50" i="2"/>
  <c r="V42" i="2" s="1"/>
  <c r="Y72" i="2"/>
  <c r="E54" i="2"/>
  <c r="F34" i="2" s="1"/>
  <c r="Z81" i="2"/>
  <c r="AA86" i="2"/>
  <c r="M42" i="2"/>
  <c r="N38" i="2" s="1"/>
  <c r="Z53" i="2"/>
  <c r="Y34" i="2"/>
  <c r="Q34" i="2"/>
  <c r="R42" i="2" s="1"/>
  <c r="I38" i="2"/>
  <c r="J46" i="2" s="1"/>
  <c r="X41" i="2"/>
  <c r="Q42" i="2"/>
  <c r="R34" i="2" s="1"/>
  <c r="I42" i="2"/>
  <c r="J54" i="2" s="1"/>
  <c r="Y42" i="2"/>
  <c r="I46" i="2"/>
  <c r="J38" i="2" s="1"/>
  <c r="Y46" i="2"/>
  <c r="Q50" i="2"/>
  <c r="R46" i="2" s="1"/>
  <c r="U54" i="2"/>
  <c r="V46" i="2" s="1"/>
  <c r="Z77" i="2"/>
  <c r="Z52" i="2"/>
  <c r="E50" i="2"/>
  <c r="F38" i="2" s="1"/>
  <c r="Y54" i="2"/>
  <c r="X79" i="2"/>
  <c r="X71" i="2"/>
  <c r="Z66" i="2"/>
  <c r="AA85" i="2"/>
  <c r="X77" i="2"/>
  <c r="AA67" i="2"/>
  <c r="AA36" i="2"/>
  <c r="AA40" i="2"/>
  <c r="M46" i="2"/>
  <c r="N34" i="2" s="1"/>
  <c r="X78" i="2"/>
  <c r="I76" i="2"/>
  <c r="J68" i="2" s="1"/>
  <c r="X74" i="2"/>
  <c r="AA70" i="2"/>
  <c r="M68" i="2"/>
  <c r="N72" i="2" s="1"/>
  <c r="X65" i="2"/>
  <c r="Q38" i="2"/>
  <c r="R54" i="2" s="1"/>
  <c r="Q46" i="2"/>
  <c r="R50" i="2" s="1"/>
  <c r="U80" i="2"/>
  <c r="V72" i="2" s="1"/>
  <c r="Q76" i="2"/>
  <c r="R80" i="2" s="1"/>
  <c r="Q68" i="2"/>
  <c r="R84" i="2" s="1"/>
  <c r="Y68" i="2"/>
  <c r="AA69" i="2"/>
  <c r="AA68" i="2" s="1"/>
  <c r="AA39" i="2"/>
  <c r="AA41" i="2"/>
  <c r="AA45" i="2"/>
  <c r="Z47" i="2"/>
  <c r="AA49" i="2"/>
  <c r="X86" i="2"/>
  <c r="U84" i="2"/>
  <c r="V76" i="2" s="1"/>
  <c r="X85" i="2"/>
  <c r="AA82" i="2"/>
  <c r="Q80" i="2"/>
  <c r="R76" i="2" s="1"/>
  <c r="Y76" i="2"/>
  <c r="M76" i="2"/>
  <c r="N64" i="2" s="1"/>
  <c r="AA75" i="2"/>
  <c r="Q72" i="2"/>
  <c r="R64" i="2" s="1"/>
  <c r="AA73" i="2"/>
  <c r="Z71" i="2"/>
  <c r="X69" i="2"/>
  <c r="X67" i="2"/>
  <c r="Q64" i="2"/>
  <c r="R72" i="2" s="1"/>
  <c r="Y64" i="2"/>
  <c r="M64" i="2"/>
  <c r="N76" i="2" s="1"/>
  <c r="Z39" i="2"/>
  <c r="Z40" i="2"/>
  <c r="AA43" i="2"/>
  <c r="U42" i="2"/>
  <c r="V50" i="2" s="1"/>
  <c r="Z45" i="2"/>
  <c r="Z51" i="2"/>
  <c r="AA56" i="2"/>
  <c r="Y84" i="2"/>
  <c r="M72" i="2"/>
  <c r="N68" i="2" s="1"/>
  <c r="I64" i="2"/>
  <c r="J80" i="2" s="1"/>
  <c r="M34" i="2"/>
  <c r="N46" i="2" s="1"/>
  <c r="Y38" i="2"/>
  <c r="Q84" i="2"/>
  <c r="R68" i="2" s="1"/>
  <c r="I84" i="2"/>
  <c r="J72" i="2" s="1"/>
  <c r="Z82" i="2"/>
  <c r="M80" i="2"/>
  <c r="N84" i="2" s="1"/>
  <c r="Z78" i="2"/>
  <c r="X75" i="2"/>
  <c r="U72" i="2"/>
  <c r="V80" i="2" s="1"/>
  <c r="X73" i="2"/>
  <c r="AA71" i="2"/>
  <c r="AA65" i="2"/>
  <c r="U34" i="2"/>
  <c r="V38" i="2" s="1"/>
  <c r="AA37" i="2"/>
  <c r="E38" i="2"/>
  <c r="X38" i="2" s="1"/>
  <c r="Z41" i="2"/>
  <c r="E46" i="2"/>
  <c r="F42" i="2" s="1"/>
  <c r="AA47" i="2"/>
  <c r="AA48" i="2"/>
  <c r="Z48" i="2"/>
  <c r="I50" i="2"/>
  <c r="J34" i="2" s="1"/>
  <c r="X53" i="2"/>
  <c r="Q54" i="2"/>
  <c r="R38" i="2" s="1"/>
  <c r="M17" i="2"/>
  <c r="Z86" i="2"/>
  <c r="Y80" i="2"/>
  <c r="I80" i="2"/>
  <c r="J64" i="2" s="1"/>
  <c r="U76" i="2"/>
  <c r="V84" i="2" s="1"/>
  <c r="E76" i="2"/>
  <c r="AA74" i="2"/>
  <c r="X70" i="2"/>
  <c r="X66" i="2"/>
  <c r="AA66" i="2"/>
  <c r="U64" i="2"/>
  <c r="V68" i="2" s="1"/>
  <c r="Z65" i="2"/>
  <c r="E34" i="2"/>
  <c r="X36" i="2"/>
  <c r="X39" i="2"/>
  <c r="X40" i="2"/>
  <c r="AA44" i="2"/>
  <c r="X47" i="2"/>
  <c r="X52" i="2"/>
  <c r="Y50" i="2"/>
  <c r="AA55" i="2"/>
  <c r="X56" i="2"/>
  <c r="AA57" i="2"/>
  <c r="M84" i="2"/>
  <c r="N80" i="2" s="1"/>
  <c r="X83" i="2"/>
  <c r="AA79" i="2"/>
  <c r="I54" i="2"/>
  <c r="J42" i="2" s="1"/>
  <c r="X48" i="2"/>
  <c r="X49" i="2"/>
  <c r="X55" i="2"/>
  <c r="U46" i="2"/>
  <c r="V54" i="2" s="1"/>
  <c r="Z36" i="2"/>
  <c r="X44" i="2"/>
  <c r="Z49" i="2"/>
  <c r="Z55" i="2"/>
  <c r="X57" i="2"/>
  <c r="AA52" i="2"/>
  <c r="AA53" i="2"/>
  <c r="Z35" i="2"/>
  <c r="X37" i="2"/>
  <c r="X43" i="2"/>
  <c r="AA35" i="2"/>
  <c r="Z37" i="2"/>
  <c r="Z43" i="2"/>
  <c r="X45" i="2"/>
  <c r="X51" i="2"/>
  <c r="M54" i="2"/>
  <c r="N50" i="2" s="1"/>
  <c r="Z56" i="2"/>
  <c r="E42" i="2"/>
  <c r="Z44" i="2"/>
  <c r="Z57" i="2"/>
  <c r="AA51" i="2"/>
  <c r="X35" i="2"/>
  <c r="U17" i="2"/>
  <c r="E17" i="2"/>
  <c r="F72" i="2"/>
  <c r="Z83" i="2"/>
  <c r="Z80" i="2" s="1"/>
  <c r="Z70" i="2"/>
  <c r="AA81" i="2"/>
  <c r="E80" i="2"/>
  <c r="X82" i="2"/>
  <c r="Z74" i="2"/>
  <c r="E84" i="2"/>
  <c r="X81" i="2"/>
  <c r="Z73" i="2"/>
  <c r="I68" i="2"/>
  <c r="J76" i="2" s="1"/>
  <c r="Z79" i="2"/>
  <c r="AA78" i="2"/>
  <c r="E64" i="2"/>
  <c r="Z85" i="2"/>
  <c r="E68" i="2"/>
  <c r="Z69" i="2"/>
  <c r="Z75" i="2"/>
  <c r="E72" i="2"/>
  <c r="Z67" i="2"/>
  <c r="AA77" i="2"/>
  <c r="Q17" i="2"/>
  <c r="I17" i="2"/>
  <c r="AA87" i="2"/>
  <c r="X87" i="2"/>
  <c r="Z87" i="2"/>
  <c r="D16" i="1"/>
  <c r="D21" i="1"/>
  <c r="D25" i="1"/>
  <c r="D20" i="1"/>
  <c r="D19" i="1"/>
  <c r="D11" i="1"/>
  <c r="R64" i="18"/>
  <c r="R65" i="18"/>
  <c r="R66" i="18"/>
  <c r="Q65" i="18"/>
  <c r="Q66" i="18"/>
  <c r="Z68" i="2" l="1"/>
  <c r="AA72" i="2"/>
  <c r="AA34" i="2"/>
  <c r="AA76" i="2"/>
  <c r="Z50" i="2"/>
  <c r="AA80" i="2"/>
  <c r="AA84" i="2"/>
  <c r="AA50" i="2"/>
  <c r="F50" i="2"/>
  <c r="Z64" i="2"/>
  <c r="Z76" i="2"/>
  <c r="AA54" i="2"/>
  <c r="X34" i="2"/>
  <c r="AA46" i="2"/>
  <c r="AA38" i="2"/>
  <c r="AA64" i="2"/>
  <c r="Z46" i="2"/>
  <c r="AA42" i="2"/>
  <c r="Z84" i="2"/>
  <c r="F54" i="2"/>
  <c r="Z42" i="2"/>
  <c r="X50" i="2"/>
  <c r="Z38" i="2"/>
  <c r="X76" i="2"/>
  <c r="Z34" i="2"/>
  <c r="X46" i="2"/>
  <c r="X54" i="2"/>
  <c r="Z54" i="2"/>
  <c r="X42" i="2"/>
  <c r="F46" i="2"/>
  <c r="F84" i="2"/>
  <c r="X64" i="2"/>
  <c r="Z72" i="2"/>
  <c r="X80" i="2"/>
  <c r="F68" i="2"/>
  <c r="X68" i="2"/>
  <c r="F80" i="2"/>
  <c r="F64" i="2"/>
  <c r="X84" i="2"/>
  <c r="X72" i="2"/>
  <c r="F76" i="2"/>
  <c r="I9" i="2"/>
  <c r="U9" i="2"/>
  <c r="S61" i="18"/>
  <c r="T61" i="18" s="1"/>
  <c r="Q3" i="18"/>
  <c r="R3" i="18"/>
  <c r="S3" i="18"/>
  <c r="Q4" i="18"/>
  <c r="R4" i="18"/>
  <c r="S4" i="18"/>
  <c r="Q6" i="18"/>
  <c r="R6" i="18"/>
  <c r="S6" i="18"/>
  <c r="T6" i="18" s="1"/>
  <c r="Q7" i="18"/>
  <c r="R7" i="18"/>
  <c r="S7" i="18"/>
  <c r="T7" i="18" s="1"/>
  <c r="Q8" i="18"/>
  <c r="S8" i="18"/>
  <c r="T8" i="18" s="1"/>
  <c r="Q9" i="18"/>
  <c r="R9" i="18"/>
  <c r="S9" i="18"/>
  <c r="T9" i="18" s="1"/>
  <c r="Q13" i="18"/>
  <c r="R13" i="18"/>
  <c r="S13" i="18"/>
  <c r="T13" i="18" s="1"/>
  <c r="Q11" i="18"/>
  <c r="R11" i="18"/>
  <c r="S11" i="18"/>
  <c r="T11" i="18" s="1"/>
  <c r="Q15" i="18"/>
  <c r="R15" i="18"/>
  <c r="S15" i="18"/>
  <c r="T15" i="18" s="1"/>
  <c r="Q22" i="18"/>
  <c r="R22" i="18"/>
  <c r="S22" i="18"/>
  <c r="T22" i="18" s="1"/>
  <c r="Q17" i="18"/>
  <c r="R17" i="18"/>
  <c r="S17" i="18"/>
  <c r="T17" i="18" s="1"/>
  <c r="Q23" i="18"/>
  <c r="R23" i="18"/>
  <c r="S23" i="18"/>
  <c r="T23" i="18" s="1"/>
  <c r="Q20" i="18"/>
  <c r="R20" i="18"/>
  <c r="S20" i="18"/>
  <c r="T20" i="18" s="1"/>
  <c r="Q19" i="18"/>
  <c r="R19" i="18"/>
  <c r="S19" i="18"/>
  <c r="T19" i="18" s="1"/>
  <c r="Q21" i="18"/>
  <c r="S21" i="18"/>
  <c r="T21" i="18" s="1"/>
  <c r="Q24" i="18"/>
  <c r="R24" i="18"/>
  <c r="S24" i="18"/>
  <c r="T24" i="18" s="1"/>
  <c r="Q26" i="18"/>
  <c r="R26" i="18"/>
  <c r="S26" i="18"/>
  <c r="T26" i="18" s="1"/>
  <c r="Q27" i="18"/>
  <c r="R27" i="18"/>
  <c r="S27" i="18"/>
  <c r="T27" i="18" s="1"/>
  <c r="Q28" i="18"/>
  <c r="R28" i="18"/>
  <c r="S28" i="18"/>
  <c r="T28" i="18" s="1"/>
  <c r="Q31" i="18"/>
  <c r="R31" i="18"/>
  <c r="S31" i="18"/>
  <c r="T31" i="18" s="1"/>
  <c r="Q32" i="18"/>
  <c r="S32" i="18"/>
  <c r="T32" i="18" s="1"/>
  <c r="Q35" i="18"/>
  <c r="R35" i="18"/>
  <c r="S35" i="18"/>
  <c r="T35" i="18" s="1"/>
  <c r="Q34" i="18"/>
  <c r="R34" i="18"/>
  <c r="S34" i="18"/>
  <c r="T34" i="18" s="1"/>
  <c r="Q39" i="18"/>
  <c r="S39" i="18"/>
  <c r="T39" i="18" s="1"/>
  <c r="Q41" i="18"/>
  <c r="R41" i="18"/>
  <c r="S41" i="18"/>
  <c r="T41" i="18" s="1"/>
  <c r="Q43" i="18"/>
  <c r="S43" i="18"/>
  <c r="T43" i="18" s="1"/>
  <c r="Q45" i="18"/>
  <c r="R45" i="18"/>
  <c r="S45" i="18"/>
  <c r="T45" i="18" s="1"/>
  <c r="Q44" i="18"/>
  <c r="R44" i="18"/>
  <c r="S44" i="18"/>
  <c r="T44" i="18" s="1"/>
  <c r="Q46" i="18"/>
  <c r="S46" i="18"/>
  <c r="T46" i="18" s="1"/>
  <c r="Q47" i="18"/>
  <c r="R47" i="18"/>
  <c r="S47" i="18"/>
  <c r="T47" i="18" s="1"/>
  <c r="Q51" i="18"/>
  <c r="S51" i="18"/>
  <c r="T51" i="18" s="1"/>
  <c r="Q50" i="18"/>
  <c r="R50" i="18"/>
  <c r="S50" i="18"/>
  <c r="T50" i="18" s="1"/>
  <c r="Q52" i="18"/>
  <c r="R52" i="18"/>
  <c r="S52" i="18"/>
  <c r="T52" i="18" s="1"/>
  <c r="Q53" i="18"/>
  <c r="R53" i="18"/>
  <c r="S53" i="18"/>
  <c r="T53" i="18" s="1"/>
  <c r="Q55" i="18"/>
  <c r="R55" i="18"/>
  <c r="S55" i="18"/>
  <c r="T55" i="18" s="1"/>
  <c r="Q38" i="18"/>
  <c r="R38" i="18"/>
  <c r="S38" i="18"/>
  <c r="T38" i="18" s="1"/>
  <c r="Q57" i="18"/>
  <c r="R57" i="18"/>
  <c r="S57" i="18"/>
  <c r="T57" i="18" s="1"/>
  <c r="Q59" i="18"/>
  <c r="R59" i="18"/>
  <c r="S59" i="18"/>
  <c r="T59" i="18" s="1"/>
  <c r="Q58" i="18"/>
  <c r="R58" i="18"/>
  <c r="S58" i="18"/>
  <c r="T58" i="18" s="1"/>
  <c r="Q60" i="18"/>
  <c r="S60" i="18"/>
  <c r="T60" i="18" s="1"/>
  <c r="Q61" i="18"/>
  <c r="R61" i="18"/>
  <c r="Q62" i="18"/>
  <c r="R62" i="18"/>
  <c r="S62" i="18"/>
  <c r="T62" i="18" s="1"/>
  <c r="Q64" i="18"/>
  <c r="S64" i="18"/>
  <c r="T64" i="18" s="1"/>
  <c r="S65" i="18"/>
  <c r="T65" i="18" s="1"/>
  <c r="S66" i="18"/>
  <c r="T66" i="18" s="1"/>
  <c r="Q68" i="18"/>
  <c r="R68" i="18"/>
  <c r="S68" i="18"/>
  <c r="T68" i="18" s="1"/>
  <c r="Q76" i="18"/>
  <c r="R76" i="18"/>
  <c r="S76" i="18"/>
  <c r="T76" i="18" s="1"/>
  <c r="Q78" i="18"/>
  <c r="S78" i="18"/>
  <c r="T78" i="18" s="1"/>
  <c r="Q74" i="18"/>
  <c r="R74" i="18"/>
  <c r="S74" i="18"/>
  <c r="T74" i="18" s="1"/>
  <c r="Q75" i="18"/>
  <c r="R75" i="18"/>
  <c r="S75" i="18"/>
  <c r="T75" i="18" s="1"/>
  <c r="Q81" i="18"/>
  <c r="R81" i="18"/>
  <c r="S81" i="18"/>
  <c r="T81" i="18" s="1"/>
  <c r="Q79" i="18"/>
  <c r="R79" i="18"/>
  <c r="S79" i="18"/>
  <c r="T79" i="18" s="1"/>
  <c r="Q90" i="18"/>
  <c r="R90" i="18"/>
  <c r="S90" i="18"/>
  <c r="T90" i="18" s="1"/>
  <c r="Q92" i="18"/>
  <c r="R92" i="18"/>
  <c r="S92" i="18"/>
  <c r="T92" i="18" s="1"/>
  <c r="Q87" i="18"/>
  <c r="R87" i="18"/>
  <c r="S87" i="18"/>
  <c r="T87" i="18" s="1"/>
  <c r="Q84" i="18"/>
  <c r="R84" i="18"/>
  <c r="S84" i="18"/>
  <c r="T84" i="18" s="1"/>
  <c r="R94" i="18"/>
  <c r="S94" i="18"/>
  <c r="T94" i="18" s="1"/>
  <c r="Q96" i="18"/>
  <c r="R96" i="18"/>
  <c r="S96" i="18"/>
  <c r="T96" i="18" s="1"/>
  <c r="R98" i="18"/>
  <c r="S98" i="18"/>
  <c r="T98" i="18" s="1"/>
  <c r="Q100" i="18"/>
  <c r="R100" i="18"/>
  <c r="S100" i="18"/>
  <c r="T100" i="18" s="1"/>
  <c r="Q102" i="18"/>
  <c r="R102" i="18"/>
  <c r="S102" i="18"/>
  <c r="T102" i="18" s="1"/>
  <c r="R103" i="18"/>
  <c r="S103" i="18"/>
  <c r="T103" i="18" s="1"/>
  <c r="Q104" i="18"/>
  <c r="R104" i="18"/>
  <c r="S104" i="18"/>
  <c r="T104" i="18" s="1"/>
  <c r="Q105" i="18"/>
  <c r="R105" i="18"/>
  <c r="S105" i="18"/>
  <c r="T105" i="18" s="1"/>
  <c r="Q106" i="18"/>
  <c r="R106" i="18"/>
  <c r="S106" i="18"/>
  <c r="T106" i="18" s="1"/>
  <c r="Q107" i="18"/>
  <c r="R107" i="18"/>
  <c r="S107" i="18"/>
  <c r="T107" i="18" s="1"/>
  <c r="Q108" i="18"/>
  <c r="R108" i="18"/>
  <c r="S108" i="18"/>
  <c r="T108" i="18" s="1"/>
  <c r="R109" i="18" l="1"/>
  <c r="Q109" i="18"/>
  <c r="Q98" i="18"/>
  <c r="S109" i="18"/>
  <c r="T109" i="18" s="1"/>
  <c r="Q94" i="18"/>
  <c r="Q103" i="18"/>
  <c r="R78" i="18"/>
  <c r="R60" i="18"/>
  <c r="R51" i="18"/>
  <c r="R46" i="18"/>
  <c r="R43" i="18"/>
  <c r="R39" i="18"/>
  <c r="R32" i="18"/>
  <c r="R21" i="18"/>
  <c r="R8" i="18"/>
  <c r="Y116" i="2" l="1"/>
  <c r="U116" i="2"/>
  <c r="Q116" i="2"/>
  <c r="M116" i="2"/>
  <c r="I116" i="2"/>
  <c r="E116" i="2"/>
  <c r="Y115" i="2"/>
  <c r="U115" i="2"/>
  <c r="Q115" i="2"/>
  <c r="M115" i="2"/>
  <c r="I115" i="2"/>
  <c r="E115" i="2"/>
  <c r="Y114" i="2"/>
  <c r="U114" i="2"/>
  <c r="Q114" i="2"/>
  <c r="M114" i="2"/>
  <c r="I114" i="2"/>
  <c r="E114" i="2"/>
  <c r="AB113" i="2"/>
  <c r="W113" i="2"/>
  <c r="T113" i="2"/>
  <c r="S113" i="2"/>
  <c r="P113" i="2"/>
  <c r="O113" i="2"/>
  <c r="L113" i="2"/>
  <c r="K113" i="2"/>
  <c r="H113" i="2"/>
  <c r="G113" i="2"/>
  <c r="D113" i="2"/>
  <c r="C113" i="2"/>
  <c r="Y112" i="2"/>
  <c r="U112" i="2"/>
  <c r="Q112" i="2"/>
  <c r="M112" i="2"/>
  <c r="I112" i="2"/>
  <c r="E112" i="2"/>
  <c r="Y111" i="2"/>
  <c r="U111" i="2"/>
  <c r="Q111" i="2"/>
  <c r="M111" i="2"/>
  <c r="I111" i="2"/>
  <c r="E111" i="2"/>
  <c r="Y110" i="2"/>
  <c r="U110" i="2"/>
  <c r="Q110" i="2"/>
  <c r="M110" i="2"/>
  <c r="I110" i="2"/>
  <c r="E110" i="2"/>
  <c r="AB109" i="2"/>
  <c r="W109" i="2"/>
  <c r="T109" i="2"/>
  <c r="S109" i="2"/>
  <c r="P109" i="2"/>
  <c r="O109" i="2"/>
  <c r="L109" i="2"/>
  <c r="K109" i="2"/>
  <c r="H109" i="2"/>
  <c r="G109" i="2"/>
  <c r="D109" i="2"/>
  <c r="C109" i="2"/>
  <c r="Y108" i="2"/>
  <c r="U108" i="2"/>
  <c r="Q108" i="2"/>
  <c r="M108" i="2"/>
  <c r="I108" i="2"/>
  <c r="E108" i="2"/>
  <c r="Y107" i="2"/>
  <c r="U107" i="2"/>
  <c r="Q107" i="2"/>
  <c r="M107" i="2"/>
  <c r="I107" i="2"/>
  <c r="E107" i="2"/>
  <c r="Y106" i="2"/>
  <c r="U106" i="2"/>
  <c r="Q106" i="2"/>
  <c r="M106" i="2"/>
  <c r="I106" i="2"/>
  <c r="E106" i="2"/>
  <c r="AB105" i="2"/>
  <c r="W105" i="2"/>
  <c r="T105" i="2"/>
  <c r="S105" i="2"/>
  <c r="P105" i="2"/>
  <c r="O105" i="2"/>
  <c r="L105" i="2"/>
  <c r="K105" i="2"/>
  <c r="H105" i="2"/>
  <c r="G105" i="2"/>
  <c r="D105" i="2"/>
  <c r="C105" i="2"/>
  <c r="Y104" i="2"/>
  <c r="U104" i="2"/>
  <c r="Q104" i="2"/>
  <c r="M104" i="2"/>
  <c r="I104" i="2"/>
  <c r="E104" i="2"/>
  <c r="Y103" i="2"/>
  <c r="U103" i="2"/>
  <c r="Q103" i="2"/>
  <c r="M103" i="2"/>
  <c r="I103" i="2"/>
  <c r="E103" i="2"/>
  <c r="Y102" i="2"/>
  <c r="U102" i="2"/>
  <c r="Q102" i="2"/>
  <c r="M102" i="2"/>
  <c r="I102" i="2"/>
  <c r="E102" i="2"/>
  <c r="AB101" i="2"/>
  <c r="W101" i="2"/>
  <c r="T101" i="2"/>
  <c r="S101" i="2"/>
  <c r="P101" i="2"/>
  <c r="O101" i="2"/>
  <c r="L101" i="2"/>
  <c r="K101" i="2"/>
  <c r="H101" i="2"/>
  <c r="G101" i="2"/>
  <c r="D101" i="2"/>
  <c r="C101" i="2"/>
  <c r="Y100" i="2"/>
  <c r="U100" i="2"/>
  <c r="Q100" i="2"/>
  <c r="M100" i="2"/>
  <c r="I100" i="2"/>
  <c r="E100" i="2"/>
  <c r="Y99" i="2"/>
  <c r="U99" i="2"/>
  <c r="Q99" i="2"/>
  <c r="M99" i="2"/>
  <c r="I99" i="2"/>
  <c r="E99" i="2"/>
  <c r="Y98" i="2"/>
  <c r="U98" i="2"/>
  <c r="Q98" i="2"/>
  <c r="M98" i="2"/>
  <c r="I98" i="2"/>
  <c r="E98" i="2"/>
  <c r="AB97" i="2"/>
  <c r="W97" i="2"/>
  <c r="T97" i="2"/>
  <c r="S97" i="2"/>
  <c r="P97" i="2"/>
  <c r="O97" i="2"/>
  <c r="L97" i="2"/>
  <c r="K97" i="2"/>
  <c r="H97" i="2"/>
  <c r="G97" i="2"/>
  <c r="D97" i="2"/>
  <c r="C97" i="2"/>
  <c r="Y96" i="2"/>
  <c r="U96" i="2"/>
  <c r="Q96" i="2"/>
  <c r="M96" i="2"/>
  <c r="I96" i="2"/>
  <c r="E96" i="2"/>
  <c r="Y95" i="2"/>
  <c r="U95" i="2"/>
  <c r="Q95" i="2"/>
  <c r="M95" i="2"/>
  <c r="I95" i="2"/>
  <c r="E95" i="2"/>
  <c r="Y94" i="2"/>
  <c r="U94" i="2"/>
  <c r="Q94" i="2"/>
  <c r="M94" i="2"/>
  <c r="I94" i="2"/>
  <c r="E94" i="2"/>
  <c r="AB93" i="2"/>
  <c r="W93" i="2"/>
  <c r="T93" i="2"/>
  <c r="S93" i="2"/>
  <c r="P93" i="2"/>
  <c r="O93" i="2"/>
  <c r="L93" i="2"/>
  <c r="K93" i="2"/>
  <c r="H93" i="2"/>
  <c r="G93" i="2"/>
  <c r="D93" i="2"/>
  <c r="C93" i="2"/>
  <c r="D27" i="1"/>
  <c r="D26" i="1"/>
  <c r="D23" i="1"/>
  <c r="D22" i="1"/>
  <c r="C21" i="2"/>
  <c r="C25" i="2"/>
  <c r="Q113" i="2" l="1"/>
  <c r="R97" i="2" s="1"/>
  <c r="M105" i="2"/>
  <c r="N93" i="2" s="1"/>
  <c r="I113" i="2"/>
  <c r="J101" i="2" s="1"/>
  <c r="I105" i="2"/>
  <c r="J97" i="2" s="1"/>
  <c r="X111" i="2"/>
  <c r="Z112" i="2"/>
  <c r="AA108" i="2"/>
  <c r="AA99" i="2"/>
  <c r="M97" i="2"/>
  <c r="N101" i="2" s="1"/>
  <c r="Z94" i="2"/>
  <c r="AA102" i="2"/>
  <c r="AA103" i="2"/>
  <c r="U97" i="2"/>
  <c r="V93" i="2" s="1"/>
  <c r="Z96" i="2"/>
  <c r="X99" i="2"/>
  <c r="AA100" i="2"/>
  <c r="Z106" i="2"/>
  <c r="Q105" i="2"/>
  <c r="R109" i="2" s="1"/>
  <c r="Z116" i="2"/>
  <c r="Q97" i="2"/>
  <c r="R113" i="2" s="1"/>
  <c r="Y97" i="2"/>
  <c r="AA107" i="2"/>
  <c r="AA110" i="2"/>
  <c r="Y113" i="2"/>
  <c r="AA95" i="2"/>
  <c r="AA94" i="2"/>
  <c r="Z99" i="2"/>
  <c r="Z100" i="2"/>
  <c r="Y101" i="2"/>
  <c r="AA106" i="2"/>
  <c r="Z107" i="2"/>
  <c r="U113" i="2"/>
  <c r="V105" i="2" s="1"/>
  <c r="M93" i="2"/>
  <c r="N105" i="2" s="1"/>
  <c r="Z102" i="2"/>
  <c r="Q93" i="2"/>
  <c r="R101" i="2" s="1"/>
  <c r="U101" i="2"/>
  <c r="V109" i="2" s="1"/>
  <c r="X108" i="2"/>
  <c r="M113" i="2"/>
  <c r="N109" i="2" s="1"/>
  <c r="U93" i="2"/>
  <c r="V97" i="2" s="1"/>
  <c r="I97" i="2"/>
  <c r="J105" i="2" s="1"/>
  <c r="X98" i="2"/>
  <c r="X104" i="2"/>
  <c r="Q109" i="2"/>
  <c r="R105" i="2" s="1"/>
  <c r="X115" i="2"/>
  <c r="X110" i="2"/>
  <c r="E105" i="2"/>
  <c r="F101" i="2" s="1"/>
  <c r="M109" i="2"/>
  <c r="N113" i="2" s="1"/>
  <c r="X94" i="2"/>
  <c r="Z103" i="2"/>
  <c r="X107" i="2"/>
  <c r="AA112" i="2"/>
  <c r="AA114" i="2"/>
  <c r="X102" i="2"/>
  <c r="I93" i="2"/>
  <c r="J109" i="2" s="1"/>
  <c r="X96" i="2"/>
  <c r="AA104" i="2"/>
  <c r="U109" i="2"/>
  <c r="V101" i="2" s="1"/>
  <c r="AA115" i="2"/>
  <c r="Y93" i="2"/>
  <c r="AA96" i="2"/>
  <c r="E97" i="2"/>
  <c r="Y105" i="2"/>
  <c r="Y109" i="2"/>
  <c r="E113" i="2"/>
  <c r="F93" i="2" s="1"/>
  <c r="Z115" i="2"/>
  <c r="AA111" i="2"/>
  <c r="Q101" i="2"/>
  <c r="R93" i="2" s="1"/>
  <c r="Z104" i="2"/>
  <c r="Z110" i="2"/>
  <c r="X112" i="2"/>
  <c r="AA116" i="2"/>
  <c r="Z98" i="2"/>
  <c r="X100" i="2"/>
  <c r="X106" i="2"/>
  <c r="E109" i="2"/>
  <c r="Z111" i="2"/>
  <c r="AA98" i="2"/>
  <c r="X95" i="2"/>
  <c r="U105" i="2"/>
  <c r="V113" i="2" s="1"/>
  <c r="E93" i="2"/>
  <c r="Z95" i="2"/>
  <c r="X103" i="2"/>
  <c r="Z108" i="2"/>
  <c r="I109" i="2"/>
  <c r="J93" i="2" s="1"/>
  <c r="Z114" i="2"/>
  <c r="X116" i="2"/>
  <c r="X114" i="2"/>
  <c r="I101" i="2"/>
  <c r="J113" i="2" s="1"/>
  <c r="E101" i="2"/>
  <c r="M101" i="2"/>
  <c r="N97" i="2" s="1"/>
  <c r="N5" i="2"/>
  <c r="R21" i="2"/>
  <c r="AA28" i="2"/>
  <c r="Z28" i="2"/>
  <c r="Y28" i="2"/>
  <c r="X28" i="2"/>
  <c r="AA27" i="2"/>
  <c r="Z27" i="2"/>
  <c r="Y27" i="2"/>
  <c r="X27" i="2"/>
  <c r="AA26" i="2"/>
  <c r="Z26" i="2"/>
  <c r="Y26" i="2"/>
  <c r="X26" i="2"/>
  <c r="AB25" i="2"/>
  <c r="W25" i="2"/>
  <c r="U25" i="2"/>
  <c r="V17" i="2" s="1"/>
  <c r="T25" i="2"/>
  <c r="S25" i="2"/>
  <c r="Q25" i="2"/>
  <c r="R9" i="2" s="1"/>
  <c r="P25" i="2"/>
  <c r="O25" i="2"/>
  <c r="M25" i="2"/>
  <c r="N21" i="2" s="1"/>
  <c r="L25" i="2"/>
  <c r="K25" i="2"/>
  <c r="I25" i="2"/>
  <c r="J13" i="2" s="1"/>
  <c r="H25" i="2"/>
  <c r="G25" i="2"/>
  <c r="E25" i="2"/>
  <c r="D25" i="2"/>
  <c r="AA24" i="2"/>
  <c r="Z24" i="2"/>
  <c r="Y24" i="2"/>
  <c r="S33" i="18" s="1"/>
  <c r="T33" i="18" s="1"/>
  <c r="X24" i="2"/>
  <c r="AA23" i="2"/>
  <c r="Z23" i="2"/>
  <c r="Y23" i="2"/>
  <c r="X23" i="2"/>
  <c r="AA22" i="2"/>
  <c r="Z22" i="2"/>
  <c r="Y22" i="2"/>
  <c r="X22" i="2"/>
  <c r="AB21" i="2"/>
  <c r="W21" i="2"/>
  <c r="U21" i="2"/>
  <c r="V13" i="2" s="1"/>
  <c r="T21" i="2"/>
  <c r="S21" i="2"/>
  <c r="Q21" i="2"/>
  <c r="R17" i="2" s="1"/>
  <c r="P21" i="2"/>
  <c r="O21" i="2"/>
  <c r="M21" i="2"/>
  <c r="N25" i="2" s="1"/>
  <c r="L21" i="2"/>
  <c r="K21" i="2"/>
  <c r="I21" i="2"/>
  <c r="J5" i="2" s="1"/>
  <c r="H21" i="2"/>
  <c r="G21" i="2"/>
  <c r="E21" i="2"/>
  <c r="F9" i="2" s="1"/>
  <c r="D21" i="2"/>
  <c r="AA20" i="2"/>
  <c r="Z20" i="2"/>
  <c r="Y20" i="2"/>
  <c r="S30" i="18" s="1"/>
  <c r="T30" i="18" s="1"/>
  <c r="X20" i="2"/>
  <c r="AA19" i="2"/>
  <c r="Z19" i="2"/>
  <c r="Y19" i="2"/>
  <c r="X19" i="2"/>
  <c r="AA18" i="2"/>
  <c r="Z18" i="2"/>
  <c r="Y18" i="2"/>
  <c r="X18" i="2"/>
  <c r="AB17" i="2"/>
  <c r="W17" i="2"/>
  <c r="V25" i="2"/>
  <c r="T17" i="2"/>
  <c r="S17" i="2"/>
  <c r="P17" i="2"/>
  <c r="O17" i="2"/>
  <c r="L17" i="2"/>
  <c r="K17" i="2"/>
  <c r="J9" i="2"/>
  <c r="H17" i="2"/>
  <c r="G17" i="2"/>
  <c r="D17" i="2"/>
  <c r="AA16" i="2"/>
  <c r="Z16" i="2"/>
  <c r="Y16" i="2"/>
  <c r="S10" i="18" s="1"/>
  <c r="T10" i="18" s="1"/>
  <c r="X16" i="2"/>
  <c r="AA15" i="2"/>
  <c r="Z15" i="2"/>
  <c r="Y15" i="2"/>
  <c r="X15" i="2"/>
  <c r="AA14" i="2"/>
  <c r="Z14" i="2"/>
  <c r="Y14" i="2"/>
  <c r="X14" i="2"/>
  <c r="AB13" i="2"/>
  <c r="W13" i="2"/>
  <c r="U13" i="2"/>
  <c r="V21" i="2" s="1"/>
  <c r="T13" i="2"/>
  <c r="S13" i="2"/>
  <c r="Q13" i="2"/>
  <c r="R5" i="2" s="1"/>
  <c r="P13" i="2"/>
  <c r="O13" i="2"/>
  <c r="M13" i="2"/>
  <c r="N9" i="2" s="1"/>
  <c r="L13" i="2"/>
  <c r="K13" i="2"/>
  <c r="I13" i="2"/>
  <c r="J25" i="2" s="1"/>
  <c r="H13" i="2"/>
  <c r="G13" i="2"/>
  <c r="E13" i="2"/>
  <c r="F17" i="2" s="1"/>
  <c r="D13" i="2"/>
  <c r="C13" i="2"/>
  <c r="AA12" i="2"/>
  <c r="Z12" i="2"/>
  <c r="Y12" i="2"/>
  <c r="X12" i="2"/>
  <c r="AA11" i="2"/>
  <c r="Z11" i="2"/>
  <c r="Y11" i="2"/>
  <c r="X11" i="2"/>
  <c r="AA10" i="2"/>
  <c r="Z10" i="2"/>
  <c r="Y10" i="2"/>
  <c r="S89" i="18" s="1"/>
  <c r="T89" i="18" s="1"/>
  <c r="X10" i="2"/>
  <c r="AB9" i="2"/>
  <c r="W9" i="2"/>
  <c r="V5" i="2"/>
  <c r="T9" i="2"/>
  <c r="S9" i="2"/>
  <c r="Q9" i="2"/>
  <c r="R25" i="2" s="1"/>
  <c r="P9" i="2"/>
  <c r="O9" i="2"/>
  <c r="M9" i="2"/>
  <c r="N13" i="2" s="1"/>
  <c r="L9" i="2"/>
  <c r="K9" i="2"/>
  <c r="H9" i="2"/>
  <c r="G9" i="2"/>
  <c r="E9" i="2"/>
  <c r="D9" i="2"/>
  <c r="C9" i="2"/>
  <c r="AA8" i="2"/>
  <c r="Z8" i="2"/>
  <c r="Y8" i="2"/>
  <c r="X8" i="2"/>
  <c r="AA7" i="2"/>
  <c r="Z7" i="2"/>
  <c r="Y7" i="2"/>
  <c r="X7" i="2"/>
  <c r="AA6" i="2"/>
  <c r="Z6" i="2"/>
  <c r="Y6" i="2"/>
  <c r="X6" i="2"/>
  <c r="AB5" i="2"/>
  <c r="W5" i="2"/>
  <c r="U5" i="2"/>
  <c r="V9" i="2" s="1"/>
  <c r="T5" i="2"/>
  <c r="S5" i="2"/>
  <c r="Q5" i="2"/>
  <c r="R13" i="2" s="1"/>
  <c r="P5" i="2"/>
  <c r="O5" i="2"/>
  <c r="M5" i="2"/>
  <c r="N17" i="2" s="1"/>
  <c r="L5" i="2"/>
  <c r="K5" i="2"/>
  <c r="I5" i="2"/>
  <c r="J21" i="2" s="1"/>
  <c r="H5" i="2"/>
  <c r="G5" i="2"/>
  <c r="E5" i="2"/>
  <c r="F25" i="2" s="1"/>
  <c r="D5" i="2"/>
  <c r="C5" i="2"/>
  <c r="Y57" i="16"/>
  <c r="U57" i="16"/>
  <c r="Q57" i="16"/>
  <c r="M57" i="16"/>
  <c r="I57" i="16"/>
  <c r="E57" i="16"/>
  <c r="Y56" i="16"/>
  <c r="U56" i="16"/>
  <c r="Q56" i="16"/>
  <c r="M56" i="16"/>
  <c r="I56" i="16"/>
  <c r="E56" i="16"/>
  <c r="Y55" i="16"/>
  <c r="U55" i="16"/>
  <c r="Q55" i="16"/>
  <c r="M55" i="16"/>
  <c r="I55" i="16"/>
  <c r="E55" i="16"/>
  <c r="AB54" i="16"/>
  <c r="W54" i="16"/>
  <c r="T54" i="16"/>
  <c r="S54" i="16"/>
  <c r="P54" i="16"/>
  <c r="O54" i="16"/>
  <c r="L54" i="16"/>
  <c r="K54" i="16"/>
  <c r="H54" i="16"/>
  <c r="G54" i="16"/>
  <c r="D54" i="16"/>
  <c r="C54" i="16"/>
  <c r="Y53" i="16"/>
  <c r="U53" i="16"/>
  <c r="Q53" i="16"/>
  <c r="M53" i="16"/>
  <c r="I53" i="16"/>
  <c r="E53" i="16"/>
  <c r="Y52" i="16"/>
  <c r="U52" i="16"/>
  <c r="Q52" i="16"/>
  <c r="M52" i="16"/>
  <c r="I52" i="16"/>
  <c r="E52" i="16"/>
  <c r="Y51" i="16"/>
  <c r="U51" i="16"/>
  <c r="Q51" i="16"/>
  <c r="M51" i="16"/>
  <c r="I51" i="16"/>
  <c r="E51" i="16"/>
  <c r="AB50" i="16"/>
  <c r="W50" i="16"/>
  <c r="T50" i="16"/>
  <c r="S50" i="16"/>
  <c r="P50" i="16"/>
  <c r="O50" i="16"/>
  <c r="L50" i="16"/>
  <c r="K50" i="16"/>
  <c r="H50" i="16"/>
  <c r="G50" i="16"/>
  <c r="D50" i="16"/>
  <c r="C50" i="16"/>
  <c r="Y49" i="16"/>
  <c r="U49" i="16"/>
  <c r="Q49" i="16"/>
  <c r="M49" i="16"/>
  <c r="I49" i="16"/>
  <c r="E49" i="16"/>
  <c r="Y48" i="16"/>
  <c r="C48" i="16"/>
  <c r="Q48" i="16" s="1"/>
  <c r="Y47" i="16"/>
  <c r="U47" i="16"/>
  <c r="Q47" i="16"/>
  <c r="M47" i="16"/>
  <c r="I47" i="16"/>
  <c r="E47" i="16"/>
  <c r="AB46" i="16"/>
  <c r="W46" i="16"/>
  <c r="T46" i="16"/>
  <c r="S46" i="16"/>
  <c r="P46" i="16"/>
  <c r="O46" i="16"/>
  <c r="L46" i="16"/>
  <c r="K46" i="16"/>
  <c r="H46" i="16"/>
  <c r="G46" i="16"/>
  <c r="D46" i="16"/>
  <c r="Y45" i="16"/>
  <c r="U45" i="16"/>
  <c r="Q45" i="16"/>
  <c r="M45" i="16"/>
  <c r="I45" i="16"/>
  <c r="E45" i="16"/>
  <c r="Y44" i="16"/>
  <c r="U44" i="16"/>
  <c r="Q44" i="16"/>
  <c r="M44" i="16"/>
  <c r="I44" i="16"/>
  <c r="E44" i="16"/>
  <c r="Y43" i="16"/>
  <c r="U43" i="16"/>
  <c r="Q43" i="16"/>
  <c r="M43" i="16"/>
  <c r="I43" i="16"/>
  <c r="E43" i="16"/>
  <c r="AB42" i="16"/>
  <c r="W42" i="16"/>
  <c r="T42" i="16"/>
  <c r="S42" i="16"/>
  <c r="P42" i="16"/>
  <c r="O42" i="16"/>
  <c r="L42" i="16"/>
  <c r="K42" i="16"/>
  <c r="H42" i="16"/>
  <c r="G42" i="16"/>
  <c r="D42" i="16"/>
  <c r="C42" i="16"/>
  <c r="Y41" i="16"/>
  <c r="U41" i="16"/>
  <c r="Q41" i="16"/>
  <c r="M41" i="16"/>
  <c r="I41" i="16"/>
  <c r="E41" i="16"/>
  <c r="Y40" i="16"/>
  <c r="U40" i="16"/>
  <c r="Q40" i="16"/>
  <c r="M40" i="16"/>
  <c r="I40" i="16"/>
  <c r="E40" i="16"/>
  <c r="Y39" i="16"/>
  <c r="U39" i="16"/>
  <c r="Q39" i="16"/>
  <c r="M39" i="16"/>
  <c r="I39" i="16"/>
  <c r="E39" i="16"/>
  <c r="AB38" i="16"/>
  <c r="W38" i="16"/>
  <c r="T38" i="16"/>
  <c r="S38" i="16"/>
  <c r="P38" i="16"/>
  <c r="O38" i="16"/>
  <c r="L38" i="16"/>
  <c r="K38" i="16"/>
  <c r="H38" i="16"/>
  <c r="G38" i="16"/>
  <c r="D38" i="16"/>
  <c r="C38" i="16"/>
  <c r="Y37" i="16"/>
  <c r="U37" i="16"/>
  <c r="Q37" i="16"/>
  <c r="M37" i="16"/>
  <c r="I37" i="16"/>
  <c r="E37" i="16"/>
  <c r="Y36" i="16"/>
  <c r="U36" i="16"/>
  <c r="Q36" i="16"/>
  <c r="M36" i="16"/>
  <c r="I36" i="16"/>
  <c r="E36" i="16"/>
  <c r="Y35" i="16"/>
  <c r="U35" i="16"/>
  <c r="Q35" i="16"/>
  <c r="M35" i="16"/>
  <c r="I35" i="16"/>
  <c r="E35" i="16"/>
  <c r="AB34" i="16"/>
  <c r="W34" i="16"/>
  <c r="T34" i="16"/>
  <c r="S34" i="16"/>
  <c r="P34" i="16"/>
  <c r="O34" i="16"/>
  <c r="L34" i="16"/>
  <c r="K34" i="16"/>
  <c r="H34" i="16"/>
  <c r="G34" i="16"/>
  <c r="D34" i="16"/>
  <c r="C34" i="16"/>
  <c r="Y116" i="16"/>
  <c r="U116" i="16"/>
  <c r="Q116" i="16"/>
  <c r="M116" i="16"/>
  <c r="I116" i="16"/>
  <c r="E116" i="16"/>
  <c r="Y115" i="16"/>
  <c r="U115" i="16"/>
  <c r="Q115" i="16"/>
  <c r="M115" i="16"/>
  <c r="I115" i="16"/>
  <c r="E115" i="16"/>
  <c r="Y114" i="16"/>
  <c r="U114" i="16"/>
  <c r="Q114" i="16"/>
  <c r="M114" i="16"/>
  <c r="I114" i="16"/>
  <c r="E114" i="16"/>
  <c r="AB113" i="16"/>
  <c r="W113" i="16"/>
  <c r="T113" i="16"/>
  <c r="S113" i="16"/>
  <c r="P113" i="16"/>
  <c r="O113" i="16"/>
  <c r="L113" i="16"/>
  <c r="K113" i="16"/>
  <c r="H113" i="16"/>
  <c r="G113" i="16"/>
  <c r="D113" i="16"/>
  <c r="C113" i="16"/>
  <c r="Y112" i="16"/>
  <c r="U112" i="16"/>
  <c r="Q112" i="16"/>
  <c r="M112" i="16"/>
  <c r="I112" i="16"/>
  <c r="E112" i="16"/>
  <c r="Y111" i="16"/>
  <c r="U111" i="16"/>
  <c r="Q111" i="16"/>
  <c r="M111" i="16"/>
  <c r="I111" i="16"/>
  <c r="E111" i="16"/>
  <c r="Y110" i="16"/>
  <c r="U110" i="16"/>
  <c r="Q110" i="16"/>
  <c r="M110" i="16"/>
  <c r="I110" i="16"/>
  <c r="E110" i="16"/>
  <c r="AB109" i="16"/>
  <c r="W109" i="16"/>
  <c r="T109" i="16"/>
  <c r="S109" i="16"/>
  <c r="P109" i="16"/>
  <c r="O109" i="16"/>
  <c r="L109" i="16"/>
  <c r="K109" i="16"/>
  <c r="H109" i="16"/>
  <c r="G109" i="16"/>
  <c r="D109" i="16"/>
  <c r="C109" i="16"/>
  <c r="Y108" i="16"/>
  <c r="U108" i="16"/>
  <c r="Q108" i="16"/>
  <c r="M108" i="16"/>
  <c r="I108" i="16"/>
  <c r="E108" i="16"/>
  <c r="Y107" i="16"/>
  <c r="U107" i="16"/>
  <c r="Q107" i="16"/>
  <c r="M107" i="16"/>
  <c r="I107" i="16"/>
  <c r="E107" i="16"/>
  <c r="Y106" i="16"/>
  <c r="U106" i="16"/>
  <c r="Q106" i="16"/>
  <c r="M106" i="16"/>
  <c r="I106" i="16"/>
  <c r="E106" i="16"/>
  <c r="AB105" i="16"/>
  <c r="W105" i="16"/>
  <c r="T105" i="16"/>
  <c r="S105" i="16"/>
  <c r="P105" i="16"/>
  <c r="O105" i="16"/>
  <c r="L105" i="16"/>
  <c r="K105" i="16"/>
  <c r="H105" i="16"/>
  <c r="G105" i="16"/>
  <c r="D105" i="16"/>
  <c r="C105" i="16"/>
  <c r="Y104" i="16"/>
  <c r="U104" i="16"/>
  <c r="Q104" i="16"/>
  <c r="M104" i="16"/>
  <c r="I104" i="16"/>
  <c r="E104" i="16"/>
  <c r="Y103" i="16"/>
  <c r="U103" i="16"/>
  <c r="Q103" i="16"/>
  <c r="M103" i="16"/>
  <c r="I103" i="16"/>
  <c r="E103" i="16"/>
  <c r="Y102" i="16"/>
  <c r="U102" i="16"/>
  <c r="Q102" i="16"/>
  <c r="M102" i="16"/>
  <c r="I102" i="16"/>
  <c r="E102" i="16"/>
  <c r="AB101" i="16"/>
  <c r="W101" i="16"/>
  <c r="T101" i="16"/>
  <c r="S101" i="16"/>
  <c r="P101" i="16"/>
  <c r="O101" i="16"/>
  <c r="L101" i="16"/>
  <c r="K101" i="16"/>
  <c r="H101" i="16"/>
  <c r="G101" i="16"/>
  <c r="D101" i="16"/>
  <c r="C101" i="16"/>
  <c r="Y100" i="16"/>
  <c r="U100" i="16"/>
  <c r="Q100" i="16"/>
  <c r="M100" i="16"/>
  <c r="I100" i="16"/>
  <c r="E100" i="16"/>
  <c r="Y99" i="16"/>
  <c r="U99" i="16"/>
  <c r="Q99" i="16"/>
  <c r="M99" i="16"/>
  <c r="I99" i="16"/>
  <c r="E99" i="16"/>
  <c r="Y98" i="16"/>
  <c r="U98" i="16"/>
  <c r="Q98" i="16"/>
  <c r="M98" i="16"/>
  <c r="I98" i="16"/>
  <c r="E98" i="16"/>
  <c r="AB97" i="16"/>
  <c r="W97" i="16"/>
  <c r="T97" i="16"/>
  <c r="S97" i="16"/>
  <c r="P97" i="16"/>
  <c r="O97" i="16"/>
  <c r="L97" i="16"/>
  <c r="K97" i="16"/>
  <c r="H97" i="16"/>
  <c r="G97" i="16"/>
  <c r="D97" i="16"/>
  <c r="C97" i="16"/>
  <c r="Y96" i="16"/>
  <c r="U96" i="16"/>
  <c r="Q96" i="16"/>
  <c r="M96" i="16"/>
  <c r="I96" i="16"/>
  <c r="E96" i="16"/>
  <c r="Y95" i="16"/>
  <c r="U95" i="16"/>
  <c r="Q95" i="16"/>
  <c r="M95" i="16"/>
  <c r="I95" i="16"/>
  <c r="E95" i="16"/>
  <c r="Y94" i="16"/>
  <c r="U94" i="16"/>
  <c r="Q94" i="16"/>
  <c r="M94" i="16"/>
  <c r="I94" i="16"/>
  <c r="E94" i="16"/>
  <c r="AB93" i="16"/>
  <c r="W93" i="16"/>
  <c r="T93" i="16"/>
  <c r="S93" i="16"/>
  <c r="P93" i="16"/>
  <c r="O93" i="16"/>
  <c r="L93" i="16"/>
  <c r="K93" i="16"/>
  <c r="H93" i="16"/>
  <c r="G93" i="16"/>
  <c r="D93" i="16"/>
  <c r="C93" i="16"/>
  <c r="Y87" i="16"/>
  <c r="U87" i="16"/>
  <c r="Q87" i="16"/>
  <c r="M87" i="16"/>
  <c r="I87" i="16"/>
  <c r="E87" i="16"/>
  <c r="Y86" i="16"/>
  <c r="U86" i="16"/>
  <c r="Q86" i="16"/>
  <c r="M86" i="16"/>
  <c r="I86" i="16"/>
  <c r="E86" i="16"/>
  <c r="Y85" i="16"/>
  <c r="U85" i="16"/>
  <c r="Q85" i="16"/>
  <c r="M85" i="16"/>
  <c r="I85" i="16"/>
  <c r="E85" i="16"/>
  <c r="AB84" i="16"/>
  <c r="W84" i="16"/>
  <c r="T84" i="16"/>
  <c r="S84" i="16"/>
  <c r="P84" i="16"/>
  <c r="O84" i="16"/>
  <c r="L84" i="16"/>
  <c r="K84" i="16"/>
  <c r="H84" i="16"/>
  <c r="G84" i="16"/>
  <c r="D84" i="16"/>
  <c r="C84" i="16"/>
  <c r="Y83" i="16"/>
  <c r="U83" i="16"/>
  <c r="Q83" i="16"/>
  <c r="M83" i="16"/>
  <c r="I83" i="16"/>
  <c r="E83" i="16"/>
  <c r="Y82" i="16"/>
  <c r="U82" i="16"/>
  <c r="Q82" i="16"/>
  <c r="M82" i="16"/>
  <c r="I82" i="16"/>
  <c r="E82" i="16"/>
  <c r="Y81" i="16"/>
  <c r="U81" i="16"/>
  <c r="Q81" i="16"/>
  <c r="M81" i="16"/>
  <c r="I81" i="16"/>
  <c r="E81" i="16"/>
  <c r="AB80" i="16"/>
  <c r="W80" i="16"/>
  <c r="T80" i="16"/>
  <c r="S80" i="16"/>
  <c r="P80" i="16"/>
  <c r="O80" i="16"/>
  <c r="L80" i="16"/>
  <c r="K80" i="16"/>
  <c r="H80" i="16"/>
  <c r="G80" i="16"/>
  <c r="D80" i="16"/>
  <c r="C80" i="16"/>
  <c r="Y79" i="16"/>
  <c r="U79" i="16"/>
  <c r="Q79" i="16"/>
  <c r="M79" i="16"/>
  <c r="I79" i="16"/>
  <c r="E79" i="16"/>
  <c r="Y78" i="16"/>
  <c r="U78" i="16"/>
  <c r="Q78" i="16"/>
  <c r="M78" i="16"/>
  <c r="I78" i="16"/>
  <c r="E78" i="16"/>
  <c r="Y77" i="16"/>
  <c r="U77" i="16"/>
  <c r="Q77" i="16"/>
  <c r="M77" i="16"/>
  <c r="I77" i="16"/>
  <c r="E77" i="16"/>
  <c r="AB76" i="16"/>
  <c r="W76" i="16"/>
  <c r="T76" i="16"/>
  <c r="S76" i="16"/>
  <c r="P76" i="16"/>
  <c r="O76" i="16"/>
  <c r="L76" i="16"/>
  <c r="K76" i="16"/>
  <c r="H76" i="16"/>
  <c r="G76" i="16"/>
  <c r="D76" i="16"/>
  <c r="C76" i="16"/>
  <c r="Y75" i="16"/>
  <c r="U75" i="16"/>
  <c r="Q75" i="16"/>
  <c r="M75" i="16"/>
  <c r="I75" i="16"/>
  <c r="E75" i="16"/>
  <c r="Y74" i="16"/>
  <c r="U74" i="16"/>
  <c r="Q74" i="16"/>
  <c r="M74" i="16"/>
  <c r="I74" i="16"/>
  <c r="E74" i="16"/>
  <c r="Y73" i="16"/>
  <c r="U73" i="16"/>
  <c r="Q73" i="16"/>
  <c r="M73" i="16"/>
  <c r="I73" i="16"/>
  <c r="E73" i="16"/>
  <c r="AB72" i="16"/>
  <c r="W72" i="16"/>
  <c r="T72" i="16"/>
  <c r="S72" i="16"/>
  <c r="P72" i="16"/>
  <c r="O72" i="16"/>
  <c r="L72" i="16"/>
  <c r="K72" i="16"/>
  <c r="H72" i="16"/>
  <c r="G72" i="16"/>
  <c r="D72" i="16"/>
  <c r="C72" i="16"/>
  <c r="Y71" i="16"/>
  <c r="U71" i="16"/>
  <c r="Q71" i="16"/>
  <c r="M71" i="16"/>
  <c r="I71" i="16"/>
  <c r="E71" i="16"/>
  <c r="Y70" i="16"/>
  <c r="U70" i="16"/>
  <c r="Q70" i="16"/>
  <c r="M70" i="16"/>
  <c r="I70" i="16"/>
  <c r="E70" i="16"/>
  <c r="Y69" i="16"/>
  <c r="U69" i="16"/>
  <c r="Q69" i="16"/>
  <c r="M69" i="16"/>
  <c r="I69" i="16"/>
  <c r="E69" i="16"/>
  <c r="AB68" i="16"/>
  <c r="W68" i="16"/>
  <c r="T68" i="16"/>
  <c r="S68" i="16"/>
  <c r="P68" i="16"/>
  <c r="O68" i="16"/>
  <c r="L68" i="16"/>
  <c r="K68" i="16"/>
  <c r="H68" i="16"/>
  <c r="G68" i="16"/>
  <c r="D68" i="16"/>
  <c r="C68" i="16"/>
  <c r="Y67" i="16"/>
  <c r="U67" i="16"/>
  <c r="Q67" i="16"/>
  <c r="M67" i="16"/>
  <c r="I67" i="16"/>
  <c r="E67" i="16"/>
  <c r="Y66" i="16"/>
  <c r="U66" i="16"/>
  <c r="Q66" i="16"/>
  <c r="M66" i="16"/>
  <c r="I66" i="16"/>
  <c r="E66" i="16"/>
  <c r="Y65" i="16"/>
  <c r="U65" i="16"/>
  <c r="Q65" i="16"/>
  <c r="M65" i="16"/>
  <c r="I65" i="16"/>
  <c r="E65" i="16"/>
  <c r="AB64" i="16"/>
  <c r="W64" i="16"/>
  <c r="T64" i="16"/>
  <c r="S64" i="16"/>
  <c r="P64" i="16"/>
  <c r="O64" i="16"/>
  <c r="L64" i="16"/>
  <c r="K64" i="16"/>
  <c r="H64" i="16"/>
  <c r="G64" i="16"/>
  <c r="D64" i="16"/>
  <c r="C64" i="16"/>
  <c r="Y28" i="16"/>
  <c r="U28" i="16"/>
  <c r="Q28" i="16"/>
  <c r="M28" i="16"/>
  <c r="I28" i="16"/>
  <c r="E28" i="16"/>
  <c r="Y27" i="16"/>
  <c r="U27" i="16"/>
  <c r="Q27" i="16"/>
  <c r="M27" i="16"/>
  <c r="I27" i="16"/>
  <c r="E27" i="16"/>
  <c r="Y26" i="16"/>
  <c r="U26" i="16"/>
  <c r="Q26" i="16"/>
  <c r="M26" i="16"/>
  <c r="I26" i="16"/>
  <c r="E26" i="16"/>
  <c r="AB25" i="16"/>
  <c r="W25" i="16"/>
  <c r="T25" i="16"/>
  <c r="S25" i="16"/>
  <c r="P25" i="16"/>
  <c r="O25" i="16"/>
  <c r="L25" i="16"/>
  <c r="K25" i="16"/>
  <c r="H25" i="16"/>
  <c r="G25" i="16"/>
  <c r="D25" i="16"/>
  <c r="C25" i="16"/>
  <c r="Y24" i="16"/>
  <c r="U24" i="16"/>
  <c r="Q24" i="16"/>
  <c r="M24" i="16"/>
  <c r="I24" i="16"/>
  <c r="E24" i="16"/>
  <c r="Y23" i="16"/>
  <c r="U23" i="16"/>
  <c r="Q23" i="16"/>
  <c r="M23" i="16"/>
  <c r="I23" i="16"/>
  <c r="E23" i="16"/>
  <c r="Y22" i="16"/>
  <c r="U22" i="16"/>
  <c r="Q22" i="16"/>
  <c r="M22" i="16"/>
  <c r="I22" i="16"/>
  <c r="E22" i="16"/>
  <c r="AB21" i="16"/>
  <c r="W21" i="16"/>
  <c r="T21" i="16"/>
  <c r="S21" i="16"/>
  <c r="P21" i="16"/>
  <c r="O21" i="16"/>
  <c r="L21" i="16"/>
  <c r="K21" i="16"/>
  <c r="H21" i="16"/>
  <c r="G21" i="16"/>
  <c r="D21" i="16"/>
  <c r="C21" i="16"/>
  <c r="Y20" i="16"/>
  <c r="U20" i="16"/>
  <c r="Q20" i="16"/>
  <c r="M20" i="16"/>
  <c r="I20" i="16"/>
  <c r="E20" i="16"/>
  <c r="Y19" i="16"/>
  <c r="U19" i="16"/>
  <c r="Q19" i="16"/>
  <c r="M19" i="16"/>
  <c r="I19" i="16"/>
  <c r="E19" i="16"/>
  <c r="Y18" i="16"/>
  <c r="U18" i="16"/>
  <c r="Q18" i="16"/>
  <c r="M18" i="16"/>
  <c r="I18" i="16"/>
  <c r="E18" i="16"/>
  <c r="AB17" i="16"/>
  <c r="W17" i="16"/>
  <c r="T17" i="16"/>
  <c r="S17" i="16"/>
  <c r="P17" i="16"/>
  <c r="O17" i="16"/>
  <c r="L17" i="16"/>
  <c r="K17" i="16"/>
  <c r="H17" i="16"/>
  <c r="G17" i="16"/>
  <c r="D17" i="16"/>
  <c r="C17" i="16"/>
  <c r="Y16" i="16"/>
  <c r="U16" i="16"/>
  <c r="Q16" i="16"/>
  <c r="M16" i="16"/>
  <c r="I16" i="16"/>
  <c r="E16" i="16"/>
  <c r="Y15" i="16"/>
  <c r="U15" i="16"/>
  <c r="Q15" i="16"/>
  <c r="M15" i="16"/>
  <c r="I15" i="16"/>
  <c r="E15" i="16"/>
  <c r="Y14" i="16"/>
  <c r="U14" i="16"/>
  <c r="Q14" i="16"/>
  <c r="M14" i="16"/>
  <c r="I14" i="16"/>
  <c r="E14" i="16"/>
  <c r="AB13" i="16"/>
  <c r="W13" i="16"/>
  <c r="T13" i="16"/>
  <c r="S13" i="16"/>
  <c r="P13" i="16"/>
  <c r="O13" i="16"/>
  <c r="L13" i="16"/>
  <c r="K13" i="16"/>
  <c r="H13" i="16"/>
  <c r="G13" i="16"/>
  <c r="D13" i="16"/>
  <c r="C13" i="16"/>
  <c r="Y12" i="16"/>
  <c r="U12" i="16"/>
  <c r="Q12" i="16"/>
  <c r="M12" i="16"/>
  <c r="I12" i="16"/>
  <c r="E12" i="16"/>
  <c r="Y11" i="16"/>
  <c r="U11" i="16"/>
  <c r="Q11" i="16"/>
  <c r="M11" i="16"/>
  <c r="I11" i="16"/>
  <c r="E11" i="16"/>
  <c r="Y10" i="16"/>
  <c r="U10" i="16"/>
  <c r="Q10" i="16"/>
  <c r="M10" i="16"/>
  <c r="I10" i="16"/>
  <c r="E10" i="16"/>
  <c r="AB9" i="16"/>
  <c r="W9" i="16"/>
  <c r="T9" i="16"/>
  <c r="S9" i="16"/>
  <c r="P9" i="16"/>
  <c r="O9" i="16"/>
  <c r="L9" i="16"/>
  <c r="K9" i="16"/>
  <c r="H9" i="16"/>
  <c r="G9" i="16"/>
  <c r="D9" i="16"/>
  <c r="C9" i="16"/>
  <c r="Y8" i="16"/>
  <c r="U8" i="16"/>
  <c r="Q8" i="16"/>
  <c r="M8" i="16"/>
  <c r="I8" i="16"/>
  <c r="E8" i="16"/>
  <c r="Y7" i="16"/>
  <c r="U7" i="16"/>
  <c r="Q7" i="16"/>
  <c r="M7" i="16"/>
  <c r="I7" i="16"/>
  <c r="E7" i="16"/>
  <c r="Y6" i="16"/>
  <c r="U6" i="16"/>
  <c r="Q6" i="16"/>
  <c r="M6" i="16"/>
  <c r="I6" i="16"/>
  <c r="E6" i="16"/>
  <c r="AB5" i="16"/>
  <c r="W5" i="16"/>
  <c r="T5" i="16"/>
  <c r="S5" i="16"/>
  <c r="P5" i="16"/>
  <c r="O5" i="16"/>
  <c r="L5" i="16"/>
  <c r="K5" i="16"/>
  <c r="H5" i="16"/>
  <c r="G5" i="16"/>
  <c r="D5" i="16"/>
  <c r="C5" i="16"/>
  <c r="E5" i="16" l="1"/>
  <c r="F25" i="16" s="1"/>
  <c r="S12" i="18"/>
  <c r="T12" i="18" s="1"/>
  <c r="S25" i="18"/>
  <c r="T25" i="18" s="1"/>
  <c r="S42" i="18"/>
  <c r="T42" i="18" s="1"/>
  <c r="S49" i="18"/>
  <c r="T49" i="18" s="1"/>
  <c r="S37" i="18"/>
  <c r="T37" i="18" s="1"/>
  <c r="S29" i="18"/>
  <c r="T29" i="18" s="1"/>
  <c r="S91" i="18"/>
  <c r="T91" i="18" s="1"/>
  <c r="S16" i="18"/>
  <c r="T16" i="18" s="1"/>
  <c r="S86" i="18"/>
  <c r="T86" i="18" s="1"/>
  <c r="S88" i="18"/>
  <c r="T88" i="18" s="1"/>
  <c r="S36" i="18"/>
  <c r="T36" i="18" s="1"/>
  <c r="S5" i="18"/>
  <c r="T5" i="18" s="1"/>
  <c r="S97" i="18"/>
  <c r="T97" i="18" s="1"/>
  <c r="S80" i="18"/>
  <c r="T80" i="18" s="1"/>
  <c r="S82" i="18"/>
  <c r="T82" i="18" s="1"/>
  <c r="S83" i="18"/>
  <c r="T83" i="18" s="1"/>
  <c r="S48" i="18"/>
  <c r="T48" i="18" s="1"/>
  <c r="S14" i="18"/>
  <c r="T14" i="18" s="1"/>
  <c r="S93" i="18"/>
  <c r="T93" i="18" s="1"/>
  <c r="S77" i="18"/>
  <c r="T77" i="18" s="1"/>
  <c r="S18" i="18"/>
  <c r="T18" i="18" s="1"/>
  <c r="S71" i="18"/>
  <c r="T71" i="18" s="1"/>
  <c r="S40" i="18"/>
  <c r="T40" i="18" s="1"/>
  <c r="S95" i="18"/>
  <c r="T95" i="18" s="1"/>
  <c r="S101" i="18"/>
  <c r="T101" i="18" s="1"/>
  <c r="S72" i="18"/>
  <c r="T72" i="18" s="1"/>
  <c r="S54" i="18"/>
  <c r="T54" i="18" s="1"/>
  <c r="S73" i="18"/>
  <c r="T73" i="18" s="1"/>
  <c r="R25" i="18"/>
  <c r="Q25" i="18"/>
  <c r="Q80" i="18"/>
  <c r="R80" i="18"/>
  <c r="R49" i="18"/>
  <c r="Q49" i="18"/>
  <c r="R83" i="18"/>
  <c r="Q83" i="18"/>
  <c r="R77" i="18"/>
  <c r="Q77" i="18"/>
  <c r="Q73" i="18"/>
  <c r="R73" i="18"/>
  <c r="Q95" i="18"/>
  <c r="R95" i="18"/>
  <c r="R10" i="18"/>
  <c r="Q10" i="18"/>
  <c r="R71" i="18"/>
  <c r="Q71" i="18"/>
  <c r="R72" i="18"/>
  <c r="Q72" i="18"/>
  <c r="R89" i="18"/>
  <c r="Q89" i="18"/>
  <c r="Q14" i="18"/>
  <c r="R14" i="18"/>
  <c r="Q5" i="18"/>
  <c r="R5" i="18"/>
  <c r="Q29" i="18"/>
  <c r="R29" i="18"/>
  <c r="R16" i="18"/>
  <c r="Q16" i="18"/>
  <c r="Q88" i="18"/>
  <c r="R88" i="18"/>
  <c r="M34" i="16"/>
  <c r="N46" i="16" s="1"/>
  <c r="AA105" i="2"/>
  <c r="Q38" i="16"/>
  <c r="R54" i="16" s="1"/>
  <c r="AA97" i="2"/>
  <c r="X97" i="2"/>
  <c r="Y13" i="16"/>
  <c r="AA79" i="16"/>
  <c r="Q113" i="16"/>
  <c r="R97" i="16" s="1"/>
  <c r="Y46" i="16"/>
  <c r="M80" i="16"/>
  <c r="N84" i="16" s="1"/>
  <c r="E38" i="16"/>
  <c r="F50" i="16" s="1"/>
  <c r="M64" i="16"/>
  <c r="N76" i="16" s="1"/>
  <c r="E68" i="16"/>
  <c r="F80" i="16" s="1"/>
  <c r="U68" i="16"/>
  <c r="V64" i="16" s="1"/>
  <c r="X73" i="16"/>
  <c r="M76" i="16"/>
  <c r="N64" i="16" s="1"/>
  <c r="U76" i="16"/>
  <c r="V84" i="16" s="1"/>
  <c r="I105" i="16"/>
  <c r="J97" i="16" s="1"/>
  <c r="I34" i="16"/>
  <c r="J50" i="16" s="1"/>
  <c r="M50" i="16"/>
  <c r="N54" i="16" s="1"/>
  <c r="Z101" i="2"/>
  <c r="Z97" i="2"/>
  <c r="AA101" i="2"/>
  <c r="AA113" i="2"/>
  <c r="AA93" i="2"/>
  <c r="Z113" i="2"/>
  <c r="Z93" i="2"/>
  <c r="M5" i="16"/>
  <c r="N17" i="16" s="1"/>
  <c r="U5" i="16"/>
  <c r="V9" i="16" s="1"/>
  <c r="M13" i="16"/>
  <c r="N9" i="16" s="1"/>
  <c r="U13" i="16"/>
  <c r="V21" i="16" s="1"/>
  <c r="Y64" i="16"/>
  <c r="Q64" i="16"/>
  <c r="R72" i="16" s="1"/>
  <c r="X67" i="16"/>
  <c r="U84" i="16"/>
  <c r="V76" i="16" s="1"/>
  <c r="E101" i="16"/>
  <c r="F105" i="16" s="1"/>
  <c r="AA107" i="16"/>
  <c r="U105" i="16"/>
  <c r="V113" i="16" s="1"/>
  <c r="E109" i="16"/>
  <c r="F97" i="16" s="1"/>
  <c r="E48" i="16"/>
  <c r="E46" i="16" s="1"/>
  <c r="I50" i="16"/>
  <c r="J34" i="16" s="1"/>
  <c r="Y50" i="16"/>
  <c r="X55" i="16"/>
  <c r="I84" i="16"/>
  <c r="J72" i="16" s="1"/>
  <c r="Y5" i="16"/>
  <c r="Q5" i="16"/>
  <c r="R13" i="16" s="1"/>
  <c r="Z10" i="16"/>
  <c r="Y17" i="16"/>
  <c r="I21" i="16"/>
  <c r="J5" i="16" s="1"/>
  <c r="Y80" i="16"/>
  <c r="Y101" i="16"/>
  <c r="U38" i="16"/>
  <c r="V34" i="16" s="1"/>
  <c r="C46" i="16"/>
  <c r="U48" i="16"/>
  <c r="U50" i="16"/>
  <c r="V42" i="16" s="1"/>
  <c r="Z105" i="2"/>
  <c r="Z24" i="16"/>
  <c r="AA69" i="16"/>
  <c r="Y38" i="16"/>
  <c r="Z49" i="16"/>
  <c r="S56" i="18"/>
  <c r="T56" i="18" s="1"/>
  <c r="S63" i="18"/>
  <c r="T63" i="18" s="1"/>
  <c r="Q63" i="18"/>
  <c r="R63" i="18"/>
  <c r="S85" i="18"/>
  <c r="T85" i="18" s="1"/>
  <c r="S99" i="18"/>
  <c r="T99" i="18" s="1"/>
  <c r="R99" i="18"/>
  <c r="Q99" i="18"/>
  <c r="R42" i="18"/>
  <c r="Q42" i="18"/>
  <c r="R97" i="18"/>
  <c r="Q97" i="18"/>
  <c r="Q12" i="18"/>
  <c r="R12" i="18"/>
  <c r="R93" i="18"/>
  <c r="Q93" i="18"/>
  <c r="R33" i="18"/>
  <c r="Q33" i="18"/>
  <c r="Q82" i="18"/>
  <c r="R82" i="18"/>
  <c r="R40" i="18"/>
  <c r="Q40" i="18"/>
  <c r="Q54" i="18"/>
  <c r="R54" i="18"/>
  <c r="R30" i="18"/>
  <c r="Q30" i="18"/>
  <c r="R18" i="18"/>
  <c r="Q18" i="18"/>
  <c r="R101" i="18"/>
  <c r="Q101" i="18"/>
  <c r="Q56" i="18"/>
  <c r="R56" i="18"/>
  <c r="Q48" i="18"/>
  <c r="R48" i="18"/>
  <c r="Q85" i="18"/>
  <c r="R85" i="18"/>
  <c r="Q36" i="18"/>
  <c r="R36" i="18"/>
  <c r="Q37" i="18"/>
  <c r="R37" i="18"/>
  <c r="R91" i="18"/>
  <c r="Q91" i="18"/>
  <c r="Q86" i="18"/>
  <c r="R86" i="18"/>
  <c r="F109" i="2"/>
  <c r="X113" i="2"/>
  <c r="AA109" i="2"/>
  <c r="X109" i="2"/>
  <c r="F97" i="2"/>
  <c r="F113" i="2"/>
  <c r="X93" i="2"/>
  <c r="Z109" i="2"/>
  <c r="X105" i="2"/>
  <c r="X101" i="2"/>
  <c r="F105" i="2"/>
  <c r="M9" i="16"/>
  <c r="N13" i="16" s="1"/>
  <c r="Q13" i="16"/>
  <c r="R5" i="16" s="1"/>
  <c r="I68" i="16"/>
  <c r="J76" i="16" s="1"/>
  <c r="Q84" i="16"/>
  <c r="R68" i="16" s="1"/>
  <c r="Y97" i="16"/>
  <c r="AA103" i="16"/>
  <c r="M109" i="16"/>
  <c r="N113" i="16" s="1"/>
  <c r="U34" i="16"/>
  <c r="V38" i="16" s="1"/>
  <c r="AA51" i="16"/>
  <c r="X20" i="16"/>
  <c r="AA83" i="16"/>
  <c r="E84" i="16"/>
  <c r="F64" i="16" s="1"/>
  <c r="AA95" i="16"/>
  <c r="AA106" i="16"/>
  <c r="M105" i="16"/>
  <c r="N93" i="16" s="1"/>
  <c r="X22" i="16"/>
  <c r="X65" i="16"/>
  <c r="AA75" i="16"/>
  <c r="M84" i="16"/>
  <c r="N80" i="16" s="1"/>
  <c r="Q109" i="16"/>
  <c r="R105" i="16" s="1"/>
  <c r="AA116" i="16"/>
  <c r="Y34" i="16"/>
  <c r="X37" i="16"/>
  <c r="I38" i="16"/>
  <c r="J46" i="16" s="1"/>
  <c r="Y54" i="16"/>
  <c r="X57" i="16"/>
  <c r="X12" i="16"/>
  <c r="Z69" i="16"/>
  <c r="M101" i="16"/>
  <c r="N97" i="16" s="1"/>
  <c r="U101" i="16"/>
  <c r="V109" i="16" s="1"/>
  <c r="Y113" i="16"/>
  <c r="AA40" i="16"/>
  <c r="X8" i="16"/>
  <c r="AA18" i="16"/>
  <c r="M17" i="16"/>
  <c r="N5" i="16" s="1"/>
  <c r="AA81" i="16"/>
  <c r="M93" i="16"/>
  <c r="N105" i="16" s="1"/>
  <c r="M97" i="16"/>
  <c r="N101" i="16" s="1"/>
  <c r="AA15" i="16"/>
  <c r="X7" i="16"/>
  <c r="Q21" i="16"/>
  <c r="R17" i="16" s="1"/>
  <c r="Y25" i="16"/>
  <c r="U64" i="16"/>
  <c r="V68" i="16" s="1"/>
  <c r="Y68" i="16"/>
  <c r="I80" i="16"/>
  <c r="J64" i="16" s="1"/>
  <c r="Q93" i="16"/>
  <c r="R101" i="16" s="1"/>
  <c r="M42" i="16"/>
  <c r="N38" i="16" s="1"/>
  <c r="U72" i="16"/>
  <c r="V80" i="16" s="1"/>
  <c r="Q9" i="16"/>
  <c r="R25" i="16" s="1"/>
  <c r="AA11" i="16"/>
  <c r="X15" i="16"/>
  <c r="I17" i="16"/>
  <c r="J9" i="16" s="1"/>
  <c r="E21" i="16"/>
  <c r="F9" i="16" s="1"/>
  <c r="Y21" i="16"/>
  <c r="M25" i="16"/>
  <c r="N21" i="16" s="1"/>
  <c r="AA27" i="16"/>
  <c r="U25" i="16"/>
  <c r="V17" i="16" s="1"/>
  <c r="X66" i="16"/>
  <c r="Z67" i="16"/>
  <c r="X75" i="16"/>
  <c r="X78" i="16"/>
  <c r="Q76" i="16"/>
  <c r="R80" i="16" s="1"/>
  <c r="X83" i="16"/>
  <c r="X86" i="16"/>
  <c r="Y84" i="16"/>
  <c r="X95" i="16"/>
  <c r="U97" i="16"/>
  <c r="V93" i="16" s="1"/>
  <c r="AA110" i="16"/>
  <c r="AA112" i="16"/>
  <c r="Z37" i="16"/>
  <c r="X40" i="16"/>
  <c r="M38" i="16"/>
  <c r="N42" i="16" s="1"/>
  <c r="Q46" i="16"/>
  <c r="R50" i="16" s="1"/>
  <c r="E50" i="16"/>
  <c r="F38" i="16" s="1"/>
  <c r="AA53" i="16"/>
  <c r="U54" i="16"/>
  <c r="V46" i="16" s="1"/>
  <c r="Z6" i="16"/>
  <c r="Z7" i="16"/>
  <c r="X10" i="16"/>
  <c r="AA14" i="16"/>
  <c r="Z19" i="16"/>
  <c r="AA71" i="16"/>
  <c r="AA77" i="16"/>
  <c r="U80" i="16"/>
  <c r="V72" i="16" s="1"/>
  <c r="Z83" i="16"/>
  <c r="U93" i="16"/>
  <c r="V97" i="16" s="1"/>
  <c r="X99" i="16"/>
  <c r="Q97" i="16"/>
  <c r="R113" i="16" s="1"/>
  <c r="Z104" i="16"/>
  <c r="X108" i="16"/>
  <c r="X110" i="16"/>
  <c r="Y109" i="16"/>
  <c r="Z112" i="16"/>
  <c r="M113" i="16"/>
  <c r="N109" i="16" s="1"/>
  <c r="Q34" i="16"/>
  <c r="R42" i="16" s="1"/>
  <c r="Z40" i="16"/>
  <c r="X45" i="16"/>
  <c r="X53" i="16"/>
  <c r="Q54" i="16"/>
  <c r="R38" i="16" s="1"/>
  <c r="U21" i="16"/>
  <c r="V13" i="16" s="1"/>
  <c r="U113" i="16"/>
  <c r="V105" i="16" s="1"/>
  <c r="X11" i="16"/>
  <c r="Z16" i="16"/>
  <c r="U17" i="16"/>
  <c r="V25" i="16" s="1"/>
  <c r="Z20" i="16"/>
  <c r="AA24" i="16"/>
  <c r="X27" i="16"/>
  <c r="Q25" i="16"/>
  <c r="R9" i="16" s="1"/>
  <c r="Z70" i="16"/>
  <c r="I5" i="16"/>
  <c r="J21" i="16" s="1"/>
  <c r="AA8" i="16"/>
  <c r="Y9" i="16"/>
  <c r="AA12" i="16"/>
  <c r="U9" i="16"/>
  <c r="V5" i="16" s="1"/>
  <c r="X14" i="16"/>
  <c r="Q17" i="16"/>
  <c r="R21" i="16" s="1"/>
  <c r="AA26" i="16"/>
  <c r="X28" i="16"/>
  <c r="AA65" i="16"/>
  <c r="AA67" i="16"/>
  <c r="X71" i="16"/>
  <c r="Q72" i="16"/>
  <c r="R64" i="16" s="1"/>
  <c r="X74" i="16"/>
  <c r="Y76" i="16"/>
  <c r="Q80" i="16"/>
  <c r="R76" i="16" s="1"/>
  <c r="Z86" i="16"/>
  <c r="X96" i="16"/>
  <c r="AA98" i="16"/>
  <c r="AA104" i="16"/>
  <c r="E105" i="16"/>
  <c r="F101" i="16" s="1"/>
  <c r="Z107" i="16"/>
  <c r="Y105" i="16"/>
  <c r="U109" i="16"/>
  <c r="V101" i="16" s="1"/>
  <c r="I113" i="16"/>
  <c r="J101" i="16" s="1"/>
  <c r="AA35" i="16"/>
  <c r="AA37" i="16"/>
  <c r="X44" i="16"/>
  <c r="U42" i="16"/>
  <c r="V50" i="16" s="1"/>
  <c r="U46" i="16"/>
  <c r="V54" i="16" s="1"/>
  <c r="AA55" i="16"/>
  <c r="AA57" i="16"/>
  <c r="J17" i="2"/>
  <c r="Y25" i="2"/>
  <c r="X21" i="2"/>
  <c r="Y5" i="2"/>
  <c r="Y17" i="2"/>
  <c r="AA25" i="2"/>
  <c r="Z17" i="2"/>
  <c r="AA5" i="2"/>
  <c r="Y9" i="2"/>
  <c r="AA13" i="2"/>
  <c r="Z25" i="2"/>
  <c r="Z13" i="2"/>
  <c r="Y13" i="2"/>
  <c r="Y21" i="2"/>
  <c r="AA17" i="2"/>
  <c r="Z5" i="2"/>
  <c r="AA9" i="2"/>
  <c r="AA21" i="2"/>
  <c r="Z9" i="2"/>
  <c r="Z21" i="2"/>
  <c r="AA16" i="16"/>
  <c r="X18" i="16"/>
  <c r="Z82" i="16"/>
  <c r="E80" i="16"/>
  <c r="X82" i="16"/>
  <c r="Z85" i="16"/>
  <c r="X85" i="16"/>
  <c r="X6" i="16"/>
  <c r="AA7" i="16"/>
  <c r="Z8" i="16"/>
  <c r="E9" i="16"/>
  <c r="I9" i="16"/>
  <c r="J17" i="16" s="1"/>
  <c r="AA10" i="16"/>
  <c r="Z11" i="16"/>
  <c r="Z14" i="16"/>
  <c r="X16" i="16"/>
  <c r="X19" i="16"/>
  <c r="AA20" i="16"/>
  <c r="M21" i="16"/>
  <c r="N25" i="16" s="1"/>
  <c r="Z22" i="16"/>
  <c r="I25" i="16"/>
  <c r="J13" i="16" s="1"/>
  <c r="Z26" i="16"/>
  <c r="X26" i="16"/>
  <c r="Z28" i="16"/>
  <c r="E64" i="16"/>
  <c r="I64" i="16"/>
  <c r="J80" i="16" s="1"/>
  <c r="Z66" i="16"/>
  <c r="Q68" i="16"/>
  <c r="R84" i="16" s="1"/>
  <c r="X69" i="16"/>
  <c r="X70" i="16"/>
  <c r="Y72" i="16"/>
  <c r="X94" i="16"/>
  <c r="Q42" i="16"/>
  <c r="R34" i="16" s="1"/>
  <c r="Z43" i="16"/>
  <c r="Z52" i="16"/>
  <c r="Q50" i="16"/>
  <c r="R46" i="16" s="1"/>
  <c r="AA6" i="16"/>
  <c r="AA19" i="16"/>
  <c r="Z12" i="16"/>
  <c r="E13" i="16"/>
  <c r="I13" i="16"/>
  <c r="J25" i="16" s="1"/>
  <c r="Z15" i="16"/>
  <c r="Z18" i="16"/>
  <c r="AA23" i="16"/>
  <c r="X24" i="16"/>
  <c r="AA28" i="16"/>
  <c r="AA66" i="16"/>
  <c r="M68" i="16"/>
  <c r="N72" i="16" s="1"/>
  <c r="M72" i="16"/>
  <c r="N68" i="16" s="1"/>
  <c r="Z73" i="16"/>
  <c r="X77" i="16"/>
  <c r="Z79" i="16"/>
  <c r="X79" i="16"/>
  <c r="X81" i="16"/>
  <c r="AA82" i="16"/>
  <c r="AA85" i="16"/>
  <c r="AA87" i="16"/>
  <c r="Y93" i="16"/>
  <c r="AA96" i="16"/>
  <c r="X98" i="16"/>
  <c r="X100" i="16"/>
  <c r="AA100" i="16"/>
  <c r="Z100" i="16"/>
  <c r="Z36" i="16"/>
  <c r="E34" i="16"/>
  <c r="X36" i="16"/>
  <c r="AA36" i="16"/>
  <c r="E17" i="16"/>
  <c r="X23" i="16"/>
  <c r="Z27" i="16"/>
  <c r="E25" i="16"/>
  <c r="Z65" i="16"/>
  <c r="AA74" i="16"/>
  <c r="AA78" i="16"/>
  <c r="X87" i="16"/>
  <c r="Z94" i="16"/>
  <c r="AA99" i="16"/>
  <c r="X115" i="16"/>
  <c r="Z39" i="16"/>
  <c r="X39" i="16"/>
  <c r="AA39" i="16"/>
  <c r="AA22" i="16"/>
  <c r="Z23" i="16"/>
  <c r="AA70" i="16"/>
  <c r="Z71" i="16"/>
  <c r="E72" i="16"/>
  <c r="I72" i="16"/>
  <c r="J84" i="16" s="1"/>
  <c r="AA73" i="16"/>
  <c r="Z74" i="16"/>
  <c r="Z77" i="16"/>
  <c r="AA86" i="16"/>
  <c r="Z87" i="16"/>
  <c r="E93" i="16"/>
  <c r="I93" i="16"/>
  <c r="J109" i="16" s="1"/>
  <c r="AA94" i="16"/>
  <c r="Z95" i="16"/>
  <c r="Z98" i="16"/>
  <c r="Q101" i="16"/>
  <c r="R93" i="16" s="1"/>
  <c r="Z103" i="16"/>
  <c r="X103" i="16"/>
  <c r="X104" i="16"/>
  <c r="Z106" i="16"/>
  <c r="X106" i="16"/>
  <c r="X107" i="16"/>
  <c r="Z110" i="16"/>
  <c r="X112" i="16"/>
  <c r="X114" i="16"/>
  <c r="AA43" i="16"/>
  <c r="AA49" i="16"/>
  <c r="AA52" i="16"/>
  <c r="M54" i="16"/>
  <c r="N50" i="16" s="1"/>
  <c r="Z55" i="16"/>
  <c r="F21" i="2"/>
  <c r="Z75" i="16"/>
  <c r="E76" i="16"/>
  <c r="I76" i="16"/>
  <c r="J68" i="16" s="1"/>
  <c r="Z78" i="16"/>
  <c r="Z81" i="16"/>
  <c r="Z96" i="16"/>
  <c r="E97" i="16"/>
  <c r="I97" i="16"/>
  <c r="J105" i="16" s="1"/>
  <c r="Z99" i="16"/>
  <c r="AA102" i="16"/>
  <c r="Q105" i="16"/>
  <c r="R109" i="16" s="1"/>
  <c r="X111" i="16"/>
  <c r="Z116" i="16"/>
  <c r="E113" i="16"/>
  <c r="X116" i="16"/>
  <c r="X35" i="16"/>
  <c r="AA41" i="16"/>
  <c r="X43" i="16"/>
  <c r="Y42" i="16"/>
  <c r="AA45" i="16"/>
  <c r="AA47" i="16"/>
  <c r="X49" i="16"/>
  <c r="Z51" i="16"/>
  <c r="X51" i="16"/>
  <c r="X52" i="16"/>
  <c r="AA56" i="16"/>
  <c r="I101" i="16"/>
  <c r="J113" i="16" s="1"/>
  <c r="Z102" i="16"/>
  <c r="X102" i="16"/>
  <c r="AA115" i="16"/>
  <c r="X41" i="16"/>
  <c r="X47" i="16"/>
  <c r="X56" i="16"/>
  <c r="X17" i="2"/>
  <c r="F13" i="2"/>
  <c r="X25" i="2"/>
  <c r="F5" i="2"/>
  <c r="Z108" i="16"/>
  <c r="I109" i="16"/>
  <c r="Z111" i="16"/>
  <c r="Z114" i="16"/>
  <c r="Z41" i="16"/>
  <c r="E42" i="16"/>
  <c r="I42" i="16"/>
  <c r="J54" i="16" s="1"/>
  <c r="Z44" i="16"/>
  <c r="Z47" i="16"/>
  <c r="I48" i="16"/>
  <c r="Z53" i="16"/>
  <c r="E54" i="16"/>
  <c r="I54" i="16"/>
  <c r="J42" i="16" s="1"/>
  <c r="Z56" i="16"/>
  <c r="X5" i="2"/>
  <c r="X13" i="2"/>
  <c r="AA108" i="16"/>
  <c r="AA111" i="16"/>
  <c r="AA114" i="16"/>
  <c r="Z115" i="16"/>
  <c r="Z35" i="16"/>
  <c r="AA44" i="16"/>
  <c r="Z45" i="16"/>
  <c r="M48" i="16"/>
  <c r="M46" i="16" s="1"/>
  <c r="N34" i="16" s="1"/>
  <c r="Z57" i="16"/>
  <c r="Z68" i="16" l="1"/>
  <c r="AA54" i="16"/>
  <c r="AA76" i="16"/>
  <c r="Z9" i="16"/>
  <c r="Z34" i="16"/>
  <c r="AA105" i="16"/>
  <c r="AA97" i="16"/>
  <c r="X84" i="16"/>
  <c r="AA68" i="16"/>
  <c r="X5" i="16"/>
  <c r="Z5" i="16"/>
  <c r="AA72" i="16"/>
  <c r="AA25" i="16"/>
  <c r="Z80" i="16"/>
  <c r="X38" i="16"/>
  <c r="AA13" i="16"/>
  <c r="X50" i="16"/>
  <c r="AA109" i="16"/>
  <c r="X48" i="16"/>
  <c r="AA80" i="16"/>
  <c r="X9" i="2"/>
  <c r="Z17" i="16"/>
  <c r="AA17" i="16"/>
  <c r="AA34" i="16"/>
  <c r="AA21" i="16"/>
  <c r="AA9" i="16"/>
  <c r="AA113" i="16"/>
  <c r="AA101" i="16"/>
  <c r="AA50" i="16"/>
  <c r="AA64" i="16"/>
  <c r="Z42" i="16"/>
  <c r="X21" i="16"/>
  <c r="Z48" i="16"/>
  <c r="Z46" i="16" s="1"/>
  <c r="Z93" i="16"/>
  <c r="Z64" i="16"/>
  <c r="AA5" i="16"/>
  <c r="AA93" i="16"/>
  <c r="X68" i="16"/>
  <c r="F54" i="16"/>
  <c r="X34" i="16"/>
  <c r="X64" i="16"/>
  <c r="F84" i="16"/>
  <c r="F34" i="16"/>
  <c r="X54" i="16"/>
  <c r="Z113" i="16"/>
  <c r="Z101" i="16"/>
  <c r="X113" i="16"/>
  <c r="F93" i="16"/>
  <c r="F109" i="16"/>
  <c r="X97" i="16"/>
  <c r="AA42" i="16"/>
  <c r="Z109" i="16"/>
  <c r="X105" i="16"/>
  <c r="Z76" i="16"/>
  <c r="F76" i="16"/>
  <c r="X72" i="16"/>
  <c r="Z38" i="16"/>
  <c r="X25" i="16"/>
  <c r="F5" i="16"/>
  <c r="AA84" i="16"/>
  <c r="Z21" i="16"/>
  <c r="X80" i="16"/>
  <c r="F68" i="16"/>
  <c r="Z105" i="16"/>
  <c r="F13" i="16"/>
  <c r="X17" i="16"/>
  <c r="Z50" i="16"/>
  <c r="X101" i="16"/>
  <c r="F72" i="16"/>
  <c r="X76" i="16"/>
  <c r="Z54" i="16"/>
  <c r="Z97" i="16"/>
  <c r="F113" i="16"/>
  <c r="X93" i="16"/>
  <c r="Z13" i="16"/>
  <c r="F21" i="16"/>
  <c r="X9" i="16"/>
  <c r="I46" i="16"/>
  <c r="J38" i="16" s="1"/>
  <c r="AA48" i="16"/>
  <c r="AA46" i="16" s="1"/>
  <c r="F46" i="16"/>
  <c r="X42" i="16"/>
  <c r="J93" i="16"/>
  <c r="X109" i="16"/>
  <c r="F42" i="16"/>
  <c r="AA38" i="16"/>
  <c r="Z72" i="16"/>
  <c r="F17" i="16"/>
  <c r="X13" i="16"/>
  <c r="Z25" i="16"/>
  <c r="Z84" i="16"/>
  <c r="X46" i="16" l="1"/>
  <c r="Y115" i="9" l="1"/>
  <c r="U115" i="9"/>
  <c r="Q115" i="9"/>
  <c r="M115" i="9"/>
  <c r="I115" i="9"/>
  <c r="E115" i="9"/>
  <c r="Y114" i="9"/>
  <c r="U114" i="9"/>
  <c r="Q114" i="9"/>
  <c r="M114" i="9"/>
  <c r="I114" i="9"/>
  <c r="E114" i="9"/>
  <c r="Y113" i="9"/>
  <c r="U113" i="9"/>
  <c r="Q113" i="9"/>
  <c r="M113" i="9"/>
  <c r="I113" i="9"/>
  <c r="E113" i="9"/>
  <c r="AB112" i="9"/>
  <c r="W112" i="9"/>
  <c r="T112" i="9"/>
  <c r="S112" i="9"/>
  <c r="P112" i="9"/>
  <c r="O112" i="9"/>
  <c r="L112" i="9"/>
  <c r="K112" i="9"/>
  <c r="H112" i="9"/>
  <c r="G112" i="9"/>
  <c r="D112" i="9"/>
  <c r="C112" i="9"/>
  <c r="Y111" i="9"/>
  <c r="U111" i="9"/>
  <c r="Q111" i="9"/>
  <c r="M111" i="9"/>
  <c r="I111" i="9"/>
  <c r="E111" i="9"/>
  <c r="Y110" i="9"/>
  <c r="U110" i="9"/>
  <c r="Q110" i="9"/>
  <c r="M110" i="9"/>
  <c r="I110" i="9"/>
  <c r="E110" i="9"/>
  <c r="Y109" i="9"/>
  <c r="U109" i="9"/>
  <c r="Q109" i="9"/>
  <c r="M109" i="9"/>
  <c r="I109" i="9"/>
  <c r="E109" i="9"/>
  <c r="Z109" i="9" s="1"/>
  <c r="AB108" i="9"/>
  <c r="W108" i="9"/>
  <c r="T108" i="9"/>
  <c r="S108" i="9"/>
  <c r="P108" i="9"/>
  <c r="O108" i="9"/>
  <c r="L108" i="9"/>
  <c r="K108" i="9"/>
  <c r="H108" i="9"/>
  <c r="G108" i="9"/>
  <c r="D108" i="9"/>
  <c r="C108" i="9"/>
  <c r="Y107" i="9"/>
  <c r="U107" i="9"/>
  <c r="Q107" i="9"/>
  <c r="M107" i="9"/>
  <c r="I107" i="9"/>
  <c r="E107" i="9"/>
  <c r="Y106" i="9"/>
  <c r="U106" i="9"/>
  <c r="Q106" i="9"/>
  <c r="M106" i="9"/>
  <c r="I106" i="9"/>
  <c r="E106" i="9"/>
  <c r="Y105" i="9"/>
  <c r="U105" i="9"/>
  <c r="Q105" i="9"/>
  <c r="M105" i="9"/>
  <c r="I105" i="9"/>
  <c r="E105" i="9"/>
  <c r="AB104" i="9"/>
  <c r="W104" i="9"/>
  <c r="T104" i="9"/>
  <c r="S104" i="9"/>
  <c r="P104" i="9"/>
  <c r="O104" i="9"/>
  <c r="L104" i="9"/>
  <c r="K104" i="9"/>
  <c r="H104" i="9"/>
  <c r="G104" i="9"/>
  <c r="D104" i="9"/>
  <c r="C104" i="9"/>
  <c r="Y103" i="9"/>
  <c r="U103" i="9"/>
  <c r="Q103" i="9"/>
  <c r="M103" i="9"/>
  <c r="I103" i="9"/>
  <c r="E103" i="9"/>
  <c r="Y102" i="9"/>
  <c r="U102" i="9"/>
  <c r="Q102" i="9"/>
  <c r="M102" i="9"/>
  <c r="I102" i="9"/>
  <c r="E102" i="9"/>
  <c r="Y101" i="9"/>
  <c r="U101" i="9"/>
  <c r="Q101" i="9"/>
  <c r="M101" i="9"/>
  <c r="I101" i="9"/>
  <c r="E101" i="9"/>
  <c r="AB100" i="9"/>
  <c r="W100" i="9"/>
  <c r="T100" i="9"/>
  <c r="S100" i="9"/>
  <c r="P100" i="9"/>
  <c r="O100" i="9"/>
  <c r="L100" i="9"/>
  <c r="K100" i="9"/>
  <c r="H100" i="9"/>
  <c r="G100" i="9"/>
  <c r="D100" i="9"/>
  <c r="C100" i="9"/>
  <c r="Y99" i="9"/>
  <c r="U99" i="9"/>
  <c r="Q99" i="9"/>
  <c r="M99" i="9"/>
  <c r="I99" i="9"/>
  <c r="E99" i="9"/>
  <c r="Y98" i="9"/>
  <c r="U98" i="9"/>
  <c r="Q98" i="9"/>
  <c r="M98" i="9"/>
  <c r="I98" i="9"/>
  <c r="E98" i="9"/>
  <c r="Y97" i="9"/>
  <c r="U97" i="9"/>
  <c r="Q97" i="9"/>
  <c r="M97" i="9"/>
  <c r="I97" i="9"/>
  <c r="E97" i="9"/>
  <c r="AB96" i="9"/>
  <c r="W96" i="9"/>
  <c r="T96" i="9"/>
  <c r="S96" i="9"/>
  <c r="P96" i="9"/>
  <c r="O96" i="9"/>
  <c r="L96" i="9"/>
  <c r="K96" i="9"/>
  <c r="H96" i="9"/>
  <c r="G96" i="9"/>
  <c r="D96" i="9"/>
  <c r="C96" i="9"/>
  <c r="Y95" i="9"/>
  <c r="U95" i="9"/>
  <c r="Q95" i="9"/>
  <c r="M95" i="9"/>
  <c r="I95" i="9"/>
  <c r="E95" i="9"/>
  <c r="Y94" i="9"/>
  <c r="U94" i="9"/>
  <c r="Q94" i="9"/>
  <c r="M94" i="9"/>
  <c r="I94" i="9"/>
  <c r="E94" i="9"/>
  <c r="Y93" i="9"/>
  <c r="U93" i="9"/>
  <c r="Q93" i="9"/>
  <c r="M93" i="9"/>
  <c r="I93" i="9"/>
  <c r="E93" i="9"/>
  <c r="E92" i="9" s="1"/>
  <c r="F112" i="9" s="1"/>
  <c r="AB92" i="9"/>
  <c r="W92" i="9"/>
  <c r="T92" i="9"/>
  <c r="S92" i="9"/>
  <c r="P92" i="9"/>
  <c r="O92" i="9"/>
  <c r="L92" i="9"/>
  <c r="K92" i="9"/>
  <c r="H92" i="9"/>
  <c r="G92" i="9"/>
  <c r="D92" i="9"/>
  <c r="C92" i="9"/>
  <c r="Y86" i="9"/>
  <c r="U86" i="9"/>
  <c r="Q86" i="9"/>
  <c r="M86" i="9"/>
  <c r="I86" i="9"/>
  <c r="E86" i="9"/>
  <c r="Y85" i="9"/>
  <c r="U85" i="9"/>
  <c r="Q85" i="9"/>
  <c r="M85" i="9"/>
  <c r="I85" i="9"/>
  <c r="E85" i="9"/>
  <c r="Y84" i="9"/>
  <c r="U84" i="9"/>
  <c r="Q84" i="9"/>
  <c r="M84" i="9"/>
  <c r="I84" i="9"/>
  <c r="E84" i="9"/>
  <c r="AB83" i="9"/>
  <c r="W83" i="9"/>
  <c r="T83" i="9"/>
  <c r="S83" i="9"/>
  <c r="P83" i="9"/>
  <c r="O83" i="9"/>
  <c r="L83" i="9"/>
  <c r="K83" i="9"/>
  <c r="H83" i="9"/>
  <c r="G83" i="9"/>
  <c r="D83" i="9"/>
  <c r="C83" i="9"/>
  <c r="Y82" i="9"/>
  <c r="U82" i="9"/>
  <c r="Q82" i="9"/>
  <c r="M82" i="9"/>
  <c r="I82" i="9"/>
  <c r="E82" i="9"/>
  <c r="Y81" i="9"/>
  <c r="U81" i="9"/>
  <c r="Q81" i="9"/>
  <c r="M81" i="9"/>
  <c r="I81" i="9"/>
  <c r="E81" i="9"/>
  <c r="Y80" i="9"/>
  <c r="U80" i="9"/>
  <c r="Q80" i="9"/>
  <c r="M80" i="9"/>
  <c r="I80" i="9"/>
  <c r="E80" i="9"/>
  <c r="AB79" i="9"/>
  <c r="W79" i="9"/>
  <c r="T79" i="9"/>
  <c r="S79" i="9"/>
  <c r="P79" i="9"/>
  <c r="O79" i="9"/>
  <c r="L79" i="9"/>
  <c r="K79" i="9"/>
  <c r="H79" i="9"/>
  <c r="G79" i="9"/>
  <c r="D79" i="9"/>
  <c r="C79" i="9"/>
  <c r="Y78" i="9"/>
  <c r="U78" i="9"/>
  <c r="Q78" i="9"/>
  <c r="M78" i="9"/>
  <c r="I78" i="9"/>
  <c r="E78" i="9"/>
  <c r="Y77" i="9"/>
  <c r="U77" i="9"/>
  <c r="Q77" i="9"/>
  <c r="M77" i="9"/>
  <c r="I77" i="9"/>
  <c r="E77" i="9"/>
  <c r="Y76" i="9"/>
  <c r="U76" i="9"/>
  <c r="Q76" i="9"/>
  <c r="M76" i="9"/>
  <c r="I76" i="9"/>
  <c r="E76" i="9"/>
  <c r="AB75" i="9"/>
  <c r="W75" i="9"/>
  <c r="T75" i="9"/>
  <c r="S75" i="9"/>
  <c r="P75" i="9"/>
  <c r="O75" i="9"/>
  <c r="L75" i="9"/>
  <c r="K75" i="9"/>
  <c r="H75" i="9"/>
  <c r="G75" i="9"/>
  <c r="D75" i="9"/>
  <c r="C75" i="9"/>
  <c r="Y74" i="9"/>
  <c r="U74" i="9"/>
  <c r="Q74" i="9"/>
  <c r="M74" i="9"/>
  <c r="I74" i="9"/>
  <c r="E74" i="9"/>
  <c r="Y73" i="9"/>
  <c r="U73" i="9"/>
  <c r="Q73" i="9"/>
  <c r="M73" i="9"/>
  <c r="I73" i="9"/>
  <c r="E73" i="9"/>
  <c r="Y72" i="9"/>
  <c r="U72" i="9"/>
  <c r="Q72" i="9"/>
  <c r="M72" i="9"/>
  <c r="I72" i="9"/>
  <c r="E72" i="9"/>
  <c r="AB71" i="9"/>
  <c r="W71" i="9"/>
  <c r="T71" i="9"/>
  <c r="S71" i="9"/>
  <c r="P71" i="9"/>
  <c r="O71" i="9"/>
  <c r="L71" i="9"/>
  <c r="K71" i="9"/>
  <c r="H71" i="9"/>
  <c r="G71" i="9"/>
  <c r="D71" i="9"/>
  <c r="C71" i="9"/>
  <c r="Y70" i="9"/>
  <c r="U70" i="9"/>
  <c r="Q70" i="9"/>
  <c r="M70" i="9"/>
  <c r="I70" i="9"/>
  <c r="E70" i="9"/>
  <c r="Y69" i="9"/>
  <c r="U69" i="9"/>
  <c r="Q69" i="9"/>
  <c r="M69" i="9"/>
  <c r="I69" i="9"/>
  <c r="E69" i="9"/>
  <c r="Y68" i="9"/>
  <c r="U68" i="9"/>
  <c r="Q68" i="9"/>
  <c r="M68" i="9"/>
  <c r="I68" i="9"/>
  <c r="E68" i="9"/>
  <c r="AB67" i="9"/>
  <c r="W67" i="9"/>
  <c r="T67" i="9"/>
  <c r="S67" i="9"/>
  <c r="P67" i="9"/>
  <c r="O67" i="9"/>
  <c r="L67" i="9"/>
  <c r="K67" i="9"/>
  <c r="H67" i="9"/>
  <c r="G67" i="9"/>
  <c r="D67" i="9"/>
  <c r="C67" i="9"/>
  <c r="Y66" i="9"/>
  <c r="U66" i="9"/>
  <c r="Q66" i="9"/>
  <c r="M66" i="9"/>
  <c r="I66" i="9"/>
  <c r="E66" i="9"/>
  <c r="Y65" i="9"/>
  <c r="U65" i="9"/>
  <c r="Q65" i="9"/>
  <c r="M65" i="9"/>
  <c r="I65" i="9"/>
  <c r="E65" i="9"/>
  <c r="Y64" i="9"/>
  <c r="U64" i="9"/>
  <c r="Q64" i="9"/>
  <c r="M64" i="9"/>
  <c r="I64" i="9"/>
  <c r="E64" i="9"/>
  <c r="AB63" i="9"/>
  <c r="W63" i="9"/>
  <c r="T63" i="9"/>
  <c r="S63" i="9"/>
  <c r="P63" i="9"/>
  <c r="O63" i="9"/>
  <c r="L63" i="9"/>
  <c r="K63" i="9"/>
  <c r="H63" i="9"/>
  <c r="G63" i="9"/>
  <c r="D63" i="9"/>
  <c r="C63" i="9"/>
  <c r="Y57" i="9"/>
  <c r="U57" i="9"/>
  <c r="Q57" i="9"/>
  <c r="M57" i="9"/>
  <c r="I57" i="9"/>
  <c r="E57" i="9"/>
  <c r="Y56" i="9"/>
  <c r="U56" i="9"/>
  <c r="Q56" i="9"/>
  <c r="M56" i="9"/>
  <c r="I56" i="9"/>
  <c r="E56" i="9"/>
  <c r="Y55" i="9"/>
  <c r="U55" i="9"/>
  <c r="Q55" i="9"/>
  <c r="M55" i="9"/>
  <c r="I55" i="9"/>
  <c r="E55" i="9"/>
  <c r="AB54" i="9"/>
  <c r="W54" i="9"/>
  <c r="T54" i="9"/>
  <c r="S54" i="9"/>
  <c r="P54" i="9"/>
  <c r="O54" i="9"/>
  <c r="L54" i="9"/>
  <c r="K54" i="9"/>
  <c r="H54" i="9"/>
  <c r="G54" i="9"/>
  <c r="D54" i="9"/>
  <c r="C54" i="9"/>
  <c r="Y53" i="9"/>
  <c r="U53" i="9"/>
  <c r="Q53" i="9"/>
  <c r="M53" i="9"/>
  <c r="I53" i="9"/>
  <c r="E53" i="9"/>
  <c r="Y52" i="9"/>
  <c r="U52" i="9"/>
  <c r="Q52" i="9"/>
  <c r="M52" i="9"/>
  <c r="I52" i="9"/>
  <c r="E52" i="9"/>
  <c r="Y51" i="9"/>
  <c r="U51" i="9"/>
  <c r="Q51" i="9"/>
  <c r="M51" i="9"/>
  <c r="I51" i="9"/>
  <c r="E51" i="9"/>
  <c r="AB50" i="9"/>
  <c r="W50" i="9"/>
  <c r="T50" i="9"/>
  <c r="S50" i="9"/>
  <c r="P50" i="9"/>
  <c r="O50" i="9"/>
  <c r="L50" i="9"/>
  <c r="K50" i="9"/>
  <c r="H50" i="9"/>
  <c r="G50" i="9"/>
  <c r="D50" i="9"/>
  <c r="C50" i="9"/>
  <c r="Y49" i="9"/>
  <c r="U49" i="9"/>
  <c r="Q49" i="9"/>
  <c r="M49" i="9"/>
  <c r="I49" i="9"/>
  <c r="E49" i="9"/>
  <c r="Y48" i="9"/>
  <c r="U48" i="9"/>
  <c r="Q48" i="9"/>
  <c r="M48" i="9"/>
  <c r="I48" i="9"/>
  <c r="E48" i="9"/>
  <c r="Y47" i="9"/>
  <c r="U47" i="9"/>
  <c r="Q47" i="9"/>
  <c r="M47" i="9"/>
  <c r="I47" i="9"/>
  <c r="E47" i="9"/>
  <c r="AB46" i="9"/>
  <c r="W46" i="9"/>
  <c r="T46" i="9"/>
  <c r="S46" i="9"/>
  <c r="P46" i="9"/>
  <c r="O46" i="9"/>
  <c r="L46" i="9"/>
  <c r="K46" i="9"/>
  <c r="H46" i="9"/>
  <c r="G46" i="9"/>
  <c r="D46" i="9"/>
  <c r="C46" i="9"/>
  <c r="Y45" i="9"/>
  <c r="U45" i="9"/>
  <c r="Q45" i="9"/>
  <c r="M45" i="9"/>
  <c r="I45" i="9"/>
  <c r="E45" i="9"/>
  <c r="Y44" i="9"/>
  <c r="U44" i="9"/>
  <c r="Q44" i="9"/>
  <c r="M44" i="9"/>
  <c r="I44" i="9"/>
  <c r="E44" i="9"/>
  <c r="Y43" i="9"/>
  <c r="U43" i="9"/>
  <c r="Q43" i="9"/>
  <c r="AB42" i="9"/>
  <c r="W42" i="9"/>
  <c r="T42" i="9"/>
  <c r="S42" i="9"/>
  <c r="P42" i="9"/>
  <c r="O42" i="9"/>
  <c r="L42" i="9"/>
  <c r="K42" i="9"/>
  <c r="H42" i="9"/>
  <c r="G42" i="9"/>
  <c r="D42" i="9"/>
  <c r="C42" i="9"/>
  <c r="Y41" i="9"/>
  <c r="U41" i="9"/>
  <c r="Q41" i="9"/>
  <c r="M41" i="9"/>
  <c r="I41" i="9"/>
  <c r="E41" i="9"/>
  <c r="Y40" i="9"/>
  <c r="U40" i="9"/>
  <c r="Q40" i="9"/>
  <c r="M40" i="9"/>
  <c r="I40" i="9"/>
  <c r="E40" i="9"/>
  <c r="Y39" i="9"/>
  <c r="U39" i="9"/>
  <c r="Q39" i="9"/>
  <c r="M39" i="9"/>
  <c r="I39" i="9"/>
  <c r="E39" i="9"/>
  <c r="AB38" i="9"/>
  <c r="W38" i="9"/>
  <c r="T38" i="9"/>
  <c r="S38" i="9"/>
  <c r="P38" i="9"/>
  <c r="O38" i="9"/>
  <c r="L38" i="9"/>
  <c r="K38" i="9"/>
  <c r="H38" i="9"/>
  <c r="G38" i="9"/>
  <c r="D38" i="9"/>
  <c r="C38" i="9"/>
  <c r="Y37" i="9"/>
  <c r="U37" i="9"/>
  <c r="Q37" i="9"/>
  <c r="M37" i="9"/>
  <c r="I37" i="9"/>
  <c r="E37" i="9"/>
  <c r="Y36" i="9"/>
  <c r="U36" i="9"/>
  <c r="Q36" i="9"/>
  <c r="M36" i="9"/>
  <c r="I36" i="9"/>
  <c r="E36" i="9"/>
  <c r="Y35" i="9"/>
  <c r="U35" i="9"/>
  <c r="Q35" i="9"/>
  <c r="M35" i="9"/>
  <c r="I35" i="9"/>
  <c r="E35" i="9"/>
  <c r="AB34" i="9"/>
  <c r="W34" i="9"/>
  <c r="T34" i="9"/>
  <c r="S34" i="9"/>
  <c r="P34" i="9"/>
  <c r="O34" i="9"/>
  <c r="L34" i="9"/>
  <c r="K34" i="9"/>
  <c r="H34" i="9"/>
  <c r="G34" i="9"/>
  <c r="D34" i="9"/>
  <c r="C34" i="9"/>
  <c r="Y28" i="9"/>
  <c r="U28" i="9"/>
  <c r="Q28" i="9"/>
  <c r="M28" i="9"/>
  <c r="I28" i="9"/>
  <c r="E28" i="9"/>
  <c r="Y27" i="9"/>
  <c r="U27" i="9"/>
  <c r="Q27" i="9"/>
  <c r="M27" i="9"/>
  <c r="I27" i="9"/>
  <c r="E27" i="9"/>
  <c r="Y26" i="9"/>
  <c r="U26" i="9"/>
  <c r="Q26" i="9"/>
  <c r="M26" i="9"/>
  <c r="I26" i="9"/>
  <c r="E26" i="9"/>
  <c r="AB25" i="9"/>
  <c r="W25" i="9"/>
  <c r="T25" i="9"/>
  <c r="S25" i="9"/>
  <c r="P25" i="9"/>
  <c r="O25" i="9"/>
  <c r="L25" i="9"/>
  <c r="K25" i="9"/>
  <c r="H25" i="9"/>
  <c r="G25" i="9"/>
  <c r="D25" i="9"/>
  <c r="C25" i="9"/>
  <c r="Y24" i="9"/>
  <c r="U24" i="9"/>
  <c r="Q24" i="9"/>
  <c r="M24" i="9"/>
  <c r="I24" i="9"/>
  <c r="E24" i="9"/>
  <c r="Y23" i="9"/>
  <c r="U23" i="9"/>
  <c r="Q23" i="9"/>
  <c r="M23" i="9"/>
  <c r="I23" i="9"/>
  <c r="E23" i="9"/>
  <c r="Y22" i="9"/>
  <c r="U22" i="9"/>
  <c r="Q22" i="9"/>
  <c r="M22" i="9"/>
  <c r="I22" i="9"/>
  <c r="E22" i="9"/>
  <c r="AB21" i="9"/>
  <c r="W21" i="9"/>
  <c r="T21" i="9"/>
  <c r="S21" i="9"/>
  <c r="P21" i="9"/>
  <c r="O21" i="9"/>
  <c r="L21" i="9"/>
  <c r="K21" i="9"/>
  <c r="H21" i="9"/>
  <c r="G21" i="9"/>
  <c r="D21" i="9"/>
  <c r="C21" i="9"/>
  <c r="Y20" i="9"/>
  <c r="U20" i="9"/>
  <c r="Q20" i="9"/>
  <c r="M20" i="9"/>
  <c r="I20" i="9"/>
  <c r="E20" i="9"/>
  <c r="Y19" i="9"/>
  <c r="U19" i="9"/>
  <c r="Q19" i="9"/>
  <c r="M19" i="9"/>
  <c r="I19" i="9"/>
  <c r="E19" i="9"/>
  <c r="Y18" i="9"/>
  <c r="U18" i="9"/>
  <c r="Q18" i="9"/>
  <c r="M18" i="9"/>
  <c r="I18" i="9"/>
  <c r="E18" i="9"/>
  <c r="AB17" i="9"/>
  <c r="W17" i="9"/>
  <c r="T17" i="9"/>
  <c r="S17" i="9"/>
  <c r="P17" i="9"/>
  <c r="O17" i="9"/>
  <c r="L17" i="9"/>
  <c r="K17" i="9"/>
  <c r="H17" i="9"/>
  <c r="G17" i="9"/>
  <c r="D17" i="9"/>
  <c r="C17" i="9"/>
  <c r="Y16" i="9"/>
  <c r="U16" i="9"/>
  <c r="Q16" i="9"/>
  <c r="M16" i="9"/>
  <c r="I16" i="9"/>
  <c r="E16" i="9"/>
  <c r="Y15" i="9"/>
  <c r="U15" i="9"/>
  <c r="Q15" i="9"/>
  <c r="M15" i="9"/>
  <c r="I15" i="9"/>
  <c r="E15" i="9"/>
  <c r="Y14" i="9"/>
  <c r="U14" i="9"/>
  <c r="Q14" i="9"/>
  <c r="M14" i="9"/>
  <c r="I14" i="9"/>
  <c r="E14" i="9"/>
  <c r="AB13" i="9"/>
  <c r="W13" i="9"/>
  <c r="T13" i="9"/>
  <c r="S13" i="9"/>
  <c r="P13" i="9"/>
  <c r="O13" i="9"/>
  <c r="L13" i="9"/>
  <c r="K13" i="9"/>
  <c r="H13" i="9"/>
  <c r="G13" i="9"/>
  <c r="D13" i="9"/>
  <c r="C13" i="9"/>
  <c r="Y12" i="9"/>
  <c r="U12" i="9"/>
  <c r="Q12" i="9"/>
  <c r="M12" i="9"/>
  <c r="I12" i="9"/>
  <c r="E12" i="9"/>
  <c r="Y11" i="9"/>
  <c r="U11" i="9"/>
  <c r="Q11" i="9"/>
  <c r="M11" i="9"/>
  <c r="I11" i="9"/>
  <c r="E11" i="9"/>
  <c r="Y10" i="9"/>
  <c r="U10" i="9"/>
  <c r="Q10" i="9"/>
  <c r="M10" i="9"/>
  <c r="I10" i="9"/>
  <c r="E10" i="9"/>
  <c r="AB9" i="9"/>
  <c r="W9" i="9"/>
  <c r="T9" i="9"/>
  <c r="S9" i="9"/>
  <c r="P9" i="9"/>
  <c r="O9" i="9"/>
  <c r="L9" i="9"/>
  <c r="K9" i="9"/>
  <c r="H9" i="9"/>
  <c r="G9" i="9"/>
  <c r="D9" i="9"/>
  <c r="C9" i="9"/>
  <c r="Y8" i="9"/>
  <c r="U8" i="9"/>
  <c r="Q8" i="9"/>
  <c r="M8" i="9"/>
  <c r="I8" i="9"/>
  <c r="E8" i="9"/>
  <c r="Y7" i="9"/>
  <c r="U7" i="9"/>
  <c r="Q7" i="9"/>
  <c r="M7" i="9"/>
  <c r="I7" i="9"/>
  <c r="E7" i="9"/>
  <c r="Y6" i="9"/>
  <c r="U6" i="9"/>
  <c r="Q6" i="9"/>
  <c r="M6" i="9"/>
  <c r="I6" i="9"/>
  <c r="E6" i="9"/>
  <c r="AB5" i="9"/>
  <c r="W5" i="9"/>
  <c r="T5" i="9"/>
  <c r="S5" i="9"/>
  <c r="P5" i="9"/>
  <c r="O5" i="9"/>
  <c r="L5" i="9"/>
  <c r="K5" i="9"/>
  <c r="H5" i="9"/>
  <c r="G5" i="9"/>
  <c r="D5" i="9"/>
  <c r="C5" i="9"/>
  <c r="Y9" i="9" l="1"/>
  <c r="AA57" i="9"/>
  <c r="M63" i="9"/>
  <c r="N75" i="9" s="1"/>
  <c r="M83" i="9"/>
  <c r="N79" i="9" s="1"/>
  <c r="U104" i="9"/>
  <c r="V112" i="9" s="1"/>
  <c r="E5" i="9"/>
  <c r="F25" i="9" s="1"/>
  <c r="M5" i="9"/>
  <c r="N17" i="9" s="1"/>
  <c r="E21" i="9"/>
  <c r="F9" i="9" s="1"/>
  <c r="Q54" i="9"/>
  <c r="R38" i="9" s="1"/>
  <c r="U17" i="9"/>
  <c r="V25" i="9" s="1"/>
  <c r="M67" i="9"/>
  <c r="N71" i="9" s="1"/>
  <c r="U71" i="9"/>
  <c r="V79" i="9" s="1"/>
  <c r="M79" i="9"/>
  <c r="N83" i="9" s="1"/>
  <c r="Q9" i="9"/>
  <c r="R25" i="9" s="1"/>
  <c r="U83" i="9"/>
  <c r="V75" i="9" s="1"/>
  <c r="AA86" i="9"/>
  <c r="Y92" i="9"/>
  <c r="U100" i="9"/>
  <c r="V108" i="9" s="1"/>
  <c r="E71" i="9"/>
  <c r="F75" i="9" s="1"/>
  <c r="M38" i="9"/>
  <c r="N42" i="9" s="1"/>
  <c r="AA74" i="9"/>
  <c r="M100" i="9"/>
  <c r="N96" i="9" s="1"/>
  <c r="Y5" i="9"/>
  <c r="Q5" i="9"/>
  <c r="R13" i="9" s="1"/>
  <c r="Z8" i="9"/>
  <c r="X19" i="9"/>
  <c r="Q25" i="9"/>
  <c r="R9" i="9" s="1"/>
  <c r="I38" i="9"/>
  <c r="J46" i="9" s="1"/>
  <c r="X43" i="9"/>
  <c r="M46" i="9"/>
  <c r="N34" i="9" s="1"/>
  <c r="U50" i="9"/>
  <c r="V42" i="9" s="1"/>
  <c r="M54" i="9"/>
  <c r="N50" i="9" s="1"/>
  <c r="Y79" i="9"/>
  <c r="Q96" i="9"/>
  <c r="R112" i="9" s="1"/>
  <c r="AA105" i="9"/>
  <c r="Z106" i="9"/>
  <c r="U108" i="9"/>
  <c r="V100" i="9" s="1"/>
  <c r="U112" i="9"/>
  <c r="V104" i="9" s="1"/>
  <c r="I9" i="9"/>
  <c r="J17" i="9" s="1"/>
  <c r="M9" i="9"/>
  <c r="N13" i="9" s="1"/>
  <c r="U13" i="9"/>
  <c r="V21" i="9" s="1"/>
  <c r="E17" i="9"/>
  <c r="F13" i="9" s="1"/>
  <c r="Q42" i="9"/>
  <c r="R34" i="9" s="1"/>
  <c r="I67" i="9"/>
  <c r="J75" i="9" s="1"/>
  <c r="I83" i="9"/>
  <c r="J71" i="9" s="1"/>
  <c r="Z93" i="9"/>
  <c r="U92" i="9"/>
  <c r="V96" i="9" s="1"/>
  <c r="AA99" i="9"/>
  <c r="I104" i="9"/>
  <c r="J96" i="9" s="1"/>
  <c r="Y104" i="9"/>
  <c r="AA11" i="9"/>
  <c r="AA37" i="9"/>
  <c r="AA78" i="9"/>
  <c r="Q112" i="9"/>
  <c r="R96" i="9" s="1"/>
  <c r="U21" i="9"/>
  <c r="V13" i="9" s="1"/>
  <c r="Y38" i="9"/>
  <c r="I46" i="9"/>
  <c r="J38" i="9" s="1"/>
  <c r="Y46" i="9"/>
  <c r="Q71" i="9"/>
  <c r="R63" i="9" s="1"/>
  <c r="Y71" i="9"/>
  <c r="Y75" i="9"/>
  <c r="Q79" i="9"/>
  <c r="R75" i="9" s="1"/>
  <c r="Q104" i="9"/>
  <c r="R108" i="9" s="1"/>
  <c r="AA68" i="9"/>
  <c r="Q46" i="9"/>
  <c r="R50" i="9" s="1"/>
  <c r="Y63" i="9"/>
  <c r="X70" i="9"/>
  <c r="I79" i="9"/>
  <c r="J63" i="9" s="1"/>
  <c r="AA84" i="9"/>
  <c r="X93" i="9"/>
  <c r="M96" i="9"/>
  <c r="N100" i="9" s="1"/>
  <c r="X6" i="9"/>
  <c r="Q13" i="9"/>
  <c r="R5" i="9" s="1"/>
  <c r="U5" i="9"/>
  <c r="V9" i="9" s="1"/>
  <c r="Z20" i="9"/>
  <c r="Y21" i="9"/>
  <c r="Z24" i="9"/>
  <c r="AA39" i="9"/>
  <c r="M104" i="9"/>
  <c r="N92" i="9" s="1"/>
  <c r="X49" i="9"/>
  <c r="E50" i="9"/>
  <c r="F38" i="9" s="1"/>
  <c r="I54" i="9"/>
  <c r="J42" i="9" s="1"/>
  <c r="AA65" i="9"/>
  <c r="Q75" i="9"/>
  <c r="R79" i="9" s="1"/>
  <c r="E104" i="9"/>
  <c r="F100" i="9" s="1"/>
  <c r="U9" i="9"/>
  <c r="V5" i="9" s="1"/>
  <c r="Z12" i="9"/>
  <c r="X15" i="9"/>
  <c r="M34" i="9"/>
  <c r="N46" i="9" s="1"/>
  <c r="U34" i="9"/>
  <c r="V38" i="9" s="1"/>
  <c r="Z37" i="9"/>
  <c r="Z40" i="9"/>
  <c r="E67" i="9"/>
  <c r="F79" i="9" s="1"/>
  <c r="M71" i="9"/>
  <c r="N67" i="9" s="1"/>
  <c r="AA95" i="9"/>
  <c r="Y96" i="9"/>
  <c r="Y100" i="9"/>
  <c r="X103" i="9"/>
  <c r="I108" i="9"/>
  <c r="J92" i="9" s="1"/>
  <c r="X7" i="9"/>
  <c r="I17" i="9"/>
  <c r="J9" i="9" s="1"/>
  <c r="AA28" i="9"/>
  <c r="Q34" i="9"/>
  <c r="R42" i="9" s="1"/>
  <c r="U38" i="9"/>
  <c r="V34" i="9" s="1"/>
  <c r="Y42" i="9"/>
  <c r="Q63" i="9"/>
  <c r="R71" i="9" s="1"/>
  <c r="U67" i="9"/>
  <c r="V63" i="9" s="1"/>
  <c r="AA70" i="9"/>
  <c r="X86" i="9"/>
  <c r="I92" i="9"/>
  <c r="J108" i="9" s="1"/>
  <c r="AA102" i="9"/>
  <c r="I112" i="9"/>
  <c r="J100" i="9" s="1"/>
  <c r="Y17" i="9"/>
  <c r="Q21" i="9"/>
  <c r="R17" i="9" s="1"/>
  <c r="Y25" i="9"/>
  <c r="X28" i="9"/>
  <c r="AA44" i="9"/>
  <c r="M42" i="9"/>
  <c r="N38" i="9" s="1"/>
  <c r="Q50" i="9"/>
  <c r="R46" i="9" s="1"/>
  <c r="Y50" i="9"/>
  <c r="I63" i="9"/>
  <c r="J79" i="9" s="1"/>
  <c r="I71" i="9"/>
  <c r="J83" i="9" s="1"/>
  <c r="AA77" i="9"/>
  <c r="U79" i="9"/>
  <c r="V71" i="9" s="1"/>
  <c r="X85" i="9"/>
  <c r="Q100" i="9"/>
  <c r="R92" i="9" s="1"/>
  <c r="X109" i="9"/>
  <c r="X113" i="9"/>
  <c r="AA14" i="9"/>
  <c r="AA6" i="9"/>
  <c r="Z11" i="9"/>
  <c r="I13" i="9"/>
  <c r="J25" i="9" s="1"/>
  <c r="AA19" i="9"/>
  <c r="AA24" i="9"/>
  <c r="AA27" i="9"/>
  <c r="Y34" i="9"/>
  <c r="X37" i="9"/>
  <c r="E38" i="9"/>
  <c r="F50" i="9" s="1"/>
  <c r="X41" i="9"/>
  <c r="U46" i="9"/>
  <c r="V54" i="9" s="1"/>
  <c r="AA49" i="9"/>
  <c r="AA53" i="9"/>
  <c r="Y54" i="9"/>
  <c r="U63" i="9"/>
  <c r="V67" i="9" s="1"/>
  <c r="X69" i="9"/>
  <c r="X73" i="9"/>
  <c r="I75" i="9"/>
  <c r="J67" i="9" s="1"/>
  <c r="AA93" i="9"/>
  <c r="AA101" i="9"/>
  <c r="M108" i="9"/>
  <c r="N112" i="9" s="1"/>
  <c r="M13" i="9"/>
  <c r="N9" i="9" s="1"/>
  <c r="AA36" i="9"/>
  <c r="I50" i="9"/>
  <c r="J34" i="9" s="1"/>
  <c r="AA56" i="9"/>
  <c r="U75" i="9"/>
  <c r="V83" i="9" s="1"/>
  <c r="AA81" i="9"/>
  <c r="I100" i="9"/>
  <c r="J112" i="9" s="1"/>
  <c r="M112" i="9"/>
  <c r="N108" i="9" s="1"/>
  <c r="U25" i="9"/>
  <c r="V17" i="9" s="1"/>
  <c r="X48" i="9"/>
  <c r="AA52" i="9"/>
  <c r="X72" i="9"/>
  <c r="AA82" i="9"/>
  <c r="E83" i="9"/>
  <c r="F63" i="9" s="1"/>
  <c r="Z85" i="9"/>
  <c r="Y83" i="9"/>
  <c r="X98" i="9"/>
  <c r="Z103" i="9"/>
  <c r="E108" i="9"/>
  <c r="Q108" i="9"/>
  <c r="R104" i="9" s="1"/>
  <c r="X10" i="9"/>
  <c r="Z16" i="9"/>
  <c r="X18" i="9"/>
  <c r="Q17" i="9"/>
  <c r="R21" i="9" s="1"/>
  <c r="AA35" i="9"/>
  <c r="X52" i="9"/>
  <c r="U54" i="9"/>
  <c r="V46" i="9" s="1"/>
  <c r="X66" i="9"/>
  <c r="Z69" i="9"/>
  <c r="Y67" i="9"/>
  <c r="M75" i="9"/>
  <c r="N63" i="9" s="1"/>
  <c r="Q92" i="9"/>
  <c r="R100" i="9" s="1"/>
  <c r="AA97" i="9"/>
  <c r="Y108" i="9"/>
  <c r="I5" i="9"/>
  <c r="J21" i="9" s="1"/>
  <c r="AA8" i="9"/>
  <c r="Y13" i="9"/>
  <c r="M17" i="9"/>
  <c r="N5" i="9" s="1"/>
  <c r="Z23" i="9"/>
  <c r="M25" i="9"/>
  <c r="N21" i="9" s="1"/>
  <c r="Q38" i="9"/>
  <c r="R54" i="9" s="1"/>
  <c r="Z43" i="9"/>
  <c r="Z48" i="9"/>
  <c r="X51" i="9"/>
  <c r="M50" i="9"/>
  <c r="N54" i="9" s="1"/>
  <c r="X97" i="9"/>
  <c r="Y112" i="9"/>
  <c r="AA16" i="9"/>
  <c r="AA22" i="9"/>
  <c r="Z45" i="9"/>
  <c r="X45" i="9"/>
  <c r="E42" i="9"/>
  <c r="X8" i="9"/>
  <c r="X11" i="9"/>
  <c r="X16" i="9"/>
  <c r="Z19" i="9"/>
  <c r="X24" i="9"/>
  <c r="X26" i="9"/>
  <c r="Z27" i="9"/>
  <c r="I25" i="9"/>
  <c r="J13" i="9" s="1"/>
  <c r="X27" i="9"/>
  <c r="Z6" i="9"/>
  <c r="Z7" i="9"/>
  <c r="E9" i="9"/>
  <c r="Z10" i="9"/>
  <c r="Z18" i="9"/>
  <c r="M21" i="9"/>
  <c r="N25" i="9" s="1"/>
  <c r="I34" i="9"/>
  <c r="J50" i="9" s="1"/>
  <c r="Z35" i="9"/>
  <c r="X35" i="9"/>
  <c r="AA40" i="9"/>
  <c r="Z44" i="9"/>
  <c r="I42" i="9"/>
  <c r="J54" i="9" s="1"/>
  <c r="X44" i="9"/>
  <c r="AA45" i="9"/>
  <c r="X47" i="9"/>
  <c r="AA47" i="9"/>
  <c r="E46" i="9"/>
  <c r="Z47" i="9"/>
  <c r="Z15" i="9"/>
  <c r="E13" i="9"/>
  <c r="Z36" i="9"/>
  <c r="E34" i="9"/>
  <c r="X36" i="9"/>
  <c r="X12" i="9"/>
  <c r="X14" i="9"/>
  <c r="AA18" i="9"/>
  <c r="X22" i="9"/>
  <c r="X23" i="9"/>
  <c r="AA34" i="9"/>
  <c r="AA7" i="9"/>
  <c r="AA10" i="9"/>
  <c r="AA12" i="9"/>
  <c r="Z14" i="9"/>
  <c r="AA15" i="9"/>
  <c r="X20" i="9"/>
  <c r="AA20" i="9"/>
  <c r="I21" i="9"/>
  <c r="J5" i="9" s="1"/>
  <c r="Z22" i="9"/>
  <c r="Z26" i="9"/>
  <c r="Z28" i="9"/>
  <c r="E25" i="9"/>
  <c r="Z39" i="9"/>
  <c r="X39" i="9"/>
  <c r="X40" i="9"/>
  <c r="X111" i="9"/>
  <c r="Z41" i="9"/>
  <c r="U42" i="9"/>
  <c r="V50" i="9" s="1"/>
  <c r="X56" i="9"/>
  <c r="Z65" i="9"/>
  <c r="E63" i="9"/>
  <c r="X65" i="9"/>
  <c r="Z68" i="9"/>
  <c r="X68" i="9"/>
  <c r="X77" i="9"/>
  <c r="Z81" i="9"/>
  <c r="E79" i="9"/>
  <c r="X81" i="9"/>
  <c r="X82" i="9"/>
  <c r="Z84" i="9"/>
  <c r="X84" i="9"/>
  <c r="M92" i="9"/>
  <c r="X95" i="9"/>
  <c r="Z99" i="9"/>
  <c r="E96" i="9"/>
  <c r="X99" i="9"/>
  <c r="X101" i="9"/>
  <c r="AA107" i="9"/>
  <c r="X110" i="9"/>
  <c r="Z115" i="9"/>
  <c r="E112" i="9"/>
  <c r="X115" i="9"/>
  <c r="AA26" i="9"/>
  <c r="AA41" i="9"/>
  <c r="AA43" i="9"/>
  <c r="Z51" i="9"/>
  <c r="X53" i="9"/>
  <c r="AA55" i="9"/>
  <c r="AA64" i="9"/>
  <c r="Z66" i="9"/>
  <c r="Q67" i="9"/>
  <c r="R83" i="9" s="1"/>
  <c r="Z72" i="9"/>
  <c r="X74" i="9"/>
  <c r="AA76" i="9"/>
  <c r="AA80" i="9"/>
  <c r="Z82" i="9"/>
  <c r="Q83" i="9"/>
  <c r="R67" i="9" s="1"/>
  <c r="AA94" i="9"/>
  <c r="AA98" i="9"/>
  <c r="U96" i="9"/>
  <c r="V92" i="9" s="1"/>
  <c r="AA103" i="9"/>
  <c r="X106" i="9"/>
  <c r="X107" i="9"/>
  <c r="AA114" i="9"/>
  <c r="AA23" i="9"/>
  <c r="X55" i="9"/>
  <c r="Z57" i="9"/>
  <c r="E54" i="9"/>
  <c r="X57" i="9"/>
  <c r="X64" i="9"/>
  <c r="X76" i="9"/>
  <c r="Z78" i="9"/>
  <c r="E75" i="9"/>
  <c r="X78" i="9"/>
  <c r="X80" i="9"/>
  <c r="X94" i="9"/>
  <c r="Z102" i="9"/>
  <c r="E100" i="9"/>
  <c r="X102" i="9"/>
  <c r="Z105" i="9"/>
  <c r="X105" i="9"/>
  <c r="AA111" i="9"/>
  <c r="X114" i="9"/>
  <c r="AA115" i="9"/>
  <c r="AA48" i="9"/>
  <c r="Z49" i="9"/>
  <c r="AA51" i="9"/>
  <c r="AA50" i="9" s="1"/>
  <c r="Z52" i="9"/>
  <c r="Z55" i="9"/>
  <c r="AA66" i="9"/>
  <c r="AA69" i="9"/>
  <c r="Z70" i="9"/>
  <c r="AA72" i="9"/>
  <c r="Z73" i="9"/>
  <c r="Z76" i="9"/>
  <c r="AA85" i="9"/>
  <c r="Z86" i="9"/>
  <c r="Z94" i="9"/>
  <c r="Z97" i="9"/>
  <c r="AA106" i="9"/>
  <c r="Z107" i="9"/>
  <c r="AA109" i="9"/>
  <c r="Z110" i="9"/>
  <c r="Z113" i="9"/>
  <c r="Z53" i="9"/>
  <c r="Z56" i="9"/>
  <c r="Z64" i="9"/>
  <c r="AA73" i="9"/>
  <c r="Z74" i="9"/>
  <c r="Z77" i="9"/>
  <c r="Z80" i="9"/>
  <c r="Z95" i="9"/>
  <c r="I96" i="9"/>
  <c r="J104" i="9" s="1"/>
  <c r="Z98" i="9"/>
  <c r="Z101" i="9"/>
  <c r="AA110" i="9"/>
  <c r="Z111" i="9"/>
  <c r="AA113" i="9"/>
  <c r="Z114" i="9"/>
  <c r="AA13" i="9" l="1"/>
  <c r="AA112" i="9"/>
  <c r="Z79" i="9"/>
  <c r="AA100" i="9"/>
  <c r="AA42" i="9"/>
  <c r="Z21" i="9"/>
  <c r="X17" i="9"/>
  <c r="AA92" i="9"/>
  <c r="AA83" i="9"/>
  <c r="Z42" i="9"/>
  <c r="AA67" i="9"/>
  <c r="Z13" i="9"/>
  <c r="Z38" i="9"/>
  <c r="Z46" i="9"/>
  <c r="Z108" i="9"/>
  <c r="Z75" i="9"/>
  <c r="Z92" i="9"/>
  <c r="X50" i="9"/>
  <c r="Z83" i="9"/>
  <c r="AA96" i="9"/>
  <c r="X71" i="9"/>
  <c r="AA25" i="9"/>
  <c r="X104" i="9"/>
  <c r="AA54" i="9"/>
  <c r="AA5" i="9"/>
  <c r="Z17" i="9"/>
  <c r="Z104" i="9"/>
  <c r="Z9" i="9"/>
  <c r="X38" i="9"/>
  <c r="F96" i="9"/>
  <c r="X108" i="9"/>
  <c r="Z25" i="9"/>
  <c r="AA38" i="9"/>
  <c r="AA21" i="9"/>
  <c r="AA79" i="9"/>
  <c r="Z5" i="9"/>
  <c r="AA104" i="9"/>
  <c r="AA75" i="9"/>
  <c r="Z100" i="9"/>
  <c r="Z63" i="9"/>
  <c r="Z96" i="9"/>
  <c r="Z67" i="9"/>
  <c r="X5" i="9"/>
  <c r="F92" i="9"/>
  <c r="X112" i="9"/>
  <c r="AA108" i="9"/>
  <c r="F71" i="9"/>
  <c r="X75" i="9"/>
  <c r="X83" i="9"/>
  <c r="X67" i="9"/>
  <c r="AA9" i="9"/>
  <c r="F17" i="9"/>
  <c r="X13" i="9"/>
  <c r="F42" i="9"/>
  <c r="X46" i="9"/>
  <c r="X21" i="9"/>
  <c r="F21" i="9"/>
  <c r="X9" i="9"/>
  <c r="AA71" i="9"/>
  <c r="Z54" i="9"/>
  <c r="X100" i="9"/>
  <c r="F104" i="9"/>
  <c r="Z50" i="9"/>
  <c r="F108" i="9"/>
  <c r="X96" i="9"/>
  <c r="N104" i="9"/>
  <c r="X92" i="9"/>
  <c r="X25" i="9"/>
  <c r="F5" i="9"/>
  <c r="AA46" i="9"/>
  <c r="X79" i="9"/>
  <c r="F67" i="9"/>
  <c r="Z112" i="9"/>
  <c r="X54" i="9"/>
  <c r="F34" i="9"/>
  <c r="Z71" i="9"/>
  <c r="AA63" i="9"/>
  <c r="X63" i="9"/>
  <c r="F83" i="9"/>
  <c r="AA17" i="9"/>
  <c r="F54" i="9"/>
  <c r="X34" i="9"/>
  <c r="Z34" i="9"/>
  <c r="F46" i="9"/>
  <c r="X42" i="9"/>
  <c r="Y115" i="8" l="1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M113" i="8"/>
  <c r="I113" i="8"/>
  <c r="E113" i="8"/>
  <c r="AB112" i="8"/>
  <c r="W112" i="8"/>
  <c r="T112" i="8"/>
  <c r="S112" i="8"/>
  <c r="P112" i="8"/>
  <c r="O112" i="8"/>
  <c r="L112" i="8"/>
  <c r="K112" i="8"/>
  <c r="H112" i="8"/>
  <c r="G112" i="8"/>
  <c r="D112" i="8"/>
  <c r="C112" i="8"/>
  <c r="Y111" i="8"/>
  <c r="U111" i="8"/>
  <c r="Q111" i="8"/>
  <c r="M111" i="8"/>
  <c r="I111" i="8"/>
  <c r="E111" i="8"/>
  <c r="Y110" i="8"/>
  <c r="U110" i="8"/>
  <c r="Q110" i="8"/>
  <c r="M110" i="8"/>
  <c r="I110" i="8"/>
  <c r="E110" i="8"/>
  <c r="Y109" i="8"/>
  <c r="U109" i="8"/>
  <c r="Q109" i="8"/>
  <c r="M109" i="8"/>
  <c r="I109" i="8"/>
  <c r="E109" i="8"/>
  <c r="AB108" i="8"/>
  <c r="W108" i="8"/>
  <c r="T108" i="8"/>
  <c r="S108" i="8"/>
  <c r="P108" i="8"/>
  <c r="O108" i="8"/>
  <c r="L108" i="8"/>
  <c r="K108" i="8"/>
  <c r="H108" i="8"/>
  <c r="G108" i="8"/>
  <c r="D108" i="8"/>
  <c r="C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AB104" i="8"/>
  <c r="W104" i="8"/>
  <c r="T104" i="8"/>
  <c r="S104" i="8"/>
  <c r="P104" i="8"/>
  <c r="O104" i="8"/>
  <c r="L104" i="8"/>
  <c r="K104" i="8"/>
  <c r="H104" i="8"/>
  <c r="G104" i="8"/>
  <c r="D104" i="8"/>
  <c r="C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AB100" i="8"/>
  <c r="W100" i="8"/>
  <c r="T100" i="8"/>
  <c r="S100" i="8"/>
  <c r="P100" i="8"/>
  <c r="O100" i="8"/>
  <c r="L100" i="8"/>
  <c r="K100" i="8"/>
  <c r="H100" i="8"/>
  <c r="G100" i="8"/>
  <c r="D100" i="8"/>
  <c r="C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AB96" i="8"/>
  <c r="W96" i="8"/>
  <c r="T96" i="8"/>
  <c r="S96" i="8"/>
  <c r="P96" i="8"/>
  <c r="O96" i="8"/>
  <c r="L96" i="8"/>
  <c r="K96" i="8"/>
  <c r="H96" i="8"/>
  <c r="G96" i="8"/>
  <c r="D96" i="8"/>
  <c r="C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I92" i="8" s="1"/>
  <c r="J108" i="8" s="1"/>
  <c r="E93" i="8"/>
  <c r="AB92" i="8"/>
  <c r="W92" i="8"/>
  <c r="T92" i="8"/>
  <c r="S92" i="8"/>
  <c r="P92" i="8"/>
  <c r="O92" i="8"/>
  <c r="L92" i="8"/>
  <c r="K92" i="8"/>
  <c r="H92" i="8"/>
  <c r="G92" i="8"/>
  <c r="D92" i="8"/>
  <c r="C92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AB83" i="8"/>
  <c r="W83" i="8"/>
  <c r="T83" i="8"/>
  <c r="S83" i="8"/>
  <c r="P83" i="8"/>
  <c r="O83" i="8"/>
  <c r="L83" i="8"/>
  <c r="K83" i="8"/>
  <c r="H83" i="8"/>
  <c r="G83" i="8"/>
  <c r="D83" i="8"/>
  <c r="C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AB79" i="8"/>
  <c r="W79" i="8"/>
  <c r="T79" i="8"/>
  <c r="S79" i="8"/>
  <c r="P79" i="8"/>
  <c r="O79" i="8"/>
  <c r="L79" i="8"/>
  <c r="K79" i="8"/>
  <c r="H79" i="8"/>
  <c r="G79" i="8"/>
  <c r="D79" i="8"/>
  <c r="C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AB75" i="8"/>
  <c r="W75" i="8"/>
  <c r="T75" i="8"/>
  <c r="S75" i="8"/>
  <c r="P75" i="8"/>
  <c r="O75" i="8"/>
  <c r="L75" i="8"/>
  <c r="K75" i="8"/>
  <c r="H75" i="8"/>
  <c r="G75" i="8"/>
  <c r="D75" i="8"/>
  <c r="C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C72" i="8"/>
  <c r="Q72" i="8" s="1"/>
  <c r="AB71" i="8"/>
  <c r="W71" i="8"/>
  <c r="T71" i="8"/>
  <c r="S71" i="8"/>
  <c r="P71" i="8"/>
  <c r="O71" i="8"/>
  <c r="L71" i="8"/>
  <c r="K71" i="8"/>
  <c r="H71" i="8"/>
  <c r="G71" i="8"/>
  <c r="D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AB67" i="8"/>
  <c r="W67" i="8"/>
  <c r="T67" i="8"/>
  <c r="S67" i="8"/>
  <c r="P67" i="8"/>
  <c r="O67" i="8"/>
  <c r="L67" i="8"/>
  <c r="K67" i="8"/>
  <c r="H67" i="8"/>
  <c r="G67" i="8"/>
  <c r="D67" i="8"/>
  <c r="C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AB63" i="8"/>
  <c r="W63" i="8"/>
  <c r="T63" i="8"/>
  <c r="S63" i="8"/>
  <c r="P63" i="8"/>
  <c r="O63" i="8"/>
  <c r="L63" i="8"/>
  <c r="K63" i="8"/>
  <c r="H63" i="8"/>
  <c r="G63" i="8"/>
  <c r="D63" i="8"/>
  <c r="C63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AB54" i="8"/>
  <c r="W54" i="8"/>
  <c r="T54" i="8"/>
  <c r="S54" i="8"/>
  <c r="P54" i="8"/>
  <c r="O54" i="8"/>
  <c r="L54" i="8"/>
  <c r="K54" i="8"/>
  <c r="H54" i="8"/>
  <c r="G54" i="8"/>
  <c r="D54" i="8"/>
  <c r="C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C51" i="8"/>
  <c r="M51" i="8" s="1"/>
  <c r="AB50" i="8"/>
  <c r="W50" i="8"/>
  <c r="T50" i="8"/>
  <c r="S50" i="8"/>
  <c r="P50" i="8"/>
  <c r="O50" i="8"/>
  <c r="L50" i="8"/>
  <c r="K50" i="8"/>
  <c r="H50" i="8"/>
  <c r="G50" i="8"/>
  <c r="D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AB46" i="8"/>
  <c r="W46" i="8"/>
  <c r="T46" i="8"/>
  <c r="S46" i="8"/>
  <c r="P46" i="8"/>
  <c r="O46" i="8"/>
  <c r="L46" i="8"/>
  <c r="K46" i="8"/>
  <c r="H46" i="8"/>
  <c r="G46" i="8"/>
  <c r="D46" i="8"/>
  <c r="C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I43" i="8"/>
  <c r="E43" i="8"/>
  <c r="AB42" i="8"/>
  <c r="W42" i="8"/>
  <c r="T42" i="8"/>
  <c r="S42" i="8"/>
  <c r="P42" i="8"/>
  <c r="O42" i="8"/>
  <c r="L42" i="8"/>
  <c r="K42" i="8"/>
  <c r="H42" i="8"/>
  <c r="G42" i="8"/>
  <c r="D42" i="8"/>
  <c r="C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AB38" i="8"/>
  <c r="W38" i="8"/>
  <c r="T38" i="8"/>
  <c r="S38" i="8"/>
  <c r="P38" i="8"/>
  <c r="O38" i="8"/>
  <c r="L38" i="8"/>
  <c r="K38" i="8"/>
  <c r="H38" i="8"/>
  <c r="G38" i="8"/>
  <c r="D38" i="8"/>
  <c r="C38" i="8"/>
  <c r="Y37" i="8"/>
  <c r="C37" i="8"/>
  <c r="Q37" i="8" s="1"/>
  <c r="Y36" i="8"/>
  <c r="U36" i="8"/>
  <c r="Q36" i="8"/>
  <c r="M36" i="8"/>
  <c r="I36" i="8"/>
  <c r="E36" i="8"/>
  <c r="Y35" i="8"/>
  <c r="U35" i="8"/>
  <c r="Q35" i="8"/>
  <c r="M35" i="8"/>
  <c r="I35" i="8"/>
  <c r="E35" i="8"/>
  <c r="AB34" i="8"/>
  <c r="W34" i="8"/>
  <c r="T34" i="8"/>
  <c r="S34" i="8"/>
  <c r="P34" i="8"/>
  <c r="O34" i="8"/>
  <c r="L34" i="8"/>
  <c r="K34" i="8"/>
  <c r="H34" i="8"/>
  <c r="G34" i="8"/>
  <c r="D34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AB25" i="8"/>
  <c r="W25" i="8"/>
  <c r="T25" i="8"/>
  <c r="S25" i="8"/>
  <c r="P25" i="8"/>
  <c r="O25" i="8"/>
  <c r="L25" i="8"/>
  <c r="K25" i="8"/>
  <c r="H25" i="8"/>
  <c r="G25" i="8"/>
  <c r="D25" i="8"/>
  <c r="C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AB21" i="8"/>
  <c r="W21" i="8"/>
  <c r="T21" i="8"/>
  <c r="S21" i="8"/>
  <c r="P21" i="8"/>
  <c r="O21" i="8"/>
  <c r="L21" i="8"/>
  <c r="K21" i="8"/>
  <c r="H21" i="8"/>
  <c r="G21" i="8"/>
  <c r="D21" i="8"/>
  <c r="C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AB17" i="8"/>
  <c r="W17" i="8"/>
  <c r="T17" i="8"/>
  <c r="S17" i="8"/>
  <c r="P17" i="8"/>
  <c r="O17" i="8"/>
  <c r="L17" i="8"/>
  <c r="K17" i="8"/>
  <c r="H17" i="8"/>
  <c r="G17" i="8"/>
  <c r="D17" i="8"/>
  <c r="C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AB13" i="8"/>
  <c r="W13" i="8"/>
  <c r="T13" i="8"/>
  <c r="S13" i="8"/>
  <c r="P13" i="8"/>
  <c r="O13" i="8"/>
  <c r="L13" i="8"/>
  <c r="K13" i="8"/>
  <c r="H13" i="8"/>
  <c r="G13" i="8"/>
  <c r="D13" i="8"/>
  <c r="C13" i="8"/>
  <c r="Y12" i="8"/>
  <c r="U12" i="8"/>
  <c r="Q12" i="8"/>
  <c r="M12" i="8"/>
  <c r="I12" i="8"/>
  <c r="E12" i="8"/>
  <c r="Y11" i="8"/>
  <c r="U11" i="8"/>
  <c r="Q11" i="8"/>
  <c r="M11" i="8"/>
  <c r="I11" i="8"/>
  <c r="E11" i="8"/>
  <c r="Y10" i="8"/>
  <c r="U10" i="8"/>
  <c r="Q10" i="8"/>
  <c r="M10" i="8"/>
  <c r="I10" i="8"/>
  <c r="E10" i="8"/>
  <c r="AB9" i="8"/>
  <c r="W9" i="8"/>
  <c r="T9" i="8"/>
  <c r="S9" i="8"/>
  <c r="P9" i="8"/>
  <c r="O9" i="8"/>
  <c r="L9" i="8"/>
  <c r="K9" i="8"/>
  <c r="H9" i="8"/>
  <c r="G9" i="8"/>
  <c r="D9" i="8"/>
  <c r="C9" i="8"/>
  <c r="Y8" i="8"/>
  <c r="U8" i="8"/>
  <c r="Q8" i="8"/>
  <c r="M8" i="8"/>
  <c r="I8" i="8"/>
  <c r="E8" i="8"/>
  <c r="Y7" i="8"/>
  <c r="U7" i="8"/>
  <c r="Q7" i="8"/>
  <c r="M7" i="8"/>
  <c r="I7" i="8"/>
  <c r="E7" i="8"/>
  <c r="Y6" i="8"/>
  <c r="U6" i="8"/>
  <c r="Q6" i="8"/>
  <c r="M6" i="8"/>
  <c r="I6" i="8"/>
  <c r="E6" i="8"/>
  <c r="AB5" i="8"/>
  <c r="W5" i="8"/>
  <c r="T5" i="8"/>
  <c r="S5" i="8"/>
  <c r="P5" i="8"/>
  <c r="O5" i="8"/>
  <c r="L5" i="8"/>
  <c r="K5" i="8"/>
  <c r="H5" i="8"/>
  <c r="G5" i="8"/>
  <c r="D5" i="8"/>
  <c r="C5" i="8"/>
  <c r="Y46" i="8" l="1"/>
  <c r="E63" i="8"/>
  <c r="F83" i="8" s="1"/>
  <c r="Y92" i="8"/>
  <c r="M46" i="8"/>
  <c r="N34" i="8" s="1"/>
  <c r="Y38" i="8"/>
  <c r="Z47" i="8"/>
  <c r="AA70" i="8"/>
  <c r="Z94" i="8"/>
  <c r="I13" i="8"/>
  <c r="J25" i="8" s="1"/>
  <c r="Y25" i="8"/>
  <c r="AA35" i="8"/>
  <c r="AA40" i="8"/>
  <c r="AA8" i="8"/>
  <c r="C50" i="8"/>
  <c r="AA103" i="8"/>
  <c r="U75" i="8"/>
  <c r="V83" i="8" s="1"/>
  <c r="U96" i="8"/>
  <c r="V92" i="8" s="1"/>
  <c r="M9" i="8"/>
  <c r="N13" i="8" s="1"/>
  <c r="U13" i="8"/>
  <c r="V21" i="8" s="1"/>
  <c r="Y42" i="8"/>
  <c r="Q100" i="8"/>
  <c r="R92" i="8" s="1"/>
  <c r="AA27" i="8"/>
  <c r="Q63" i="8"/>
  <c r="R71" i="8" s="1"/>
  <c r="Y63" i="8"/>
  <c r="U108" i="8"/>
  <c r="V100" i="8" s="1"/>
  <c r="Q54" i="8"/>
  <c r="R38" i="8" s="1"/>
  <c r="U63" i="8"/>
  <c r="V67" i="8" s="1"/>
  <c r="I9" i="8"/>
  <c r="J17" i="8" s="1"/>
  <c r="AA45" i="8"/>
  <c r="U54" i="8"/>
  <c r="V46" i="8" s="1"/>
  <c r="E112" i="8"/>
  <c r="F92" i="8" s="1"/>
  <c r="M25" i="8"/>
  <c r="N21" i="8" s="1"/>
  <c r="Y34" i="8"/>
  <c r="Z110" i="8"/>
  <c r="X6" i="8"/>
  <c r="M5" i="8"/>
  <c r="N17" i="8" s="1"/>
  <c r="Y13" i="8"/>
  <c r="AA48" i="8"/>
  <c r="AA85" i="8"/>
  <c r="E108" i="8"/>
  <c r="F96" i="8" s="1"/>
  <c r="M21" i="8"/>
  <c r="N25" i="8" s="1"/>
  <c r="E13" i="8"/>
  <c r="F17" i="8" s="1"/>
  <c r="Y54" i="8"/>
  <c r="I54" i="8"/>
  <c r="J42" i="8" s="1"/>
  <c r="I63" i="8"/>
  <c r="J79" i="8" s="1"/>
  <c r="U72" i="8"/>
  <c r="U71" i="8" s="1"/>
  <c r="V79" i="8" s="1"/>
  <c r="I108" i="8"/>
  <c r="J92" i="8" s="1"/>
  <c r="M50" i="8"/>
  <c r="N54" i="8" s="1"/>
  <c r="X56" i="8"/>
  <c r="X74" i="8"/>
  <c r="X77" i="8"/>
  <c r="U79" i="8"/>
  <c r="V71" i="8" s="1"/>
  <c r="M83" i="8"/>
  <c r="N79" i="8" s="1"/>
  <c r="Q92" i="8"/>
  <c r="R100" i="8" s="1"/>
  <c r="AA53" i="8"/>
  <c r="M104" i="8"/>
  <c r="N92" i="8" s="1"/>
  <c r="U104" i="8"/>
  <c r="V112" i="8" s="1"/>
  <c r="Q108" i="8"/>
  <c r="R104" i="8" s="1"/>
  <c r="Q112" i="8"/>
  <c r="R96" i="8" s="1"/>
  <c r="Y112" i="8"/>
  <c r="AA52" i="8"/>
  <c r="Z76" i="8"/>
  <c r="Z113" i="8"/>
  <c r="Q5" i="8"/>
  <c r="R13" i="8" s="1"/>
  <c r="Q25" i="8"/>
  <c r="R9" i="8" s="1"/>
  <c r="Q38" i="8"/>
  <c r="R54" i="8" s="1"/>
  <c r="X52" i="8"/>
  <c r="Q79" i="8"/>
  <c r="R75" i="8" s="1"/>
  <c r="AA111" i="8"/>
  <c r="I112" i="8"/>
  <c r="J100" i="8" s="1"/>
  <c r="M42" i="8"/>
  <c r="N38" i="8" s="1"/>
  <c r="U46" i="8"/>
  <c r="V54" i="8" s="1"/>
  <c r="AA82" i="8"/>
  <c r="AA109" i="8"/>
  <c r="X114" i="8"/>
  <c r="Y9" i="8"/>
  <c r="M13" i="8"/>
  <c r="N9" i="8" s="1"/>
  <c r="X22" i="8"/>
  <c r="Q46" i="8"/>
  <c r="R50" i="8" s="1"/>
  <c r="Y67" i="8"/>
  <c r="Y79" i="8"/>
  <c r="M108" i="8"/>
  <c r="N112" i="8" s="1"/>
  <c r="Q9" i="8"/>
  <c r="R25" i="8" s="1"/>
  <c r="AA22" i="8"/>
  <c r="Z41" i="8"/>
  <c r="U42" i="8"/>
  <c r="V50" i="8" s="1"/>
  <c r="Z45" i="8"/>
  <c r="X49" i="8"/>
  <c r="AA74" i="8"/>
  <c r="E75" i="8"/>
  <c r="F71" i="8" s="1"/>
  <c r="Y75" i="8"/>
  <c r="X97" i="8"/>
  <c r="E37" i="8"/>
  <c r="E34" i="8" s="1"/>
  <c r="F54" i="8" s="1"/>
  <c r="X48" i="8"/>
  <c r="Z53" i="8"/>
  <c r="AA66" i="8"/>
  <c r="X73" i="8"/>
  <c r="Z74" i="8"/>
  <c r="X81" i="8"/>
  <c r="Y83" i="8"/>
  <c r="X110" i="8"/>
  <c r="X111" i="8"/>
  <c r="U112" i="8"/>
  <c r="V104" i="8" s="1"/>
  <c r="U9" i="8"/>
  <c r="V5" i="8" s="1"/>
  <c r="U17" i="8"/>
  <c r="V25" i="8" s="1"/>
  <c r="I25" i="8"/>
  <c r="J13" i="8" s="1"/>
  <c r="I37" i="8"/>
  <c r="I34" i="8" s="1"/>
  <c r="J50" i="8" s="1"/>
  <c r="X40" i="8"/>
  <c r="X45" i="8"/>
  <c r="E46" i="8"/>
  <c r="I67" i="8"/>
  <c r="J75" i="8" s="1"/>
  <c r="Q96" i="8"/>
  <c r="R112" i="8" s="1"/>
  <c r="Y96" i="8"/>
  <c r="Y100" i="8"/>
  <c r="AA106" i="8"/>
  <c r="Z111" i="8"/>
  <c r="X15" i="8"/>
  <c r="Z15" i="8"/>
  <c r="Q17" i="8"/>
  <c r="R21" i="8" s="1"/>
  <c r="U25" i="8"/>
  <c r="V17" i="8" s="1"/>
  <c r="U37" i="8"/>
  <c r="U34" i="8" s="1"/>
  <c r="V38" i="8" s="1"/>
  <c r="AA39" i="8"/>
  <c r="Z44" i="8"/>
  <c r="Z57" i="8"/>
  <c r="AA68" i="8"/>
  <c r="U67" i="8"/>
  <c r="V63" i="8" s="1"/>
  <c r="X76" i="8"/>
  <c r="U92" i="8"/>
  <c r="V96" i="8" s="1"/>
  <c r="E96" i="8"/>
  <c r="F108" i="8" s="1"/>
  <c r="AA99" i="8"/>
  <c r="Y104" i="8"/>
  <c r="X107" i="8"/>
  <c r="Y5" i="8"/>
  <c r="AA20" i="8"/>
  <c r="Y21" i="8"/>
  <c r="C34" i="8"/>
  <c r="X39" i="8"/>
  <c r="Q42" i="8"/>
  <c r="R34" i="8" s="1"/>
  <c r="I51" i="8"/>
  <c r="I50" i="8" s="1"/>
  <c r="J34" i="8" s="1"/>
  <c r="Q71" i="8"/>
  <c r="R63" i="8" s="1"/>
  <c r="Z73" i="8"/>
  <c r="Y71" i="8"/>
  <c r="Z86" i="8"/>
  <c r="X113" i="8"/>
  <c r="X12" i="8"/>
  <c r="Y17" i="8"/>
  <c r="X20" i="8"/>
  <c r="Z36" i="8"/>
  <c r="M38" i="8"/>
  <c r="N42" i="8" s="1"/>
  <c r="U38" i="8"/>
  <c r="V34" i="8" s="1"/>
  <c r="AA41" i="8"/>
  <c r="AA43" i="8"/>
  <c r="I46" i="8"/>
  <c r="J38" i="8" s="1"/>
  <c r="X64" i="8"/>
  <c r="E72" i="8"/>
  <c r="E71" i="8" s="1"/>
  <c r="X84" i="8"/>
  <c r="X94" i="8"/>
  <c r="Z95" i="8"/>
  <c r="X101" i="8"/>
  <c r="U100" i="8"/>
  <c r="V108" i="8" s="1"/>
  <c r="Y108" i="8"/>
  <c r="X7" i="8"/>
  <c r="AA11" i="8"/>
  <c r="AA19" i="8"/>
  <c r="X23" i="8"/>
  <c r="Q21" i="8"/>
  <c r="R17" i="8" s="1"/>
  <c r="I42" i="8"/>
  <c r="J54" i="8" s="1"/>
  <c r="Z48" i="8"/>
  <c r="Y50" i="8"/>
  <c r="Z56" i="8"/>
  <c r="Q67" i="8"/>
  <c r="R83" i="8" s="1"/>
  <c r="C71" i="8"/>
  <c r="I72" i="8"/>
  <c r="I71" i="8" s="1"/>
  <c r="J83" i="8" s="1"/>
  <c r="Q75" i="8"/>
  <c r="R79" i="8" s="1"/>
  <c r="U83" i="8"/>
  <c r="V75" i="8" s="1"/>
  <c r="Z107" i="8"/>
  <c r="Z24" i="8"/>
  <c r="X24" i="8"/>
  <c r="AA6" i="8"/>
  <c r="AA10" i="8"/>
  <c r="Z12" i="8"/>
  <c r="Q13" i="8"/>
  <c r="R5" i="8" s="1"/>
  <c r="AA18" i="8"/>
  <c r="X19" i="8"/>
  <c r="AA23" i="8"/>
  <c r="U21" i="8"/>
  <c r="V13" i="8" s="1"/>
  <c r="AA28" i="8"/>
  <c r="AA36" i="8"/>
  <c r="Z14" i="8"/>
  <c r="X14" i="8"/>
  <c r="X26" i="8"/>
  <c r="Z8" i="8"/>
  <c r="E5" i="8"/>
  <c r="X8" i="8"/>
  <c r="X10" i="8"/>
  <c r="AA14" i="8"/>
  <c r="AA16" i="8"/>
  <c r="X18" i="8"/>
  <c r="AA24" i="8"/>
  <c r="Z27" i="8"/>
  <c r="E25" i="8"/>
  <c r="X27" i="8"/>
  <c r="X28" i="8"/>
  <c r="Z35" i="8"/>
  <c r="X35" i="8"/>
  <c r="X36" i="8"/>
  <c r="Z11" i="8"/>
  <c r="E9" i="8"/>
  <c r="X11" i="8"/>
  <c r="AA7" i="8"/>
  <c r="U5" i="8"/>
  <c r="V9" i="8" s="1"/>
  <c r="AA12" i="8"/>
  <c r="AA15" i="8"/>
  <c r="X16" i="8"/>
  <c r="M17" i="8"/>
  <c r="N5" i="8" s="1"/>
  <c r="Z18" i="8"/>
  <c r="AA26" i="8"/>
  <c r="Z28" i="8"/>
  <c r="Q34" i="8"/>
  <c r="R42" i="8" s="1"/>
  <c r="AA44" i="8"/>
  <c r="AA47" i="8"/>
  <c r="Z65" i="8"/>
  <c r="M63" i="8"/>
  <c r="Z6" i="8"/>
  <c r="Z16" i="8"/>
  <c r="E17" i="8"/>
  <c r="I17" i="8"/>
  <c r="J9" i="8" s="1"/>
  <c r="Z19" i="8"/>
  <c r="Z22" i="8"/>
  <c r="M37" i="8"/>
  <c r="Z39" i="8"/>
  <c r="X41" i="8"/>
  <c r="X44" i="8"/>
  <c r="X47" i="8"/>
  <c r="Z49" i="8"/>
  <c r="Z52" i="8"/>
  <c r="X53" i="8"/>
  <c r="Z64" i="8"/>
  <c r="X66" i="8"/>
  <c r="X68" i="8"/>
  <c r="Z70" i="8"/>
  <c r="E67" i="8"/>
  <c r="X70" i="8"/>
  <c r="Z77" i="8"/>
  <c r="M75" i="8"/>
  <c r="N63" i="8" s="1"/>
  <c r="AA78" i="8"/>
  <c r="X80" i="8"/>
  <c r="X86" i="8"/>
  <c r="M92" i="8"/>
  <c r="N104" i="8" s="1"/>
  <c r="Z97" i="8"/>
  <c r="Z99" i="8"/>
  <c r="I96" i="8"/>
  <c r="X99" i="8"/>
  <c r="Z103" i="8"/>
  <c r="E100" i="8"/>
  <c r="X103" i="8"/>
  <c r="Q104" i="8"/>
  <c r="R108" i="8" s="1"/>
  <c r="Z106" i="8"/>
  <c r="E104" i="8"/>
  <c r="X106" i="8"/>
  <c r="Z109" i="8"/>
  <c r="X109" i="8"/>
  <c r="Z114" i="8"/>
  <c r="M112" i="8"/>
  <c r="AA115" i="8"/>
  <c r="X43" i="8"/>
  <c r="Z55" i="8"/>
  <c r="X55" i="8"/>
  <c r="Z93" i="8"/>
  <c r="X93" i="8"/>
  <c r="I5" i="8"/>
  <c r="J21" i="8" s="1"/>
  <c r="Z7" i="8"/>
  <c r="Z10" i="8"/>
  <c r="Z20" i="8"/>
  <c r="E21" i="8"/>
  <c r="I21" i="8"/>
  <c r="J5" i="8" s="1"/>
  <c r="Z23" i="8"/>
  <c r="Z26" i="8"/>
  <c r="E38" i="8"/>
  <c r="I38" i="8"/>
  <c r="J46" i="8" s="1"/>
  <c r="Z40" i="8"/>
  <c r="Z43" i="8"/>
  <c r="AA49" i="8"/>
  <c r="AA55" i="8"/>
  <c r="AA57" i="8"/>
  <c r="X65" i="8"/>
  <c r="M67" i="8"/>
  <c r="N71" i="8" s="1"/>
  <c r="Z68" i="8"/>
  <c r="AA69" i="8"/>
  <c r="Z78" i="8"/>
  <c r="I75" i="8"/>
  <c r="X78" i="8"/>
  <c r="Z82" i="8"/>
  <c r="E79" i="8"/>
  <c r="X82" i="8"/>
  <c r="Q83" i="8"/>
  <c r="R67" i="8" s="1"/>
  <c r="Z85" i="8"/>
  <c r="E83" i="8"/>
  <c r="X85" i="8"/>
  <c r="E92" i="8"/>
  <c r="AA93" i="8"/>
  <c r="X95" i="8"/>
  <c r="X98" i="8"/>
  <c r="M100" i="8"/>
  <c r="N96" i="8" s="1"/>
  <c r="Z101" i="8"/>
  <c r="AA102" i="8"/>
  <c r="AA105" i="8"/>
  <c r="X115" i="8"/>
  <c r="Z81" i="8"/>
  <c r="I79" i="8"/>
  <c r="J63" i="8" s="1"/>
  <c r="I83" i="8"/>
  <c r="J71" i="8" s="1"/>
  <c r="Z84" i="8"/>
  <c r="Z98" i="8"/>
  <c r="M96" i="8"/>
  <c r="N100" i="8" s="1"/>
  <c r="E42" i="8"/>
  <c r="E54" i="8"/>
  <c r="M54" i="8"/>
  <c r="N50" i="8" s="1"/>
  <c r="X57" i="8"/>
  <c r="X69" i="8"/>
  <c r="M79" i="8"/>
  <c r="N83" i="8" s="1"/>
  <c r="Z80" i="8"/>
  <c r="AA81" i="8"/>
  <c r="AA84" i="8"/>
  <c r="Z102" i="8"/>
  <c r="I100" i="8"/>
  <c r="J112" i="8" s="1"/>
  <c r="X102" i="8"/>
  <c r="I104" i="8"/>
  <c r="J96" i="8" s="1"/>
  <c r="Z105" i="8"/>
  <c r="X105" i="8"/>
  <c r="AA56" i="8"/>
  <c r="AA64" i="8"/>
  <c r="AA73" i="8"/>
  <c r="AA76" i="8"/>
  <c r="AA86" i="8"/>
  <c r="AA94" i="8"/>
  <c r="AA97" i="8"/>
  <c r="AA107" i="8"/>
  <c r="AA110" i="8"/>
  <c r="AA113" i="8"/>
  <c r="Q51" i="8"/>
  <c r="Q50" i="8" s="1"/>
  <c r="R46" i="8" s="1"/>
  <c r="AA65" i="8"/>
  <c r="Z66" i="8"/>
  <c r="Z69" i="8"/>
  <c r="M72" i="8"/>
  <c r="M71" i="8" s="1"/>
  <c r="N67" i="8" s="1"/>
  <c r="AA77" i="8"/>
  <c r="AA80" i="8"/>
  <c r="AA95" i="8"/>
  <c r="AA98" i="8"/>
  <c r="AA101" i="8"/>
  <c r="AA114" i="8"/>
  <c r="Z115" i="8"/>
  <c r="E51" i="8"/>
  <c r="U51" i="8"/>
  <c r="U50" i="8" s="1"/>
  <c r="V42" i="8" s="1"/>
  <c r="Z92" i="8" l="1"/>
  <c r="AA42" i="8"/>
  <c r="Z104" i="8"/>
  <c r="AA108" i="8"/>
  <c r="Z79" i="8"/>
  <c r="Z54" i="8"/>
  <c r="Z75" i="8"/>
  <c r="AA67" i="8"/>
  <c r="Z9" i="8"/>
  <c r="Z108" i="8"/>
  <c r="Z37" i="8"/>
  <c r="Z34" i="8" s="1"/>
  <c r="AA17" i="8"/>
  <c r="Z42" i="8"/>
  <c r="X108" i="8"/>
  <c r="Z112" i="8"/>
  <c r="AA25" i="8"/>
  <c r="Z25" i="8"/>
  <c r="Z83" i="8"/>
  <c r="Z46" i="8"/>
  <c r="X13" i="8"/>
  <c r="X46" i="8"/>
  <c r="F42" i="8"/>
  <c r="Z17" i="8"/>
  <c r="Z38" i="8"/>
  <c r="AA38" i="8"/>
  <c r="Z51" i="8"/>
  <c r="Z50" i="8" s="1"/>
  <c r="X51" i="8"/>
  <c r="E50" i="8"/>
  <c r="X83" i="8"/>
  <c r="F63" i="8"/>
  <c r="F21" i="8"/>
  <c r="X9" i="8"/>
  <c r="AA112" i="8"/>
  <c r="AA63" i="8"/>
  <c r="Z72" i="8"/>
  <c r="Z71" i="8" s="1"/>
  <c r="X54" i="8"/>
  <c r="F34" i="8"/>
  <c r="Z100" i="8"/>
  <c r="AA92" i="8"/>
  <c r="X21" i="8"/>
  <c r="F9" i="8"/>
  <c r="N108" i="8"/>
  <c r="X112" i="8"/>
  <c r="Z96" i="8"/>
  <c r="F79" i="8"/>
  <c r="X67" i="8"/>
  <c r="Z63" i="8"/>
  <c r="M34" i="8"/>
  <c r="X37" i="8"/>
  <c r="F13" i="8"/>
  <c r="X17" i="8"/>
  <c r="AA37" i="8"/>
  <c r="AA34" i="8" s="1"/>
  <c r="AA21" i="8"/>
  <c r="F67" i="8"/>
  <c r="X79" i="8"/>
  <c r="F100" i="8"/>
  <c r="X104" i="8"/>
  <c r="AA79" i="8"/>
  <c r="AA83" i="8"/>
  <c r="AA72" i="8"/>
  <c r="AA71" i="8" s="1"/>
  <c r="X42" i="8"/>
  <c r="F46" i="8"/>
  <c r="X92" i="8"/>
  <c r="F112" i="8"/>
  <c r="AA51" i="8"/>
  <c r="AA50" i="8" s="1"/>
  <c r="Z21" i="8"/>
  <c r="AA46" i="8"/>
  <c r="F5" i="8"/>
  <c r="X25" i="8"/>
  <c r="X5" i="8"/>
  <c r="F25" i="8"/>
  <c r="Z13" i="8"/>
  <c r="AA9" i="8"/>
  <c r="AA96" i="8"/>
  <c r="F75" i="8"/>
  <c r="X71" i="8"/>
  <c r="F50" i="8"/>
  <c r="X38" i="8"/>
  <c r="X100" i="8"/>
  <c r="F104" i="8"/>
  <c r="N75" i="8"/>
  <c r="X63" i="8"/>
  <c r="AA100" i="8"/>
  <c r="AA75" i="8"/>
  <c r="X72" i="8"/>
  <c r="AA104" i="8"/>
  <c r="J67" i="8"/>
  <c r="X75" i="8"/>
  <c r="Z67" i="8"/>
  <c r="AA54" i="8"/>
  <c r="J104" i="8"/>
  <c r="X96" i="8"/>
  <c r="Z5" i="8"/>
  <c r="AA13" i="8"/>
  <c r="AA5" i="8"/>
  <c r="F14" i="1"/>
  <c r="A18" i="1"/>
  <c r="A19" i="1" s="1"/>
  <c r="A20" i="1" s="1"/>
  <c r="A21" i="1" s="1"/>
  <c r="A22" i="1" s="1"/>
  <c r="E5" i="1"/>
  <c r="F5" i="1"/>
  <c r="G5" i="1"/>
  <c r="E20" i="1"/>
  <c r="F20" i="1"/>
  <c r="G20" i="1"/>
  <c r="E24" i="1"/>
  <c r="F24" i="1"/>
  <c r="G24" i="1"/>
  <c r="E17" i="1"/>
  <c r="F17" i="1"/>
  <c r="G17" i="1"/>
  <c r="A24" i="1"/>
  <c r="A25" i="1" s="1"/>
  <c r="A26" i="1" s="1"/>
  <c r="A27" i="1" s="1"/>
  <c r="A28" i="1" s="1"/>
  <c r="E9" i="1"/>
  <c r="F9" i="1"/>
  <c r="G9" i="1"/>
  <c r="E28" i="1"/>
  <c r="F28" i="1"/>
  <c r="G28" i="1"/>
  <c r="E27" i="1"/>
  <c r="F27" i="1"/>
  <c r="G27" i="1"/>
  <c r="E23" i="1"/>
  <c r="F23" i="1"/>
  <c r="G23" i="1"/>
  <c r="E26" i="1"/>
  <c r="F26" i="1"/>
  <c r="G26" i="1"/>
  <c r="A12" i="1"/>
  <c r="A13" i="1" s="1"/>
  <c r="A14" i="1" s="1"/>
  <c r="A15" i="1" s="1"/>
  <c r="A16" i="1" s="1"/>
  <c r="E22" i="1"/>
  <c r="F22" i="1"/>
  <c r="G22" i="1"/>
  <c r="E14" i="1"/>
  <c r="G14" i="1"/>
  <c r="A6" i="1"/>
  <c r="A7" i="1" s="1"/>
  <c r="A8" i="1" s="1"/>
  <c r="A9" i="1" s="1"/>
  <c r="A10" i="1" s="1"/>
  <c r="N46" i="8" l="1"/>
  <c r="X34" i="8"/>
  <c r="F38" i="8"/>
  <c r="X50" i="8"/>
  <c r="C75" i="6" l="1"/>
  <c r="Y115" i="6" l="1"/>
  <c r="U115" i="6"/>
  <c r="Q115" i="6"/>
  <c r="M115" i="6"/>
  <c r="I115" i="6"/>
  <c r="E115" i="6"/>
  <c r="Y114" i="6"/>
  <c r="U114" i="6"/>
  <c r="Q114" i="6"/>
  <c r="M114" i="6"/>
  <c r="I114" i="6"/>
  <c r="E114" i="6"/>
  <c r="Y113" i="6"/>
  <c r="U113" i="6"/>
  <c r="Q113" i="6"/>
  <c r="M113" i="6"/>
  <c r="I113" i="6"/>
  <c r="E113" i="6"/>
  <c r="AB112" i="6"/>
  <c r="W112" i="6"/>
  <c r="T112" i="6"/>
  <c r="S112" i="6"/>
  <c r="P112" i="6"/>
  <c r="O112" i="6"/>
  <c r="L112" i="6"/>
  <c r="K112" i="6"/>
  <c r="H112" i="6"/>
  <c r="G112" i="6"/>
  <c r="D112" i="6"/>
  <c r="C112" i="6"/>
  <c r="Y111" i="6"/>
  <c r="U111" i="6"/>
  <c r="Q111" i="6"/>
  <c r="M111" i="6"/>
  <c r="I111" i="6"/>
  <c r="E111" i="6"/>
  <c r="Y110" i="6"/>
  <c r="U110" i="6"/>
  <c r="Q110" i="6"/>
  <c r="M110" i="6"/>
  <c r="I110" i="6"/>
  <c r="E110" i="6"/>
  <c r="Y109" i="6"/>
  <c r="U109" i="6"/>
  <c r="Q109" i="6"/>
  <c r="M109" i="6"/>
  <c r="I109" i="6"/>
  <c r="E109" i="6"/>
  <c r="AB108" i="6"/>
  <c r="W108" i="6"/>
  <c r="T108" i="6"/>
  <c r="S108" i="6"/>
  <c r="P108" i="6"/>
  <c r="O108" i="6"/>
  <c r="L108" i="6"/>
  <c r="K108" i="6"/>
  <c r="H108" i="6"/>
  <c r="G108" i="6"/>
  <c r="D108" i="6"/>
  <c r="C108" i="6"/>
  <c r="Y107" i="6"/>
  <c r="U107" i="6"/>
  <c r="Q107" i="6"/>
  <c r="M107" i="6"/>
  <c r="I107" i="6"/>
  <c r="E107" i="6"/>
  <c r="Y106" i="6"/>
  <c r="U106" i="6"/>
  <c r="Q106" i="6"/>
  <c r="M106" i="6"/>
  <c r="I106" i="6"/>
  <c r="E106" i="6"/>
  <c r="Y105" i="6"/>
  <c r="U105" i="6"/>
  <c r="Q105" i="6"/>
  <c r="M105" i="6"/>
  <c r="I105" i="6"/>
  <c r="E105" i="6"/>
  <c r="AB104" i="6"/>
  <c r="W104" i="6"/>
  <c r="T104" i="6"/>
  <c r="S104" i="6"/>
  <c r="P104" i="6"/>
  <c r="O104" i="6"/>
  <c r="L104" i="6"/>
  <c r="K104" i="6"/>
  <c r="H104" i="6"/>
  <c r="G104" i="6"/>
  <c r="D104" i="6"/>
  <c r="C104" i="6"/>
  <c r="Y103" i="6"/>
  <c r="U103" i="6"/>
  <c r="Q103" i="6"/>
  <c r="M103" i="6"/>
  <c r="I103" i="6"/>
  <c r="E103" i="6"/>
  <c r="Y102" i="6"/>
  <c r="U102" i="6"/>
  <c r="Q102" i="6"/>
  <c r="M102" i="6"/>
  <c r="I102" i="6"/>
  <c r="E102" i="6"/>
  <c r="Y101" i="6"/>
  <c r="U101" i="6"/>
  <c r="Q101" i="6"/>
  <c r="M101" i="6"/>
  <c r="I101" i="6"/>
  <c r="E101" i="6"/>
  <c r="AB100" i="6"/>
  <c r="W100" i="6"/>
  <c r="T100" i="6"/>
  <c r="S100" i="6"/>
  <c r="P100" i="6"/>
  <c r="O100" i="6"/>
  <c r="L100" i="6"/>
  <c r="K100" i="6"/>
  <c r="H100" i="6"/>
  <c r="G100" i="6"/>
  <c r="D100" i="6"/>
  <c r="C100" i="6"/>
  <c r="Y99" i="6"/>
  <c r="U99" i="6"/>
  <c r="Q99" i="6"/>
  <c r="M99" i="6"/>
  <c r="I99" i="6"/>
  <c r="E99" i="6"/>
  <c r="Y98" i="6"/>
  <c r="U98" i="6"/>
  <c r="Q98" i="6"/>
  <c r="M98" i="6"/>
  <c r="I98" i="6"/>
  <c r="E98" i="6"/>
  <c r="Y97" i="6"/>
  <c r="U97" i="6"/>
  <c r="Q97" i="6"/>
  <c r="M97" i="6"/>
  <c r="I97" i="6"/>
  <c r="E97" i="6"/>
  <c r="AB96" i="6"/>
  <c r="W96" i="6"/>
  <c r="T96" i="6"/>
  <c r="S96" i="6"/>
  <c r="P96" i="6"/>
  <c r="O96" i="6"/>
  <c r="L96" i="6"/>
  <c r="K96" i="6"/>
  <c r="H96" i="6"/>
  <c r="G96" i="6"/>
  <c r="D96" i="6"/>
  <c r="C96" i="6"/>
  <c r="Y95" i="6"/>
  <c r="U95" i="6"/>
  <c r="Q95" i="6"/>
  <c r="M95" i="6"/>
  <c r="I95" i="6"/>
  <c r="E95" i="6"/>
  <c r="Y94" i="6"/>
  <c r="U94" i="6"/>
  <c r="Q94" i="6"/>
  <c r="M94" i="6"/>
  <c r="I94" i="6"/>
  <c r="E94" i="6"/>
  <c r="Y93" i="6"/>
  <c r="U93" i="6"/>
  <c r="Q93" i="6"/>
  <c r="M93" i="6"/>
  <c r="I93" i="6"/>
  <c r="E93" i="6"/>
  <c r="AB92" i="6"/>
  <c r="W92" i="6"/>
  <c r="T92" i="6"/>
  <c r="S92" i="6"/>
  <c r="P92" i="6"/>
  <c r="O92" i="6"/>
  <c r="L92" i="6"/>
  <c r="K92" i="6"/>
  <c r="H92" i="6"/>
  <c r="G92" i="6"/>
  <c r="D92" i="6"/>
  <c r="C92" i="6"/>
  <c r="Y86" i="6"/>
  <c r="U86" i="6"/>
  <c r="Q86" i="6"/>
  <c r="M86" i="6"/>
  <c r="I86" i="6"/>
  <c r="E86" i="6"/>
  <c r="Y85" i="6"/>
  <c r="U85" i="6"/>
  <c r="Q85" i="6"/>
  <c r="M85" i="6"/>
  <c r="I85" i="6"/>
  <c r="E85" i="6"/>
  <c r="Y84" i="6"/>
  <c r="U84" i="6"/>
  <c r="Q84" i="6"/>
  <c r="M84" i="6"/>
  <c r="I84" i="6"/>
  <c r="E84" i="6"/>
  <c r="AB83" i="6"/>
  <c r="W83" i="6"/>
  <c r="T83" i="6"/>
  <c r="S83" i="6"/>
  <c r="P83" i="6"/>
  <c r="O83" i="6"/>
  <c r="L83" i="6"/>
  <c r="K83" i="6"/>
  <c r="H83" i="6"/>
  <c r="G83" i="6"/>
  <c r="D83" i="6"/>
  <c r="C83" i="6"/>
  <c r="Y82" i="6"/>
  <c r="U82" i="6"/>
  <c r="Q82" i="6"/>
  <c r="M82" i="6"/>
  <c r="I82" i="6"/>
  <c r="E82" i="6"/>
  <c r="Y81" i="6"/>
  <c r="U81" i="6"/>
  <c r="Q81" i="6"/>
  <c r="M81" i="6"/>
  <c r="I81" i="6"/>
  <c r="E81" i="6"/>
  <c r="Y80" i="6"/>
  <c r="U80" i="6"/>
  <c r="Q80" i="6"/>
  <c r="M80" i="6"/>
  <c r="I80" i="6"/>
  <c r="E80" i="6"/>
  <c r="AB79" i="6"/>
  <c r="W79" i="6"/>
  <c r="T79" i="6"/>
  <c r="S79" i="6"/>
  <c r="P79" i="6"/>
  <c r="O79" i="6"/>
  <c r="L79" i="6"/>
  <c r="K79" i="6"/>
  <c r="H79" i="6"/>
  <c r="G79" i="6"/>
  <c r="D79" i="6"/>
  <c r="C79" i="6"/>
  <c r="Y78" i="6"/>
  <c r="U78" i="6"/>
  <c r="Q78" i="6"/>
  <c r="M78" i="6"/>
  <c r="I78" i="6"/>
  <c r="E78" i="6"/>
  <c r="Y77" i="6"/>
  <c r="U77" i="6"/>
  <c r="Q77" i="6"/>
  <c r="M77" i="6"/>
  <c r="I77" i="6"/>
  <c r="E77" i="6"/>
  <c r="Y76" i="6"/>
  <c r="U76" i="6"/>
  <c r="Q76" i="6"/>
  <c r="M76" i="6"/>
  <c r="I76" i="6"/>
  <c r="E76" i="6"/>
  <c r="AB75" i="6"/>
  <c r="W75" i="6"/>
  <c r="T75" i="6"/>
  <c r="S75" i="6"/>
  <c r="P75" i="6"/>
  <c r="O75" i="6"/>
  <c r="L75" i="6"/>
  <c r="K75" i="6"/>
  <c r="H75" i="6"/>
  <c r="G75" i="6"/>
  <c r="D75" i="6"/>
  <c r="Y74" i="6"/>
  <c r="U74" i="6"/>
  <c r="Q74" i="6"/>
  <c r="M74" i="6"/>
  <c r="I74" i="6"/>
  <c r="E74" i="6"/>
  <c r="Y73" i="6"/>
  <c r="U73" i="6"/>
  <c r="Q73" i="6"/>
  <c r="M73" i="6"/>
  <c r="I73" i="6"/>
  <c r="E73" i="6"/>
  <c r="Y72" i="6"/>
  <c r="U72" i="6"/>
  <c r="Q72" i="6"/>
  <c r="M72" i="6"/>
  <c r="I72" i="6"/>
  <c r="E72" i="6"/>
  <c r="AB71" i="6"/>
  <c r="W71" i="6"/>
  <c r="T71" i="6"/>
  <c r="S71" i="6"/>
  <c r="P71" i="6"/>
  <c r="O71" i="6"/>
  <c r="L71" i="6"/>
  <c r="K71" i="6"/>
  <c r="H71" i="6"/>
  <c r="G71" i="6"/>
  <c r="D71" i="6"/>
  <c r="C71" i="6"/>
  <c r="Y70" i="6"/>
  <c r="U70" i="6"/>
  <c r="Q70" i="6"/>
  <c r="M70" i="6"/>
  <c r="I70" i="6"/>
  <c r="E70" i="6"/>
  <c r="Y69" i="6"/>
  <c r="U69" i="6"/>
  <c r="Q69" i="6"/>
  <c r="M69" i="6"/>
  <c r="I69" i="6"/>
  <c r="E69" i="6"/>
  <c r="Y68" i="6"/>
  <c r="U68" i="6"/>
  <c r="Q68" i="6"/>
  <c r="M68" i="6"/>
  <c r="I68" i="6"/>
  <c r="E68" i="6"/>
  <c r="AB67" i="6"/>
  <c r="W67" i="6"/>
  <c r="T67" i="6"/>
  <c r="S67" i="6"/>
  <c r="P67" i="6"/>
  <c r="O67" i="6"/>
  <c r="L67" i="6"/>
  <c r="K67" i="6"/>
  <c r="H67" i="6"/>
  <c r="G67" i="6"/>
  <c r="D67" i="6"/>
  <c r="C67" i="6"/>
  <c r="Y66" i="6"/>
  <c r="U66" i="6"/>
  <c r="Q66" i="6"/>
  <c r="M66" i="6"/>
  <c r="I66" i="6"/>
  <c r="E66" i="6"/>
  <c r="Y65" i="6"/>
  <c r="U65" i="6"/>
  <c r="Q65" i="6"/>
  <c r="M65" i="6"/>
  <c r="I65" i="6"/>
  <c r="E65" i="6"/>
  <c r="Y64" i="6"/>
  <c r="U64" i="6"/>
  <c r="Q64" i="6"/>
  <c r="M64" i="6"/>
  <c r="I64" i="6"/>
  <c r="E64" i="6"/>
  <c r="AB63" i="6"/>
  <c r="W63" i="6"/>
  <c r="T63" i="6"/>
  <c r="S63" i="6"/>
  <c r="P63" i="6"/>
  <c r="O63" i="6"/>
  <c r="L63" i="6"/>
  <c r="K63" i="6"/>
  <c r="H63" i="6"/>
  <c r="G63" i="6"/>
  <c r="D63" i="6"/>
  <c r="C63" i="6"/>
  <c r="Y57" i="6"/>
  <c r="U57" i="6"/>
  <c r="Q57" i="6"/>
  <c r="M57" i="6"/>
  <c r="I57" i="6"/>
  <c r="E57" i="6"/>
  <c r="Y56" i="6"/>
  <c r="U56" i="6"/>
  <c r="Q56" i="6"/>
  <c r="M56" i="6"/>
  <c r="I56" i="6"/>
  <c r="E56" i="6"/>
  <c r="Y55" i="6"/>
  <c r="U55" i="6"/>
  <c r="Q55" i="6"/>
  <c r="M55" i="6"/>
  <c r="I55" i="6"/>
  <c r="E55" i="6"/>
  <c r="AB54" i="6"/>
  <c r="W54" i="6"/>
  <c r="T54" i="6"/>
  <c r="S54" i="6"/>
  <c r="P54" i="6"/>
  <c r="O54" i="6"/>
  <c r="L54" i="6"/>
  <c r="K54" i="6"/>
  <c r="H54" i="6"/>
  <c r="G54" i="6"/>
  <c r="D54" i="6"/>
  <c r="C54" i="6"/>
  <c r="Y53" i="6"/>
  <c r="U53" i="6"/>
  <c r="Q53" i="6"/>
  <c r="M53" i="6"/>
  <c r="I53" i="6"/>
  <c r="E53" i="6"/>
  <c r="Y52" i="6"/>
  <c r="U52" i="6"/>
  <c r="Q52" i="6"/>
  <c r="M52" i="6"/>
  <c r="I52" i="6"/>
  <c r="E52" i="6"/>
  <c r="Y51" i="6"/>
  <c r="U51" i="6"/>
  <c r="Q51" i="6"/>
  <c r="M51" i="6"/>
  <c r="I51" i="6"/>
  <c r="E51" i="6"/>
  <c r="AB50" i="6"/>
  <c r="W50" i="6"/>
  <c r="T50" i="6"/>
  <c r="S50" i="6"/>
  <c r="P50" i="6"/>
  <c r="O50" i="6"/>
  <c r="L50" i="6"/>
  <c r="K50" i="6"/>
  <c r="H50" i="6"/>
  <c r="G50" i="6"/>
  <c r="D50" i="6"/>
  <c r="C50" i="6"/>
  <c r="Y49" i="6"/>
  <c r="U49" i="6"/>
  <c r="Q49" i="6"/>
  <c r="M49" i="6"/>
  <c r="I49" i="6"/>
  <c r="E49" i="6"/>
  <c r="Y48" i="6"/>
  <c r="U48" i="6"/>
  <c r="Q48" i="6"/>
  <c r="M48" i="6"/>
  <c r="I48" i="6"/>
  <c r="E48" i="6"/>
  <c r="Y47" i="6"/>
  <c r="U47" i="6"/>
  <c r="Q47" i="6"/>
  <c r="M47" i="6"/>
  <c r="I47" i="6"/>
  <c r="E47" i="6"/>
  <c r="AB46" i="6"/>
  <c r="W46" i="6"/>
  <c r="T46" i="6"/>
  <c r="S46" i="6"/>
  <c r="P46" i="6"/>
  <c r="O46" i="6"/>
  <c r="L46" i="6"/>
  <c r="K46" i="6"/>
  <c r="H46" i="6"/>
  <c r="G46" i="6"/>
  <c r="D46" i="6"/>
  <c r="C46" i="6"/>
  <c r="Y45" i="6"/>
  <c r="U45" i="6"/>
  <c r="Q45" i="6"/>
  <c r="M45" i="6"/>
  <c r="I45" i="6"/>
  <c r="E45" i="6"/>
  <c r="Y44" i="6"/>
  <c r="U44" i="6"/>
  <c r="Q44" i="6"/>
  <c r="M44" i="6"/>
  <c r="I44" i="6"/>
  <c r="E44" i="6"/>
  <c r="Y43" i="6"/>
  <c r="U43" i="6"/>
  <c r="Q43" i="6"/>
  <c r="M43" i="6"/>
  <c r="I43" i="6"/>
  <c r="E43" i="6"/>
  <c r="AB42" i="6"/>
  <c r="W42" i="6"/>
  <c r="T42" i="6"/>
  <c r="S42" i="6"/>
  <c r="P42" i="6"/>
  <c r="O42" i="6"/>
  <c r="L42" i="6"/>
  <c r="K42" i="6"/>
  <c r="H42" i="6"/>
  <c r="G42" i="6"/>
  <c r="D42" i="6"/>
  <c r="C42" i="6"/>
  <c r="Y41" i="6"/>
  <c r="U41" i="6"/>
  <c r="Q41" i="6"/>
  <c r="M41" i="6"/>
  <c r="I41" i="6"/>
  <c r="E41" i="6"/>
  <c r="Y40" i="6"/>
  <c r="U40" i="6"/>
  <c r="Q40" i="6"/>
  <c r="M40" i="6"/>
  <c r="I40" i="6"/>
  <c r="E40" i="6"/>
  <c r="Y39" i="6"/>
  <c r="U39" i="6"/>
  <c r="Q39" i="6"/>
  <c r="M39" i="6"/>
  <c r="I39" i="6"/>
  <c r="E39" i="6"/>
  <c r="AB38" i="6"/>
  <c r="W38" i="6"/>
  <c r="T38" i="6"/>
  <c r="S38" i="6"/>
  <c r="P38" i="6"/>
  <c r="O38" i="6"/>
  <c r="L38" i="6"/>
  <c r="K38" i="6"/>
  <c r="H38" i="6"/>
  <c r="G38" i="6"/>
  <c r="D38" i="6"/>
  <c r="C38" i="6"/>
  <c r="Y37" i="6"/>
  <c r="U37" i="6"/>
  <c r="Q37" i="6"/>
  <c r="M37" i="6"/>
  <c r="I37" i="6"/>
  <c r="E37" i="6"/>
  <c r="Y36" i="6"/>
  <c r="U36" i="6"/>
  <c r="Q36" i="6"/>
  <c r="M36" i="6"/>
  <c r="I36" i="6"/>
  <c r="E36" i="6"/>
  <c r="Y35" i="6"/>
  <c r="U35" i="6"/>
  <c r="Q35" i="6"/>
  <c r="M35" i="6"/>
  <c r="I35" i="6"/>
  <c r="E35" i="6"/>
  <c r="AB34" i="6"/>
  <c r="W34" i="6"/>
  <c r="T34" i="6"/>
  <c r="S34" i="6"/>
  <c r="P34" i="6"/>
  <c r="O34" i="6"/>
  <c r="L34" i="6"/>
  <c r="K34" i="6"/>
  <c r="H34" i="6"/>
  <c r="G34" i="6"/>
  <c r="D34" i="6"/>
  <c r="C34" i="6"/>
  <c r="Y28" i="6"/>
  <c r="U28" i="6"/>
  <c r="Q28" i="6"/>
  <c r="M28" i="6"/>
  <c r="I28" i="6"/>
  <c r="E28" i="6"/>
  <c r="Y27" i="6"/>
  <c r="U27" i="6"/>
  <c r="Q27" i="6"/>
  <c r="M27" i="6"/>
  <c r="I27" i="6"/>
  <c r="E27" i="6"/>
  <c r="Y26" i="6"/>
  <c r="U26" i="6"/>
  <c r="Q26" i="6"/>
  <c r="M26" i="6"/>
  <c r="I26" i="6"/>
  <c r="E26" i="6"/>
  <c r="AB25" i="6"/>
  <c r="W25" i="6"/>
  <c r="T25" i="6"/>
  <c r="S25" i="6"/>
  <c r="P25" i="6"/>
  <c r="O25" i="6"/>
  <c r="L25" i="6"/>
  <c r="K25" i="6"/>
  <c r="H25" i="6"/>
  <c r="G25" i="6"/>
  <c r="D25" i="6"/>
  <c r="C25" i="6"/>
  <c r="Y24" i="6"/>
  <c r="U24" i="6"/>
  <c r="Q24" i="6"/>
  <c r="M24" i="6"/>
  <c r="I24" i="6"/>
  <c r="E24" i="6"/>
  <c r="Y23" i="6"/>
  <c r="U23" i="6"/>
  <c r="Q23" i="6"/>
  <c r="M23" i="6"/>
  <c r="I23" i="6"/>
  <c r="E23" i="6"/>
  <c r="Y22" i="6"/>
  <c r="U22" i="6"/>
  <c r="Q22" i="6"/>
  <c r="M22" i="6"/>
  <c r="I22" i="6"/>
  <c r="E22" i="6"/>
  <c r="AB21" i="6"/>
  <c r="W21" i="6"/>
  <c r="T21" i="6"/>
  <c r="S21" i="6"/>
  <c r="P21" i="6"/>
  <c r="O21" i="6"/>
  <c r="L21" i="6"/>
  <c r="K21" i="6"/>
  <c r="H21" i="6"/>
  <c r="G21" i="6"/>
  <c r="D21" i="6"/>
  <c r="C21" i="6"/>
  <c r="Y20" i="6"/>
  <c r="U20" i="6"/>
  <c r="Q20" i="6"/>
  <c r="M20" i="6"/>
  <c r="I20" i="6"/>
  <c r="E20" i="6"/>
  <c r="Y19" i="6"/>
  <c r="U19" i="6"/>
  <c r="Q19" i="6"/>
  <c r="M19" i="6"/>
  <c r="I19" i="6"/>
  <c r="E19" i="6"/>
  <c r="Y18" i="6"/>
  <c r="U18" i="6"/>
  <c r="Q18" i="6"/>
  <c r="M18" i="6"/>
  <c r="I18" i="6"/>
  <c r="E18" i="6"/>
  <c r="AB17" i="6"/>
  <c r="W17" i="6"/>
  <c r="T17" i="6"/>
  <c r="S17" i="6"/>
  <c r="P17" i="6"/>
  <c r="O17" i="6"/>
  <c r="L17" i="6"/>
  <c r="K17" i="6"/>
  <c r="H17" i="6"/>
  <c r="G17" i="6"/>
  <c r="D17" i="6"/>
  <c r="C17" i="6"/>
  <c r="Y16" i="6"/>
  <c r="U16" i="6"/>
  <c r="Q16" i="6"/>
  <c r="M16" i="6"/>
  <c r="I16" i="6"/>
  <c r="E16" i="6"/>
  <c r="Y15" i="6"/>
  <c r="U15" i="6"/>
  <c r="Q15" i="6"/>
  <c r="M15" i="6"/>
  <c r="I15" i="6"/>
  <c r="E15" i="6"/>
  <c r="Y14" i="6"/>
  <c r="U14" i="6"/>
  <c r="Q14" i="6"/>
  <c r="M14" i="6"/>
  <c r="I14" i="6"/>
  <c r="E14" i="6"/>
  <c r="AB13" i="6"/>
  <c r="W13" i="6"/>
  <c r="T13" i="6"/>
  <c r="S13" i="6"/>
  <c r="P13" i="6"/>
  <c r="O13" i="6"/>
  <c r="L13" i="6"/>
  <c r="K13" i="6"/>
  <c r="H13" i="6"/>
  <c r="G13" i="6"/>
  <c r="D13" i="6"/>
  <c r="C13" i="6"/>
  <c r="Y12" i="6"/>
  <c r="U12" i="6"/>
  <c r="Q12" i="6"/>
  <c r="M12" i="6"/>
  <c r="I12" i="6"/>
  <c r="E12" i="6"/>
  <c r="Y11" i="6"/>
  <c r="U11" i="6"/>
  <c r="Q11" i="6"/>
  <c r="M11" i="6"/>
  <c r="I11" i="6"/>
  <c r="E11" i="6"/>
  <c r="Y10" i="6"/>
  <c r="U10" i="6"/>
  <c r="Q10" i="6"/>
  <c r="M10" i="6"/>
  <c r="I10" i="6"/>
  <c r="E10" i="6"/>
  <c r="AB9" i="6"/>
  <c r="W9" i="6"/>
  <c r="T9" i="6"/>
  <c r="S9" i="6"/>
  <c r="P9" i="6"/>
  <c r="O9" i="6"/>
  <c r="L9" i="6"/>
  <c r="K9" i="6"/>
  <c r="H9" i="6"/>
  <c r="G9" i="6"/>
  <c r="D9" i="6"/>
  <c r="C9" i="6"/>
  <c r="Y8" i="6"/>
  <c r="U8" i="6"/>
  <c r="Q8" i="6"/>
  <c r="M8" i="6"/>
  <c r="I8" i="6"/>
  <c r="E8" i="6"/>
  <c r="Y7" i="6"/>
  <c r="U7" i="6"/>
  <c r="Q7" i="6"/>
  <c r="M7" i="6"/>
  <c r="I7" i="6"/>
  <c r="E7" i="6"/>
  <c r="Y6" i="6"/>
  <c r="U6" i="6"/>
  <c r="Q6" i="6"/>
  <c r="M6" i="6"/>
  <c r="I6" i="6"/>
  <c r="E6" i="6"/>
  <c r="AB5" i="6"/>
  <c r="W5" i="6"/>
  <c r="T5" i="6"/>
  <c r="S5" i="6"/>
  <c r="P5" i="6"/>
  <c r="O5" i="6"/>
  <c r="L5" i="6"/>
  <c r="K5" i="6"/>
  <c r="H5" i="6"/>
  <c r="G5" i="6"/>
  <c r="D5" i="6"/>
  <c r="C5" i="6"/>
  <c r="M17" i="6" l="1"/>
  <c r="N5" i="6" s="1"/>
  <c r="Z113" i="6"/>
  <c r="E92" i="6"/>
  <c r="F112" i="6" s="1"/>
  <c r="Z110" i="6"/>
  <c r="I71" i="6"/>
  <c r="J83" i="6" s="1"/>
  <c r="AA81" i="6"/>
  <c r="U92" i="6"/>
  <c r="V96" i="6" s="1"/>
  <c r="Q79" i="6"/>
  <c r="R75" i="6" s="1"/>
  <c r="M71" i="6"/>
  <c r="N67" i="6" s="1"/>
  <c r="U71" i="6"/>
  <c r="V79" i="6" s="1"/>
  <c r="AA23" i="6"/>
  <c r="Q46" i="6"/>
  <c r="R50" i="6" s="1"/>
  <c r="Y71" i="6"/>
  <c r="I108" i="6"/>
  <c r="J92" i="6" s="1"/>
  <c r="U9" i="6"/>
  <c r="V5" i="6" s="1"/>
  <c r="M67" i="6"/>
  <c r="N71" i="6" s="1"/>
  <c r="Q63" i="6"/>
  <c r="R71" i="6" s="1"/>
  <c r="Y92" i="6"/>
  <c r="I104" i="6"/>
  <c r="J96" i="6" s="1"/>
  <c r="Y104" i="6"/>
  <c r="Q108" i="6"/>
  <c r="R104" i="6" s="1"/>
  <c r="M63" i="6"/>
  <c r="N75" i="6" s="1"/>
  <c r="U108" i="6"/>
  <c r="V100" i="6" s="1"/>
  <c r="Q54" i="6"/>
  <c r="R38" i="6" s="1"/>
  <c r="Y83" i="6"/>
  <c r="Z76" i="6"/>
  <c r="X86" i="6"/>
  <c r="M112" i="6"/>
  <c r="N108" i="6" s="1"/>
  <c r="AA7" i="6"/>
  <c r="Z8" i="6"/>
  <c r="U34" i="6"/>
  <c r="V38" i="6" s="1"/>
  <c r="M50" i="6"/>
  <c r="N54" i="6" s="1"/>
  <c r="M54" i="6"/>
  <c r="N50" i="6" s="1"/>
  <c r="AA70" i="6"/>
  <c r="Z85" i="6"/>
  <c r="M83" i="6"/>
  <c r="N79" i="6" s="1"/>
  <c r="M104" i="6"/>
  <c r="N92" i="6" s="1"/>
  <c r="M108" i="6"/>
  <c r="N112" i="6" s="1"/>
  <c r="Y67" i="6"/>
  <c r="AA10" i="6"/>
  <c r="M25" i="6"/>
  <c r="N21" i="6" s="1"/>
  <c r="AA41" i="6"/>
  <c r="Y63" i="6"/>
  <c r="AA77" i="6"/>
  <c r="X94" i="6"/>
  <c r="Q92" i="6"/>
  <c r="R100" i="6" s="1"/>
  <c r="X97" i="6"/>
  <c r="Y112" i="6"/>
  <c r="AA115" i="6"/>
  <c r="Q71" i="6"/>
  <c r="R63" i="6" s="1"/>
  <c r="U46" i="6"/>
  <c r="V54" i="6" s="1"/>
  <c r="Z93" i="6"/>
  <c r="Y108" i="6"/>
  <c r="AA111" i="6"/>
  <c r="U100" i="6"/>
  <c r="V108" i="6" s="1"/>
  <c r="U42" i="6"/>
  <c r="V50" i="6" s="1"/>
  <c r="X73" i="6"/>
  <c r="M100" i="6"/>
  <c r="N96" i="6" s="1"/>
  <c r="Q17" i="6"/>
  <c r="R21" i="6" s="1"/>
  <c r="Q38" i="6"/>
  <c r="R54" i="6" s="1"/>
  <c r="I67" i="6"/>
  <c r="J75" i="6" s="1"/>
  <c r="M92" i="6"/>
  <c r="N104" i="6" s="1"/>
  <c r="Z86" i="6"/>
  <c r="Z97" i="6"/>
  <c r="X99" i="6"/>
  <c r="Q100" i="6"/>
  <c r="R92" i="6" s="1"/>
  <c r="Z106" i="6"/>
  <c r="X107" i="6"/>
  <c r="X115" i="6"/>
  <c r="AA6" i="6"/>
  <c r="M5" i="6"/>
  <c r="N17" i="6" s="1"/>
  <c r="Z14" i="6"/>
  <c r="U13" i="6"/>
  <c r="V21" i="6" s="1"/>
  <c r="I25" i="6"/>
  <c r="J13" i="6" s="1"/>
  <c r="AA47" i="6"/>
  <c r="M46" i="6"/>
  <c r="N34" i="6" s="1"/>
  <c r="U67" i="6"/>
  <c r="V63" i="6" s="1"/>
  <c r="Z70" i="6"/>
  <c r="AA74" i="6"/>
  <c r="E75" i="6"/>
  <c r="F71" i="6" s="1"/>
  <c r="AA78" i="6"/>
  <c r="Z82" i="6"/>
  <c r="AA85" i="6"/>
  <c r="X95" i="6"/>
  <c r="AA98" i="6"/>
  <c r="AA101" i="6"/>
  <c r="Q112" i="6"/>
  <c r="R96" i="6" s="1"/>
  <c r="U112" i="6"/>
  <c r="V104" i="6" s="1"/>
  <c r="AA95" i="6"/>
  <c r="X102" i="6"/>
  <c r="M9" i="6"/>
  <c r="N13" i="6" s="1"/>
  <c r="Y9" i="6"/>
  <c r="Q13" i="6"/>
  <c r="R5" i="6" s="1"/>
  <c r="AA20" i="6"/>
  <c r="AA27" i="6"/>
  <c r="I46" i="6"/>
  <c r="J38" i="6" s="1"/>
  <c r="Z66" i="6"/>
  <c r="X74" i="6"/>
  <c r="Y75" i="6"/>
  <c r="I75" i="6"/>
  <c r="J67" i="6" s="1"/>
  <c r="Y79" i="6"/>
  <c r="AA86" i="6"/>
  <c r="AA94" i="6"/>
  <c r="AA97" i="6"/>
  <c r="X98" i="6"/>
  <c r="X101" i="6"/>
  <c r="AA105" i="6"/>
  <c r="Q104" i="6"/>
  <c r="R108" i="6" s="1"/>
  <c r="Q9" i="6"/>
  <c r="R25" i="6" s="1"/>
  <c r="M21" i="6"/>
  <c r="N25" i="6" s="1"/>
  <c r="AA65" i="6"/>
  <c r="X81" i="6"/>
  <c r="Y25" i="6"/>
  <c r="Q34" i="6"/>
  <c r="R42" i="6" s="1"/>
  <c r="Z53" i="6"/>
  <c r="X65" i="6"/>
  <c r="Z69" i="6"/>
  <c r="Z72" i="6"/>
  <c r="X76" i="6"/>
  <c r="U75" i="6"/>
  <c r="V83" i="6" s="1"/>
  <c r="AA80" i="6"/>
  <c r="AA84" i="6"/>
  <c r="Q83" i="6"/>
  <c r="R67" i="6" s="1"/>
  <c r="Z94" i="6"/>
  <c r="Q96" i="6"/>
  <c r="R112" i="6" s="1"/>
  <c r="U96" i="6"/>
  <c r="V92" i="6" s="1"/>
  <c r="Z103" i="6"/>
  <c r="AA110" i="6"/>
  <c r="X111" i="6"/>
  <c r="X114" i="6"/>
  <c r="AA22" i="6"/>
  <c r="M38" i="6"/>
  <c r="N42" i="6" s="1"/>
  <c r="Y54" i="6"/>
  <c r="X70" i="6"/>
  <c r="X77" i="6"/>
  <c r="U25" i="6"/>
  <c r="V17" i="6" s="1"/>
  <c r="Y46" i="6"/>
  <c r="X64" i="6"/>
  <c r="U63" i="6"/>
  <c r="V67" i="6" s="1"/>
  <c r="Q67" i="6"/>
  <c r="R83" i="6" s="1"/>
  <c r="Z73" i="6"/>
  <c r="X80" i="6"/>
  <c r="I83" i="6"/>
  <c r="J71" i="6" s="1"/>
  <c r="I92" i="6"/>
  <c r="J108" i="6" s="1"/>
  <c r="Y100" i="6"/>
  <c r="AA106" i="6"/>
  <c r="X110" i="6"/>
  <c r="AA113" i="6"/>
  <c r="Y5" i="6"/>
  <c r="AA26" i="6"/>
  <c r="E71" i="6"/>
  <c r="M96" i="6"/>
  <c r="N100" i="6" s="1"/>
  <c r="U104" i="6"/>
  <c r="V112" i="6" s="1"/>
  <c r="I9" i="6"/>
  <c r="J17" i="6" s="1"/>
  <c r="AA11" i="6"/>
  <c r="Q25" i="6"/>
  <c r="R9" i="6" s="1"/>
  <c r="AA44" i="6"/>
  <c r="AA68" i="6"/>
  <c r="M75" i="6"/>
  <c r="N63" i="6" s="1"/>
  <c r="M79" i="6"/>
  <c r="N83" i="6" s="1"/>
  <c r="U79" i="6"/>
  <c r="V71" i="6" s="1"/>
  <c r="U83" i="6"/>
  <c r="V75" i="6" s="1"/>
  <c r="Y96" i="6"/>
  <c r="AA99" i="6"/>
  <c r="AA102" i="6"/>
  <c r="AA107" i="6"/>
  <c r="E108" i="6"/>
  <c r="Z109" i="6"/>
  <c r="X113" i="6"/>
  <c r="X68" i="6"/>
  <c r="X78" i="6"/>
  <c r="AA82" i="6"/>
  <c r="AA93" i="6"/>
  <c r="Z64" i="6"/>
  <c r="X66" i="6"/>
  <c r="X69" i="6"/>
  <c r="X72" i="6"/>
  <c r="AA73" i="6"/>
  <c r="Z74" i="6"/>
  <c r="Q75" i="6"/>
  <c r="R79" i="6" s="1"/>
  <c r="AA76" i="6"/>
  <c r="Z77" i="6"/>
  <c r="Z80" i="6"/>
  <c r="X82" i="6"/>
  <c r="X85" i="6"/>
  <c r="X93" i="6"/>
  <c r="Z95" i="6"/>
  <c r="E96" i="6"/>
  <c r="I96" i="6"/>
  <c r="J104" i="6" s="1"/>
  <c r="Z98" i="6"/>
  <c r="Z101" i="6"/>
  <c r="X103" i="6"/>
  <c r="X106" i="6"/>
  <c r="X109" i="6"/>
  <c r="Z111" i="6"/>
  <c r="E112" i="6"/>
  <c r="I112" i="6"/>
  <c r="J100" i="6" s="1"/>
  <c r="Z114" i="6"/>
  <c r="AA66" i="6"/>
  <c r="AA69" i="6"/>
  <c r="AA72" i="6"/>
  <c r="X84" i="6"/>
  <c r="AA103" i="6"/>
  <c r="Z107" i="6"/>
  <c r="AA109" i="6"/>
  <c r="E63" i="6"/>
  <c r="I63" i="6"/>
  <c r="J79" i="6" s="1"/>
  <c r="AA64" i="6"/>
  <c r="Z65" i="6"/>
  <c r="Z68" i="6"/>
  <c r="Z78" i="6"/>
  <c r="E79" i="6"/>
  <c r="I79" i="6"/>
  <c r="J63" i="6" s="1"/>
  <c r="Z81" i="6"/>
  <c r="Z84" i="6"/>
  <c r="Z99" i="6"/>
  <c r="E100" i="6"/>
  <c r="I100" i="6"/>
  <c r="J112" i="6" s="1"/>
  <c r="Z102" i="6"/>
  <c r="Z105" i="6"/>
  <c r="AA114" i="6"/>
  <c r="Z115" i="6"/>
  <c r="X105" i="6"/>
  <c r="E67" i="6"/>
  <c r="E83" i="6"/>
  <c r="E104" i="6"/>
  <c r="AA8" i="6"/>
  <c r="AA14" i="6"/>
  <c r="Y13" i="6"/>
  <c r="X18" i="6"/>
  <c r="U17" i="6"/>
  <c r="V25" i="6" s="1"/>
  <c r="AA24" i="6"/>
  <c r="AA35" i="6"/>
  <c r="Y34" i="6"/>
  <c r="X40" i="6"/>
  <c r="Y42" i="6"/>
  <c r="U50" i="6"/>
  <c r="V42" i="6" s="1"/>
  <c r="U5" i="6"/>
  <c r="V9" i="6" s="1"/>
  <c r="E9" i="6"/>
  <c r="F21" i="6" s="1"/>
  <c r="Z11" i="6"/>
  <c r="X14" i="6"/>
  <c r="M13" i="6"/>
  <c r="N9" i="6" s="1"/>
  <c r="Y17" i="6"/>
  <c r="U21" i="6"/>
  <c r="V13" i="6" s="1"/>
  <c r="E25" i="6"/>
  <c r="F5" i="6" s="1"/>
  <c r="Z27" i="6"/>
  <c r="X35" i="6"/>
  <c r="M34" i="6"/>
  <c r="N46" i="6" s="1"/>
  <c r="U38" i="6"/>
  <c r="V34" i="6" s="1"/>
  <c r="M42" i="6"/>
  <c r="N38" i="6" s="1"/>
  <c r="Z45" i="6"/>
  <c r="Z47" i="6"/>
  <c r="AA48" i="6"/>
  <c r="AA49" i="6"/>
  <c r="Q50" i="6"/>
  <c r="R46" i="6" s="1"/>
  <c r="Y50" i="6"/>
  <c r="X55" i="6"/>
  <c r="U54" i="6"/>
  <c r="V46" i="6" s="1"/>
  <c r="X12" i="6"/>
  <c r="Z16" i="6"/>
  <c r="AA19" i="6"/>
  <c r="Y21" i="6"/>
  <c r="Z24" i="6"/>
  <c r="X28" i="6"/>
  <c r="Z35" i="6"/>
  <c r="Z37" i="6"/>
  <c r="Y38" i="6"/>
  <c r="X43" i="6"/>
  <c r="E46" i="6"/>
  <c r="F42" i="6" s="1"/>
  <c r="X48" i="6"/>
  <c r="AA51" i="6"/>
  <c r="AA53" i="6"/>
  <c r="X16" i="6"/>
  <c r="X37" i="6"/>
  <c r="X52" i="6"/>
  <c r="AA52" i="6"/>
  <c r="Z52" i="6"/>
  <c r="E50" i="6"/>
  <c r="Q5" i="6"/>
  <c r="R13" i="6" s="1"/>
  <c r="Z7" i="6"/>
  <c r="E5" i="6"/>
  <c r="X7" i="6"/>
  <c r="X8" i="6"/>
  <c r="Z10" i="6"/>
  <c r="X10" i="6"/>
  <c r="X11" i="6"/>
  <c r="X15" i="6"/>
  <c r="Z20" i="6"/>
  <c r="E17" i="6"/>
  <c r="X20" i="6"/>
  <c r="Q21" i="6"/>
  <c r="R17" i="6" s="1"/>
  <c r="Z23" i="6"/>
  <c r="E21" i="6"/>
  <c r="X23" i="6"/>
  <c r="X24" i="6"/>
  <c r="Z26" i="6"/>
  <c r="X26" i="6"/>
  <c r="X27" i="6"/>
  <c r="X36" i="6"/>
  <c r="X39" i="6"/>
  <c r="AA45" i="6"/>
  <c r="Z57" i="6"/>
  <c r="E54" i="6"/>
  <c r="X57" i="6"/>
  <c r="AA57" i="6"/>
  <c r="Z40" i="6"/>
  <c r="I38" i="6"/>
  <c r="J46" i="6" s="1"/>
  <c r="Z41" i="6"/>
  <c r="E38" i="6"/>
  <c r="X41" i="6"/>
  <c r="Q42" i="6"/>
  <c r="R34" i="6" s="1"/>
  <c r="Z44" i="6"/>
  <c r="E42" i="6"/>
  <c r="X44" i="6"/>
  <c r="X45" i="6"/>
  <c r="I42" i="6"/>
  <c r="J54" i="6" s="1"/>
  <c r="Z43" i="6"/>
  <c r="I5" i="6"/>
  <c r="J21" i="6" s="1"/>
  <c r="Z6" i="6"/>
  <c r="X6" i="6"/>
  <c r="AA16" i="6"/>
  <c r="Z19" i="6"/>
  <c r="I17" i="6"/>
  <c r="J9" i="6" s="1"/>
  <c r="X19" i="6"/>
  <c r="I21" i="6"/>
  <c r="J5" i="6" s="1"/>
  <c r="Z22" i="6"/>
  <c r="X22" i="6"/>
  <c r="AA37" i="6"/>
  <c r="AA40" i="6"/>
  <c r="AA43" i="6"/>
  <c r="Z12" i="6"/>
  <c r="E13" i="6"/>
  <c r="I13" i="6"/>
  <c r="J25" i="6" s="1"/>
  <c r="Z15" i="6"/>
  <c r="Z18" i="6"/>
  <c r="Z28" i="6"/>
  <c r="E34" i="6"/>
  <c r="I34" i="6"/>
  <c r="J50" i="6" s="1"/>
  <c r="Z36" i="6"/>
  <c r="Z39" i="6"/>
  <c r="Z48" i="6"/>
  <c r="I50" i="6"/>
  <c r="J34" i="6" s="1"/>
  <c r="X51" i="6"/>
  <c r="AA56" i="6"/>
  <c r="AA12" i="6"/>
  <c r="AA15" i="6"/>
  <c r="AA18" i="6"/>
  <c r="AA28" i="6"/>
  <c r="AA36" i="6"/>
  <c r="AA39" i="6"/>
  <c r="X47" i="6"/>
  <c r="X49" i="6"/>
  <c r="Z49" i="6"/>
  <c r="Z56" i="6"/>
  <c r="I54" i="6"/>
  <c r="J42" i="6" s="1"/>
  <c r="X56" i="6"/>
  <c r="Z51" i="6"/>
  <c r="X53" i="6"/>
  <c r="Z55" i="6"/>
  <c r="AA55" i="6"/>
  <c r="AA54" i="6" l="1"/>
  <c r="Z83" i="6"/>
  <c r="X71" i="6"/>
  <c r="AA21" i="6"/>
  <c r="AA83" i="6"/>
  <c r="AA25" i="6"/>
  <c r="F75" i="6"/>
  <c r="AA9" i="6"/>
  <c r="AA63" i="6"/>
  <c r="AA67" i="6"/>
  <c r="AA5" i="6"/>
  <c r="X108" i="6"/>
  <c r="AA75" i="6"/>
  <c r="AA79" i="6"/>
  <c r="Z108" i="6"/>
  <c r="AA17" i="6"/>
  <c r="AA92" i="6"/>
  <c r="Z13" i="6"/>
  <c r="Z96" i="6"/>
  <c r="Z67" i="6"/>
  <c r="AA104" i="6"/>
  <c r="AA108" i="6"/>
  <c r="AA50" i="6"/>
  <c r="Z42" i="6"/>
  <c r="F96" i="6"/>
  <c r="AA46" i="6"/>
  <c r="AA112" i="6"/>
  <c r="AA71" i="6"/>
  <c r="X9" i="6"/>
  <c r="Z112" i="6"/>
  <c r="Z75" i="6"/>
  <c r="AA38" i="6"/>
  <c r="AA96" i="6"/>
  <c r="X92" i="6"/>
  <c r="AA42" i="6"/>
  <c r="Z50" i="6"/>
  <c r="Z34" i="6"/>
  <c r="AA100" i="6"/>
  <c r="Z92" i="6"/>
  <c r="Z71" i="6"/>
  <c r="F63" i="6"/>
  <c r="X83" i="6"/>
  <c r="X112" i="6"/>
  <c r="F92" i="6"/>
  <c r="F79" i="6"/>
  <c r="X67" i="6"/>
  <c r="F104" i="6"/>
  <c r="X100" i="6"/>
  <c r="Z100" i="6"/>
  <c r="Z79" i="6"/>
  <c r="Z104" i="6"/>
  <c r="F83" i="6"/>
  <c r="X63" i="6"/>
  <c r="Z63" i="6"/>
  <c r="X96" i="6"/>
  <c r="F108" i="6"/>
  <c r="F100" i="6"/>
  <c r="X104" i="6"/>
  <c r="X79" i="6"/>
  <c r="F67" i="6"/>
  <c r="X75" i="6"/>
  <c r="AA13" i="6"/>
  <c r="X46" i="6"/>
  <c r="AA34" i="6"/>
  <c r="Z46" i="6"/>
  <c r="Z38" i="6"/>
  <c r="Z5" i="6"/>
  <c r="X25" i="6"/>
  <c r="Z9" i="6"/>
  <c r="X54" i="6"/>
  <c r="F34" i="6"/>
  <c r="F17" i="6"/>
  <c r="X13" i="6"/>
  <c r="Z54" i="6"/>
  <c r="Z17" i="6"/>
  <c r="Z21" i="6"/>
  <c r="F54" i="6"/>
  <c r="X34" i="6"/>
  <c r="X42" i="6"/>
  <c r="F46" i="6"/>
  <c r="F50" i="6"/>
  <c r="X38" i="6"/>
  <c r="X5" i="6"/>
  <c r="F25" i="6"/>
  <c r="Z25" i="6"/>
  <c r="X21" i="6"/>
  <c r="F9" i="6"/>
  <c r="F13" i="6"/>
  <c r="X17" i="6"/>
  <c r="F38" i="6"/>
  <c r="X50" i="6"/>
  <c r="F15" i="1" l="1"/>
  <c r="F18" i="1"/>
  <c r="G18" i="1"/>
  <c r="E18" i="1"/>
  <c r="G15" i="1"/>
  <c r="E15" i="1"/>
  <c r="F19" i="1"/>
  <c r="F13" i="1"/>
  <c r="E21" i="1"/>
  <c r="G21" i="1"/>
  <c r="E16" i="1"/>
  <c r="G16" i="1"/>
  <c r="G7" i="1"/>
  <c r="E7" i="1"/>
  <c r="E13" i="1"/>
  <c r="G13" i="1"/>
  <c r="F8" i="1"/>
  <c r="F25" i="1"/>
  <c r="F10" i="1"/>
  <c r="F7" i="1"/>
  <c r="F12" i="1"/>
  <c r="F16" i="1"/>
  <c r="E10" i="1"/>
  <c r="G10" i="1"/>
  <c r="G25" i="1"/>
  <c r="E25" i="1"/>
  <c r="E19" i="1"/>
  <c r="G19" i="1"/>
  <c r="E12" i="1"/>
  <c r="G12" i="1"/>
  <c r="C11" i="5"/>
  <c r="B1" i="4"/>
  <c r="C7" i="4" l="1"/>
  <c r="B7" i="4"/>
  <c r="D7" i="4"/>
  <c r="D24" i="4"/>
  <c r="B35" i="4"/>
  <c r="B69" i="4"/>
  <c r="B52" i="4"/>
  <c r="B86" i="4"/>
  <c r="B18" i="4"/>
  <c r="E6" i="1" l="1"/>
  <c r="G6" i="1"/>
  <c r="G8" i="1"/>
  <c r="E8" i="1"/>
  <c r="E11" i="1"/>
  <c r="G11" i="1"/>
  <c r="F11" i="1" l="1"/>
  <c r="F6" i="1"/>
  <c r="F21" i="1"/>
</calcChain>
</file>

<file path=xl/sharedStrings.xml><?xml version="1.0" encoding="utf-8"?>
<sst xmlns="http://schemas.openxmlformats.org/spreadsheetml/2006/main" count="2216" uniqueCount="304">
  <si>
    <t>FIRMALIIGA</t>
  </si>
  <si>
    <t>Võistkond</t>
  </si>
  <si>
    <t>Võite</t>
  </si>
  <si>
    <t>Kesk. koos HK</t>
  </si>
  <si>
    <t>Kesk.</t>
  </si>
  <si>
    <t>Summa</t>
  </si>
  <si>
    <t>I</t>
  </si>
  <si>
    <t>I-HK</t>
  </si>
  <si>
    <t>II</t>
  </si>
  <si>
    <t>II-HK</t>
  </si>
  <si>
    <t>III</t>
  </si>
  <si>
    <t>III-HK</t>
  </si>
  <si>
    <t>IV</t>
  </si>
  <si>
    <t>IV-HK</t>
  </si>
  <si>
    <t>V</t>
  </si>
  <si>
    <t>V-HK</t>
  </si>
  <si>
    <t>Aavmar</t>
  </si>
  <si>
    <t>TER Team</t>
  </si>
  <si>
    <t>Silfer</t>
  </si>
  <si>
    <t>Põdra Pubi</t>
  </si>
  <si>
    <t>Temper</t>
  </si>
  <si>
    <t>JKM</t>
  </si>
  <si>
    <t>Toode</t>
  </si>
  <si>
    <t>Rakvere Linnavalitsus</t>
  </si>
  <si>
    <t>Würth</t>
  </si>
  <si>
    <t>Egesten Metallehitused</t>
  </si>
  <si>
    <t>Saalipalli võistkond</t>
  </si>
  <si>
    <t>HK</t>
  </si>
  <si>
    <t>1 SARI</t>
  </si>
  <si>
    <t>Vastane</t>
  </si>
  <si>
    <t>2 SARI</t>
  </si>
  <si>
    <t>3 SARI</t>
  </si>
  <si>
    <t>4 SARI</t>
  </si>
  <si>
    <t>5 SARI</t>
  </si>
  <si>
    <t>KOKKU</t>
  </si>
  <si>
    <t>Keskm.</t>
  </si>
  <si>
    <t>Mängijad</t>
  </si>
  <si>
    <t>Punkte</t>
  </si>
  <si>
    <t>Võidupunkt</t>
  </si>
  <si>
    <t>-HK</t>
  </si>
  <si>
    <t>koos HK</t>
  </si>
  <si>
    <t>puhas</t>
  </si>
  <si>
    <t>Marylin Loigu</t>
  </si>
  <si>
    <t>Marek Aava</t>
  </si>
  <si>
    <t>Indrek Pukki</t>
  </si>
  <si>
    <t>Heli Ruuto</t>
  </si>
  <si>
    <t>Fredi Arnover</t>
  </si>
  <si>
    <t>Margus Floren</t>
  </si>
  <si>
    <t>Aita Rohtmets</t>
  </si>
  <si>
    <t>Kaarel Laud</t>
  </si>
  <si>
    <t>Triin Kiis</t>
  </si>
  <si>
    <t>Eha Neito</t>
  </si>
  <si>
    <t>Rannu Eimla</t>
  </si>
  <si>
    <t>MEHED</t>
  </si>
  <si>
    <t>Jrk.</t>
  </si>
  <si>
    <t>Võistleja</t>
  </si>
  <si>
    <t xml:space="preserve">II </t>
  </si>
  <si>
    <t>Keskmine koos HK</t>
  </si>
  <si>
    <t>Keskmine ilma HK</t>
  </si>
  <si>
    <t>*</t>
  </si>
  <si>
    <t>NAISED</t>
  </si>
  <si>
    <t>Elke Rakvere</t>
  </si>
  <si>
    <t>Astera</t>
  </si>
  <si>
    <t>K.A.K.</t>
  </si>
  <si>
    <t>Kertu Arnover</t>
  </si>
  <si>
    <t>Kevad 2023</t>
  </si>
  <si>
    <t>42.hooaeg</t>
  </si>
  <si>
    <t>Helen Leuska</t>
  </si>
  <si>
    <t>Martin Kasemaa</t>
  </si>
  <si>
    <t>Andro Metsrand</t>
  </si>
  <si>
    <t>Martin Soolep</t>
  </si>
  <si>
    <t>Lea Valter</t>
  </si>
  <si>
    <t>Strikers</t>
  </si>
  <si>
    <t>Ivar Kallasmaa</t>
  </si>
  <si>
    <t>Rakvere Soojus</t>
  </si>
  <si>
    <t>Aroz3D</t>
  </si>
  <si>
    <t>Kaupmees</t>
  </si>
  <si>
    <t>Kunda Trans</t>
  </si>
  <si>
    <t>Rakvere Spordikeskus</t>
  </si>
  <si>
    <t>Steelhouse Group</t>
  </si>
  <si>
    <t>Rakvere Teater</t>
  </si>
  <si>
    <t>Verx</t>
  </si>
  <si>
    <t>Silfer 2</t>
  </si>
  <si>
    <t>ESTCell</t>
  </si>
  <si>
    <t>Kapteni allkiri __________________________________________________</t>
  </si>
  <si>
    <t>Võit/kaotus</t>
  </si>
  <si>
    <t xml:space="preserve">Punkte </t>
  </si>
  <si>
    <t>5. RADA</t>
  </si>
  <si>
    <t>6. RADA</t>
  </si>
  <si>
    <t>1. RADA</t>
  </si>
  <si>
    <t>4. RADA</t>
  </si>
  <si>
    <t>2. RADA</t>
  </si>
  <si>
    <t>Rada</t>
  </si>
  <si>
    <t xml:space="preserve"> </t>
  </si>
  <si>
    <t>Firma</t>
  </si>
  <si>
    <t>3. RADA</t>
  </si>
  <si>
    <t>6 RADA</t>
  </si>
  <si>
    <t>5 RADA</t>
  </si>
  <si>
    <t>4 RADA</t>
  </si>
  <si>
    <t>3 RADA</t>
  </si>
  <si>
    <t>2 RADA</t>
  </si>
  <si>
    <t>1 RADA</t>
  </si>
  <si>
    <t>FIRMALIIGA 2023 kevad I voor 13.02.2023</t>
  </si>
  <si>
    <t>Punktisumma  koos HK</t>
  </si>
  <si>
    <t>FIRMALIIGA 2023 kevad I voor 14.02.2023</t>
  </si>
  <si>
    <t>WÜRTH</t>
  </si>
  <si>
    <t>Sirli Sang</t>
  </si>
  <si>
    <t>Hergi Vaga</t>
  </si>
  <si>
    <t xml:space="preserve">Aire Aros </t>
  </si>
  <si>
    <t>Ralf Aros</t>
  </si>
  <si>
    <t>Leho Aros</t>
  </si>
  <si>
    <t>Ljuba Molodova</t>
  </si>
  <si>
    <t>August Rozenthal</t>
  </si>
  <si>
    <t>Raili Laats</t>
  </si>
  <si>
    <t>Kristiina Rozenthal</t>
  </si>
  <si>
    <t>Piret Vares</t>
  </si>
  <si>
    <t>Viktor Mestilainen</t>
  </si>
  <si>
    <t>Artur Klimson</t>
  </si>
  <si>
    <t>Urmas Randlaine</t>
  </si>
  <si>
    <t>Toomas Juuram</t>
  </si>
  <si>
    <t>Mart Afanasjev</t>
  </si>
  <si>
    <t>Kristina Molodova</t>
  </si>
  <si>
    <t>Eiki Orgmets</t>
  </si>
  <si>
    <t>Ragnar Orgus</t>
  </si>
  <si>
    <t>FIRMALIIGA 2023 kevad I voor 20.02.2023</t>
  </si>
  <si>
    <t>Margret Peiker</t>
  </si>
  <si>
    <t>Raivo Ruuto</t>
  </si>
  <si>
    <t>Jaanis Valter</t>
  </si>
  <si>
    <t>Reio-Robin Reinula</t>
  </si>
  <si>
    <t>Annika Reinula</t>
  </si>
  <si>
    <t>Tõnis Reinula</t>
  </si>
  <si>
    <t>Airis Floren</t>
  </si>
  <si>
    <t>Renee Räni</t>
  </si>
  <si>
    <t>Kasper Gorjatšev</t>
  </si>
  <si>
    <t>Lelen Kohver</t>
  </si>
  <si>
    <t>Ergo Tambik</t>
  </si>
  <si>
    <t>Indrek Apinis</t>
  </si>
  <si>
    <t>Imre Õunapuu</t>
  </si>
  <si>
    <t>Valmar Kask</t>
  </si>
  <si>
    <t>Helen Solovjev</t>
  </si>
  <si>
    <t>Anu Kilki</t>
  </si>
  <si>
    <t>Ergo Kilki</t>
  </si>
  <si>
    <t>Andres Uska</t>
  </si>
  <si>
    <t>Katrin Männik</t>
  </si>
  <si>
    <t>Simo Kree</t>
  </si>
  <si>
    <t>Anti Kree</t>
  </si>
  <si>
    <t>VERX</t>
  </si>
  <si>
    <t>Marek Tull</t>
  </si>
  <si>
    <t>Jairi Saksen</t>
  </si>
  <si>
    <t>Kaidi Pitk</t>
  </si>
  <si>
    <t>FIRMALIIGA 2023 kevad I voor 21.02.2023</t>
  </si>
  <si>
    <t>Diana Gerberg</t>
  </si>
  <si>
    <t>Jaanus Malm</t>
  </si>
  <si>
    <t>Lembit Luik</t>
  </si>
  <si>
    <t>Erkki Sillamaa</t>
  </si>
  <si>
    <t>Mati Veeväli</t>
  </si>
  <si>
    <t>Kuido Lehtmäe</t>
  </si>
  <si>
    <t>Ivo Zamanov</t>
  </si>
  <si>
    <t>Sander Tšikunski</t>
  </si>
  <si>
    <t>VERX(-30)</t>
  </si>
  <si>
    <t>Kairit Pärn</t>
  </si>
  <si>
    <t>Erkki Leek</t>
  </si>
  <si>
    <t>Kaspar Lood</t>
  </si>
  <si>
    <t>Ingrid Kütt</t>
  </si>
  <si>
    <t>Laura Pruul</t>
  </si>
  <si>
    <t>Ilmar Viitmaa</t>
  </si>
  <si>
    <t>FIRMALIIGA 2023 kevad II voor 06.03.2023</t>
  </si>
  <si>
    <t>Eli Vainlo</t>
  </si>
  <si>
    <t>Ingmar Papstel</t>
  </si>
  <si>
    <t>Ave Sats</t>
  </si>
  <si>
    <t>Viktor Deket</t>
  </si>
  <si>
    <t>Indrek Kuhi</t>
  </si>
  <si>
    <t>Janar Heinaste</t>
  </si>
  <si>
    <t>Kaupmees (-30)</t>
  </si>
  <si>
    <t>FIRMALIIGA 2023 kevad II voor 07.03.2023</t>
  </si>
  <si>
    <t>Aimar Ehas</t>
  </si>
  <si>
    <t>Hille Ross</t>
  </si>
  <si>
    <t>FIRMALIIGA 2023 kevad II voor 13.03.2023</t>
  </si>
  <si>
    <t>Sten Lume</t>
  </si>
  <si>
    <t xml:space="preserve">Arles Juurikas </t>
  </si>
  <si>
    <t>Arles Juurikas</t>
  </si>
  <si>
    <t>FIRMALIIGA 2023 kevad II voor 14.03.2023</t>
  </si>
  <si>
    <t>FIRMALIIGA 2023 kevad III voor 20.03.2023</t>
  </si>
  <si>
    <t>Martin Suursaar</t>
  </si>
  <si>
    <t>Nelle Einberg</t>
  </si>
  <si>
    <t>FIRMALIIGA 2023 kevad III voor 21.03.2023</t>
  </si>
  <si>
    <t>Kairit Einberg</t>
  </si>
  <si>
    <t>Arti Mägi</t>
  </si>
  <si>
    <t>Mehis Krigul</t>
  </si>
  <si>
    <t>FIRMALIIGA 2023 kevad III voor 27.03.2023</t>
  </si>
  <si>
    <t>Kristiina Einala</t>
  </si>
  <si>
    <t>Üllar Kägu</t>
  </si>
  <si>
    <t>Marika Villup</t>
  </si>
  <si>
    <t>FIRMALIIGA 2023 kevad III voor 28.03.2023</t>
  </si>
  <si>
    <t>Joanne Adamson</t>
  </si>
  <si>
    <t>FIRMALIIGA 2023 kevad IV voor 03.04.2023</t>
  </si>
  <si>
    <t>Li-Liis Grosnõi</t>
  </si>
  <si>
    <t>Kerdo Vainer</t>
  </si>
  <si>
    <t>Lauri Saaber</t>
  </si>
  <si>
    <t>Merle Kalvet</t>
  </si>
  <si>
    <t>Marleen Eskor</t>
  </si>
  <si>
    <t>FIRMALIIGA 2023 kevad IV voor 05.04.2023</t>
  </si>
  <si>
    <t>Erik Papstel</t>
  </si>
  <si>
    <t>Randel Lipp</t>
  </si>
  <si>
    <t>FIRMALIIGA 2023 kevad IV voor 10.04.2023</t>
  </si>
  <si>
    <t>FIRMALIIGA 2023 kevad IV voor 11.04.2023</t>
  </si>
  <si>
    <t>FIRMALIIGA 2023 kevad V voor 17.04.2023</t>
  </si>
  <si>
    <t>Markko Karu</t>
  </si>
  <si>
    <t>Reigo Viikholm</t>
  </si>
  <si>
    <t>Steelhouse Group -30</t>
  </si>
  <si>
    <t>FIRMALIIGA 2023 kevad V voor 18.04.2023</t>
  </si>
  <si>
    <t>Heiko Paal</t>
  </si>
  <si>
    <t>Reeli Valk</t>
  </si>
  <si>
    <t>FIRMALIIGA 2023 kevad V voor 02.05.2023</t>
  </si>
  <si>
    <t>KOHT</t>
  </si>
  <si>
    <t>Rajapaar</t>
  </si>
  <si>
    <t>1/2</t>
  </si>
  <si>
    <t>17.</t>
  </si>
  <si>
    <t>VS</t>
  </si>
  <si>
    <t>3/4</t>
  </si>
  <si>
    <t>16.</t>
  </si>
  <si>
    <t>5/6</t>
  </si>
  <si>
    <t>18.</t>
  </si>
  <si>
    <t>19.</t>
  </si>
  <si>
    <t>21.</t>
  </si>
  <si>
    <t>20.</t>
  </si>
  <si>
    <t>24.</t>
  </si>
  <si>
    <t>23.</t>
  </si>
  <si>
    <t>22.</t>
  </si>
  <si>
    <t>29.</t>
  </si>
  <si>
    <t>26.</t>
  </si>
  <si>
    <t>28.</t>
  </si>
  <si>
    <t>25.</t>
  </si>
  <si>
    <t>30.</t>
  </si>
  <si>
    <t>27.</t>
  </si>
  <si>
    <t>2.</t>
  </si>
  <si>
    <t>3.</t>
  </si>
  <si>
    <t>1.</t>
  </si>
  <si>
    <t>ÕLITUS!</t>
  </si>
  <si>
    <t>6.</t>
  </si>
  <si>
    <t>5.</t>
  </si>
  <si>
    <t>4.</t>
  </si>
  <si>
    <t>8.</t>
  </si>
  <si>
    <t>7.</t>
  </si>
  <si>
    <t>9.</t>
  </si>
  <si>
    <t>10.</t>
  </si>
  <si>
    <t>12.</t>
  </si>
  <si>
    <t>11.</t>
  </si>
  <si>
    <t>14.</t>
  </si>
  <si>
    <t>15.</t>
  </si>
  <si>
    <t>Otsepalli finaal 8.mai 2023</t>
  </si>
  <si>
    <t>Vindipalli finaal 9.mai 2023</t>
  </si>
  <si>
    <t>REEDE</t>
  </si>
  <si>
    <t>3. Egesten Metallehitused</t>
  </si>
  <si>
    <t>4. TER Team</t>
  </si>
  <si>
    <t>1. VERX</t>
  </si>
  <si>
    <t>2. Silfer</t>
  </si>
  <si>
    <t>6. ESTCell</t>
  </si>
  <si>
    <t>5. Aroz3D</t>
  </si>
  <si>
    <t>8. Toode</t>
  </si>
  <si>
    <t>7. K.A.K.</t>
  </si>
  <si>
    <t>9. Rakvere Linnavalitsus</t>
  </si>
  <si>
    <t>10. Rakvere Soojus</t>
  </si>
  <si>
    <t>12. Aavmar</t>
  </si>
  <si>
    <t>11. Kunda Trans</t>
  </si>
  <si>
    <t>13. Würth</t>
  </si>
  <si>
    <t>14. Strikers</t>
  </si>
  <si>
    <t>15. Põdra Pubi</t>
  </si>
  <si>
    <t>19. Temper</t>
  </si>
  <si>
    <t>20. Rakvere Spordikeskus</t>
  </si>
  <si>
    <t>21. Steelhouse Group</t>
  </si>
  <si>
    <t>24.Astera</t>
  </si>
  <si>
    <t>22. Kaupmees</t>
  </si>
  <si>
    <t>23. Rakvere Teater</t>
  </si>
  <si>
    <t>1. VOOR , algab kell 18:30</t>
  </si>
  <si>
    <t>2. VOOR , algab kell 19:10</t>
  </si>
  <si>
    <t>16. Silfer 2</t>
  </si>
  <si>
    <t>18. JKM</t>
  </si>
  <si>
    <t>17. Elke Rakvere</t>
  </si>
  <si>
    <t>3. VOOR , algab kell 19:50</t>
  </si>
  <si>
    <t>4. VOOR , algab kell 20:30</t>
  </si>
  <si>
    <t>NB! Finaalides peab võistlejaid olema 3!</t>
  </si>
  <si>
    <t>Steelhaouse Group</t>
  </si>
  <si>
    <t>11.mai  Eelfinaal</t>
  </si>
  <si>
    <t>kell 18:30</t>
  </si>
  <si>
    <t>kell 19:10</t>
  </si>
  <si>
    <t>kell 19:50</t>
  </si>
  <si>
    <t>12.mai FINAAL</t>
  </si>
  <si>
    <t>Rakvere Linnvalitsus</t>
  </si>
  <si>
    <t>kell 20:30</t>
  </si>
  <si>
    <t>35.</t>
  </si>
  <si>
    <t>34.</t>
  </si>
  <si>
    <t>33.</t>
  </si>
  <si>
    <t>36.</t>
  </si>
  <si>
    <t>13.</t>
  </si>
  <si>
    <t>31.</t>
  </si>
  <si>
    <t>32.</t>
  </si>
  <si>
    <t>37.</t>
  </si>
  <si>
    <t>VI</t>
  </si>
  <si>
    <t>Romi Aros</t>
  </si>
  <si>
    <r>
      <t xml:space="preserve">11.mai  </t>
    </r>
    <r>
      <rPr>
        <b/>
        <sz val="36"/>
        <rFont val="Arial"/>
        <family val="2"/>
        <charset val="186"/>
      </rPr>
      <t xml:space="preserve"> EELFINAAL  kevad 2023</t>
    </r>
    <r>
      <rPr>
        <b/>
        <sz val="22"/>
        <color indexed="8"/>
        <rFont val="Arial"/>
        <family val="2"/>
        <charset val="186"/>
      </rPr>
      <t/>
    </r>
  </si>
  <si>
    <t>6. voor  FINAAL</t>
  </si>
  <si>
    <t>5. voor  POOLFINAAL</t>
  </si>
  <si>
    <r>
      <t xml:space="preserve">12.mai  </t>
    </r>
    <r>
      <rPr>
        <b/>
        <sz val="36"/>
        <rFont val="Arial"/>
        <family val="2"/>
        <charset val="186"/>
      </rPr>
      <t xml:space="preserve"> FINAAL  kevad 2023</t>
    </r>
    <r>
      <rPr>
        <b/>
        <sz val="36"/>
        <color indexed="10"/>
        <rFont val="Arial"/>
        <family val="2"/>
        <charset val="186"/>
      </rPr>
      <t xml:space="preserve"> </t>
    </r>
    <r>
      <rPr>
        <b/>
        <sz val="22"/>
        <color indexed="8"/>
        <rFont val="Arial"/>
        <family val="2"/>
        <charset val="186"/>
      </rPr>
      <t xml:space="preserve">algus kell </t>
    </r>
    <r>
      <rPr>
        <b/>
        <sz val="26"/>
        <color indexed="10"/>
        <rFont val="Arial"/>
        <family val="2"/>
        <charset val="186"/>
      </rPr>
      <t>18.30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</si>
</sst>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0;[Red]0"/>
    <numFmt numFmtId="168" formatCode="0.0"/>
  </numFmts>
  <fonts count="9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Verdana"/>
      <family val="2"/>
      <charset val="186"/>
    </font>
    <font>
      <sz val="11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4"/>
      <name val="Verdana"/>
      <family val="2"/>
      <charset val="186"/>
    </font>
    <font>
      <b/>
      <sz val="15"/>
      <name val="Verdana"/>
      <family val="2"/>
      <charset val="186"/>
    </font>
    <font>
      <b/>
      <sz val="15"/>
      <color indexed="10"/>
      <name val="Verdana"/>
      <family val="2"/>
      <charset val="186"/>
    </font>
    <font>
      <sz val="15"/>
      <color indexed="10"/>
      <name val="Verdana"/>
      <family val="2"/>
      <charset val="186"/>
    </font>
    <font>
      <sz val="15"/>
      <name val="Verdana"/>
      <family val="2"/>
      <charset val="186"/>
    </font>
    <font>
      <b/>
      <sz val="10"/>
      <name val="Verdana"/>
      <family val="2"/>
      <charset val="186"/>
    </font>
    <font>
      <sz val="11"/>
      <name val="Verdana"/>
      <family val="2"/>
    </font>
    <font>
      <sz val="13"/>
      <name val="Arial"/>
      <family val="2"/>
      <charset val="186"/>
    </font>
    <font>
      <b/>
      <sz val="18"/>
      <name val="Verdana"/>
      <family val="2"/>
    </font>
    <font>
      <b/>
      <sz val="14"/>
      <name val="Verdana"/>
      <family val="2"/>
    </font>
    <font>
      <sz val="16"/>
      <name val="Verdana"/>
      <family val="2"/>
      <charset val="186"/>
    </font>
    <font>
      <b/>
      <sz val="10"/>
      <name val="Arial"/>
      <family val="2"/>
      <charset val="186"/>
    </font>
    <font>
      <b/>
      <sz val="13"/>
      <name val="Verdana"/>
      <family val="2"/>
      <charset val="186"/>
    </font>
    <font>
      <b/>
      <sz val="13"/>
      <color indexed="62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  <charset val="186"/>
    </font>
    <font>
      <sz val="13"/>
      <name val="Verdana"/>
      <family val="2"/>
      <charset val="186"/>
    </font>
    <font>
      <b/>
      <sz val="13"/>
      <name val="Arial"/>
      <family val="2"/>
      <charset val="186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8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name val="Arial"/>
      <family val="2"/>
      <charset val="186"/>
    </font>
    <font>
      <b/>
      <sz val="12"/>
      <color indexed="62"/>
      <name val="Arial"/>
      <family val="2"/>
      <charset val="186"/>
    </font>
    <font>
      <sz val="14"/>
      <color theme="9" tint="-0.249977111117893"/>
      <name val="Arial"/>
      <family val="2"/>
      <charset val="186"/>
    </font>
    <font>
      <b/>
      <sz val="18"/>
      <color rgb="FF00B050"/>
      <name val="Verdana"/>
      <family val="2"/>
    </font>
    <font>
      <b/>
      <sz val="12"/>
      <color rgb="FF00B050"/>
      <name val="Verdana"/>
      <family val="2"/>
      <charset val="186"/>
    </font>
    <font>
      <b/>
      <sz val="12"/>
      <color rgb="FFFF0000"/>
      <name val="Verdana"/>
      <family val="2"/>
      <charset val="186"/>
    </font>
    <font>
      <sz val="12"/>
      <color rgb="FFFF0000"/>
      <name val="Verdana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u/>
      <sz val="18"/>
      <name val="Times New Roman"/>
      <family val="1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Arial"/>
      <family val="2"/>
      <charset val="186"/>
    </font>
    <font>
      <b/>
      <sz val="16"/>
      <name val="Times New Roman"/>
      <family val="1"/>
    </font>
    <font>
      <b/>
      <sz val="12"/>
      <color theme="1"/>
      <name val="Arial"/>
      <family val="2"/>
      <charset val="186"/>
    </font>
    <font>
      <b/>
      <sz val="11"/>
      <color rgb="FFFF0000"/>
      <name val="Verdana"/>
      <family val="2"/>
      <charset val="186"/>
    </font>
    <font>
      <b/>
      <sz val="12"/>
      <color theme="8"/>
      <name val="Verdana"/>
      <family val="2"/>
    </font>
    <font>
      <b/>
      <sz val="12"/>
      <color rgb="FF0070C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62"/>
      <name val="Arial"/>
      <family val="2"/>
      <charset val="186"/>
    </font>
    <font>
      <b/>
      <sz val="11"/>
      <color indexed="62"/>
      <name val="Arial"/>
      <family val="2"/>
      <charset val="186"/>
    </font>
    <font>
      <b/>
      <sz val="24"/>
      <color indexed="10"/>
      <name val="Verdana"/>
      <family val="2"/>
    </font>
    <font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6"/>
      <name val="Verdana"/>
      <family val="2"/>
    </font>
    <font>
      <b/>
      <sz val="12"/>
      <color indexed="8"/>
      <name val="Verdana"/>
      <family val="2"/>
    </font>
    <font>
      <b/>
      <sz val="36"/>
      <color indexed="10"/>
      <name val="Arial"/>
      <family val="2"/>
      <charset val="186"/>
    </font>
    <font>
      <b/>
      <sz val="36"/>
      <name val="Arial"/>
      <family val="2"/>
      <charset val="186"/>
    </font>
    <font>
      <b/>
      <sz val="22"/>
      <color indexed="8"/>
      <name val="Arial"/>
      <family val="2"/>
      <charset val="186"/>
    </font>
    <font>
      <b/>
      <sz val="26"/>
      <color indexed="10"/>
      <name val="Arial"/>
      <family val="2"/>
      <charset val="186"/>
    </font>
    <font>
      <b/>
      <sz val="16"/>
      <color indexed="10"/>
      <name val="Arial"/>
      <family val="2"/>
      <charset val="186"/>
    </font>
    <font>
      <b/>
      <u/>
      <sz val="16"/>
      <color indexed="10"/>
      <name val="Arial"/>
      <family val="2"/>
      <charset val="186"/>
    </font>
    <font>
      <b/>
      <sz val="12"/>
      <color indexed="62"/>
      <name val="Verdana"/>
      <family val="2"/>
      <charset val="186"/>
    </font>
    <font>
      <b/>
      <u/>
      <sz val="36"/>
      <color indexed="10"/>
      <name val="Arial"/>
      <family val="2"/>
      <charset val="186"/>
    </font>
    <font>
      <b/>
      <u/>
      <sz val="24"/>
      <color indexed="10"/>
      <name val="Arial"/>
      <family val="2"/>
      <charset val="186"/>
    </font>
    <font>
      <b/>
      <sz val="18"/>
      <color rgb="FF00B050"/>
      <name val="Verdana"/>
      <family val="2"/>
      <charset val="186"/>
    </font>
    <font>
      <b/>
      <sz val="28"/>
      <color rgb="FF0070C0"/>
      <name val="Arial"/>
      <family val="2"/>
      <charset val="186"/>
    </font>
    <font>
      <sz val="10"/>
      <color rgb="FFFF0000"/>
      <name val="Arial"/>
      <family val="2"/>
      <charset val="186"/>
    </font>
    <font>
      <sz val="16"/>
      <name val="Arial"/>
      <family val="2"/>
      <charset val="186"/>
    </font>
    <font>
      <b/>
      <sz val="16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24"/>
      <color indexed="10"/>
      <name val="Verdana"/>
      <family val="2"/>
      <charset val="186"/>
    </font>
    <font>
      <b/>
      <sz val="18"/>
      <name val="Verdana"/>
      <family val="2"/>
      <charset val="186"/>
    </font>
    <font>
      <sz val="14"/>
      <name val="Verdana"/>
      <family val="2"/>
      <charset val="186"/>
    </font>
    <font>
      <b/>
      <sz val="13"/>
      <color indexed="62"/>
      <name val="Verdana"/>
      <family val="2"/>
      <charset val="186"/>
    </font>
    <font>
      <sz val="12"/>
      <name val="Verdana"/>
      <family val="2"/>
      <charset val="186"/>
    </font>
    <font>
      <b/>
      <sz val="12"/>
      <color indexed="10"/>
      <name val="Verdana"/>
      <family val="2"/>
      <charset val="186"/>
    </font>
    <font>
      <b/>
      <sz val="14"/>
      <color indexed="10"/>
      <name val="Verdana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6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8">
    <xf numFmtId="0" fontId="0" fillId="0" borderId="0" xfId="0"/>
    <xf numFmtId="0" fontId="2" fillId="2" borderId="1" xfId="2" applyFont="1" applyFill="1" applyBorder="1"/>
    <xf numFmtId="0" fontId="2" fillId="3" borderId="1" xfId="2" applyFont="1" applyFill="1" applyBorder="1" applyAlignment="1">
      <alignment horizontal="center"/>
    </xf>
    <xf numFmtId="166" fontId="2" fillId="2" borderId="1" xfId="3" applyNumberFormat="1" applyFont="1" applyFill="1" applyBorder="1" applyAlignment="1">
      <alignment horizontal="center"/>
    </xf>
    <xf numFmtId="2" fontId="3" fillId="2" borderId="1" xfId="2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0" fontId="3" fillId="2" borderId="1" xfId="2" applyFont="1" applyFill="1" applyBorder="1"/>
    <xf numFmtId="0" fontId="3" fillId="3" borderId="1" xfId="2" applyFont="1" applyFill="1" applyBorder="1"/>
    <xf numFmtId="0" fontId="4" fillId="2" borderId="0" xfId="0" applyFont="1" applyFill="1"/>
    <xf numFmtId="167" fontId="2" fillId="2" borderId="0" xfId="2" applyNumberFormat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0" fontId="2" fillId="2" borderId="0" xfId="2" applyFont="1" applyFill="1"/>
    <xf numFmtId="0" fontId="3" fillId="2" borderId="0" xfId="2" applyFont="1" applyFill="1"/>
    <xf numFmtId="0" fontId="3" fillId="3" borderId="0" xfId="2" applyFont="1" applyFill="1"/>
    <xf numFmtId="0" fontId="7" fillId="2" borderId="0" xfId="2" applyFont="1" applyFill="1"/>
    <xf numFmtId="0" fontId="8" fillId="3" borderId="0" xfId="2" applyFont="1" applyFill="1" applyAlignment="1">
      <alignment horizontal="left"/>
    </xf>
    <xf numFmtId="166" fontId="8" fillId="2" borderId="0" xfId="3" applyNumberFormat="1" applyFont="1" applyFill="1" applyBorder="1" applyAlignment="1">
      <alignment horizontal="center"/>
    </xf>
    <xf numFmtId="2" fontId="9" fillId="2" borderId="0" xfId="2" applyNumberFormat="1" applyFont="1" applyFill="1" applyAlignment="1">
      <alignment horizontal="center"/>
    </xf>
    <xf numFmtId="2" fontId="8" fillId="2" borderId="0" xfId="2" applyNumberFormat="1" applyFont="1" applyFill="1" applyAlignment="1">
      <alignment horizontal="center"/>
    </xf>
    <xf numFmtId="1" fontId="8" fillId="2" borderId="0" xfId="2" applyNumberFormat="1" applyFont="1" applyFill="1" applyAlignment="1">
      <alignment horizontal="center"/>
    </xf>
    <xf numFmtId="0" fontId="9" fillId="2" borderId="0" xfId="2" applyFont="1" applyFill="1"/>
    <xf numFmtId="0" fontId="10" fillId="2" borderId="0" xfId="2" applyFont="1" applyFill="1"/>
    <xf numFmtId="0" fontId="10" fillId="3" borderId="0" xfId="2" applyFont="1" applyFill="1"/>
    <xf numFmtId="0" fontId="10" fillId="2" borderId="0" xfId="0" applyFont="1" applyFill="1"/>
    <xf numFmtId="167" fontId="2" fillId="2" borderId="2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166" fontId="11" fillId="3" borderId="4" xfId="3" applyNumberFormat="1" applyFont="1" applyFill="1" applyBorder="1" applyAlignment="1">
      <alignment horizontal="center" vertical="center" wrapText="1"/>
    </xf>
    <xf numFmtId="2" fontId="4" fillId="3" borderId="5" xfId="2" applyNumberFormat="1" applyFont="1" applyFill="1" applyBorder="1" applyAlignment="1">
      <alignment horizontal="center" vertical="center" wrapText="1"/>
    </xf>
    <xf numFmtId="1" fontId="11" fillId="3" borderId="6" xfId="2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6" fontId="2" fillId="2" borderId="9" xfId="3" applyNumberFormat="1" applyFont="1" applyFill="1" applyBorder="1" applyAlignment="1">
      <alignment horizontal="center"/>
    </xf>
    <xf numFmtId="168" fontId="3" fillId="2" borderId="9" xfId="4" applyNumberFormat="1" applyFont="1" applyFill="1" applyBorder="1" applyAlignment="1">
      <alignment horizontal="center"/>
    </xf>
    <xf numFmtId="1" fontId="2" fillId="2" borderId="9" xfId="4" applyNumberFormat="1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6" fontId="2" fillId="2" borderId="13" xfId="3" applyNumberFormat="1" applyFont="1" applyFill="1" applyBorder="1" applyAlignment="1">
      <alignment horizontal="center"/>
    </xf>
    <xf numFmtId="168" fontId="3" fillId="2" borderId="13" xfId="4" applyNumberFormat="1" applyFont="1" applyFill="1" applyBorder="1" applyAlignment="1">
      <alignment horizontal="center"/>
    </xf>
    <xf numFmtId="1" fontId="2" fillId="2" borderId="13" xfId="4" applyNumberFormat="1" applyFont="1" applyFill="1" applyBorder="1" applyAlignment="1">
      <alignment horizontal="center"/>
    </xf>
    <xf numFmtId="0" fontId="2" fillId="3" borderId="13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6" fontId="2" fillId="2" borderId="16" xfId="3" applyNumberFormat="1" applyFont="1" applyFill="1" applyBorder="1" applyAlignment="1">
      <alignment horizontal="center"/>
    </xf>
    <xf numFmtId="168" fontId="3" fillId="2" borderId="16" xfId="4" applyNumberFormat="1" applyFont="1" applyFill="1" applyBorder="1" applyAlignment="1">
      <alignment horizontal="center"/>
    </xf>
    <xf numFmtId="1" fontId="2" fillId="2" borderId="16" xfId="4" applyNumberFormat="1" applyFont="1" applyFill="1" applyBorder="1" applyAlignment="1">
      <alignment horizontal="center"/>
    </xf>
    <xf numFmtId="0" fontId="2" fillId="3" borderId="16" xfId="2" applyFont="1" applyFill="1" applyBorder="1" applyAlignment="1">
      <alignment horizontal="center"/>
    </xf>
    <xf numFmtId="0" fontId="3" fillId="3" borderId="16" xfId="2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6" fontId="4" fillId="2" borderId="0" xfId="3" applyNumberFormat="1" applyFont="1" applyFill="1"/>
    <xf numFmtId="0" fontId="11" fillId="2" borderId="0" xfId="0" applyFont="1" applyFill="1"/>
    <xf numFmtId="0" fontId="4" fillId="3" borderId="0" xfId="0" applyFont="1" applyFill="1"/>
    <xf numFmtId="0" fontId="13" fillId="2" borderId="0" xfId="0" applyFont="1" applyFill="1"/>
    <xf numFmtId="0" fontId="6" fillId="3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4" fillId="2" borderId="0" xfId="5" applyFont="1" applyFill="1" applyAlignment="1">
      <alignment horizontal="center" vertical="center"/>
    </xf>
    <xf numFmtId="0" fontId="15" fillId="2" borderId="0" xfId="5" applyFont="1" applyFill="1" applyAlignment="1">
      <alignment horizontal="center" vertical="center"/>
    </xf>
    <xf numFmtId="0" fontId="16" fillId="4" borderId="0" xfId="0" applyFont="1" applyFill="1"/>
    <xf numFmtId="0" fontId="0" fillId="4" borderId="0" xfId="0" applyFill="1"/>
    <xf numFmtId="0" fontId="17" fillId="2" borderId="0" xfId="0" applyFont="1" applyFill="1"/>
    <xf numFmtId="0" fontId="18" fillId="2" borderId="17" xfId="5" applyFont="1" applyFill="1" applyBorder="1" applyAlignment="1">
      <alignment horizontal="left"/>
    </xf>
    <xf numFmtId="0" fontId="19" fillId="2" borderId="18" xfId="5" applyFont="1" applyFill="1" applyBorder="1" applyAlignment="1">
      <alignment horizontal="center"/>
    </xf>
    <xf numFmtId="0" fontId="20" fillId="2" borderId="18" xfId="5" applyFont="1" applyFill="1" applyBorder="1" applyAlignment="1">
      <alignment horizontal="center"/>
    </xf>
    <xf numFmtId="0" fontId="21" fillId="2" borderId="19" xfId="5" applyFont="1" applyFill="1" applyBorder="1" applyAlignment="1">
      <alignment horizontal="center"/>
    </xf>
    <xf numFmtId="0" fontId="21" fillId="2" borderId="18" xfId="5" applyFont="1" applyFill="1" applyBorder="1" applyAlignment="1">
      <alignment horizontal="center"/>
    </xf>
    <xf numFmtId="0" fontId="21" fillId="2" borderId="9" xfId="5" applyFont="1" applyFill="1" applyBorder="1" applyAlignment="1">
      <alignment horizontal="center"/>
    </xf>
    <xf numFmtId="0" fontId="22" fillId="2" borderId="9" xfId="5" applyFont="1" applyFill="1" applyBorder="1" applyAlignment="1">
      <alignment horizontal="center"/>
    </xf>
    <xf numFmtId="0" fontId="23" fillId="2" borderId="9" xfId="5" applyFont="1" applyFill="1" applyBorder="1" applyAlignment="1">
      <alignment horizontal="center"/>
    </xf>
    <xf numFmtId="166" fontId="21" fillId="2" borderId="9" xfId="6" applyNumberFormat="1" applyFont="1" applyFill="1" applyBorder="1" applyAlignment="1">
      <alignment horizontal="center"/>
    </xf>
    <xf numFmtId="166" fontId="22" fillId="2" borderId="9" xfId="6" applyNumberFormat="1" applyFont="1" applyFill="1" applyBorder="1" applyAlignment="1">
      <alignment horizontal="center"/>
    </xf>
    <xf numFmtId="0" fontId="21" fillId="2" borderId="10" xfId="5" applyFont="1" applyFill="1" applyBorder="1" applyAlignment="1">
      <alignment horizontal="center"/>
    </xf>
    <xf numFmtId="0" fontId="20" fillId="2" borderId="0" xfId="5" applyFont="1" applyFill="1"/>
    <xf numFmtId="0" fontId="18" fillId="2" borderId="21" xfId="5" applyFont="1" applyFill="1" applyBorder="1" applyAlignment="1">
      <alignment horizontal="left"/>
    </xf>
    <xf numFmtId="0" fontId="19" fillId="2" borderId="22" xfId="5" applyFont="1" applyFill="1" applyBorder="1" applyAlignment="1">
      <alignment horizontal="center"/>
    </xf>
    <xf numFmtId="0" fontId="20" fillId="2" borderId="22" xfId="5" applyFont="1" applyFill="1" applyBorder="1" applyAlignment="1">
      <alignment horizontal="center"/>
    </xf>
    <xf numFmtId="0" fontId="21" fillId="2" borderId="16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16" xfId="5" applyFont="1" applyFill="1" applyBorder="1" applyAlignment="1">
      <alignment horizontal="center"/>
    </xf>
    <xf numFmtId="0" fontId="21" fillId="2" borderId="23" xfId="5" applyFont="1" applyFill="1" applyBorder="1" applyAlignment="1">
      <alignment horizontal="center"/>
    </xf>
    <xf numFmtId="49" fontId="25" fillId="2" borderId="16" xfId="5" applyNumberFormat="1" applyFont="1" applyFill="1" applyBorder="1" applyAlignment="1">
      <alignment horizontal="center"/>
    </xf>
    <xf numFmtId="166" fontId="21" fillId="2" borderId="16" xfId="6" applyNumberFormat="1" applyFont="1" applyFill="1" applyBorder="1" applyAlignment="1">
      <alignment horizontal="center"/>
    </xf>
    <xf numFmtId="166" fontId="22" fillId="2" borderId="16" xfId="6" applyNumberFormat="1" applyFont="1" applyFill="1" applyBorder="1" applyAlignment="1">
      <alignment horizontal="center"/>
    </xf>
    <xf numFmtId="0" fontId="21" fillId="2" borderId="24" xfId="5" applyFont="1" applyFill="1" applyBorder="1" applyAlignment="1">
      <alignment horizontal="center"/>
    </xf>
    <xf numFmtId="0" fontId="20" fillId="3" borderId="0" xfId="5" applyFont="1" applyFill="1"/>
    <xf numFmtId="0" fontId="5" fillId="5" borderId="25" xfId="5" applyFont="1" applyFill="1" applyBorder="1" applyAlignment="1">
      <alignment horizontal="left" vertical="center" wrapText="1"/>
    </xf>
    <xf numFmtId="0" fontId="26" fillId="2" borderId="26" xfId="5" applyFont="1" applyFill="1" applyBorder="1" applyAlignment="1">
      <alignment horizontal="center" vertical="center" wrapText="1"/>
    </xf>
    <xf numFmtId="0" fontId="22" fillId="2" borderId="18" xfId="5" applyFont="1" applyFill="1" applyBorder="1" applyAlignment="1">
      <alignment horizontal="center" vertical="center" wrapText="1"/>
    </xf>
    <xf numFmtId="0" fontId="21" fillId="2" borderId="27" xfId="5" applyFont="1" applyFill="1" applyBorder="1" applyAlignment="1">
      <alignment horizontal="center" vertical="center"/>
    </xf>
    <xf numFmtId="0" fontId="21" fillId="2" borderId="28" xfId="5" applyFont="1" applyFill="1" applyBorder="1" applyAlignment="1">
      <alignment horizontal="center" vertical="center"/>
    </xf>
    <xf numFmtId="0" fontId="27" fillId="2" borderId="28" xfId="5" applyFont="1" applyFill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center" vertical="center" wrapText="1"/>
    </xf>
    <xf numFmtId="0" fontId="21" fillId="2" borderId="29" xfId="5" applyFont="1" applyFill="1" applyBorder="1" applyAlignment="1">
      <alignment horizontal="center" vertical="center"/>
    </xf>
    <xf numFmtId="0" fontId="27" fillId="2" borderId="9" xfId="5" applyFont="1" applyFill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center" vertical="center"/>
    </xf>
    <xf numFmtId="0" fontId="22" fillId="2" borderId="28" xfId="5" applyFont="1" applyFill="1" applyBorder="1" applyAlignment="1">
      <alignment horizontal="center" vertical="center"/>
    </xf>
    <xf numFmtId="0" fontId="15" fillId="2" borderId="9" xfId="5" applyFont="1" applyFill="1" applyBorder="1" applyAlignment="1">
      <alignment horizontal="center" vertical="center"/>
    </xf>
    <xf numFmtId="168" fontId="15" fillId="2" borderId="28" xfId="6" applyNumberFormat="1" applyFont="1" applyFill="1" applyBorder="1" applyAlignment="1">
      <alignment horizontal="center" vertical="center"/>
    </xf>
    <xf numFmtId="168" fontId="28" fillId="2" borderId="9" xfId="6" applyNumberFormat="1" applyFont="1" applyFill="1" applyBorder="1" applyAlignment="1">
      <alignment horizontal="center" vertical="center"/>
    </xf>
    <xf numFmtId="0" fontId="20" fillId="3" borderId="0" xfId="5" applyFont="1" applyFill="1" applyAlignment="1">
      <alignment vertical="center"/>
    </xf>
    <xf numFmtId="0" fontId="30" fillId="3" borderId="30" xfId="5" applyFont="1" applyFill="1" applyBorder="1" applyAlignment="1">
      <alignment horizontal="left" vertical="center"/>
    </xf>
    <xf numFmtId="0" fontId="26" fillId="2" borderId="31" xfId="5" applyFont="1" applyFill="1" applyBorder="1" applyAlignment="1">
      <alignment horizontal="center" vertical="center"/>
    </xf>
    <xf numFmtId="0" fontId="22" fillId="2" borderId="32" xfId="5" applyFont="1" applyFill="1" applyBorder="1" applyAlignment="1">
      <alignment horizontal="center" vertical="center"/>
    </xf>
    <xf numFmtId="0" fontId="21" fillId="2" borderId="32" xfId="5" applyFont="1" applyFill="1" applyBorder="1" applyAlignment="1">
      <alignment horizontal="center" vertical="center"/>
    </xf>
    <xf numFmtId="0" fontId="22" fillId="2" borderId="13" xfId="5" applyFont="1" applyFill="1" applyBorder="1" applyAlignment="1">
      <alignment horizontal="center" vertical="center"/>
    </xf>
    <xf numFmtId="0" fontId="21" fillId="2" borderId="13" xfId="5" applyFont="1" applyFill="1" applyBorder="1" applyAlignment="1">
      <alignment horizontal="center" vertical="center"/>
    </xf>
    <xf numFmtId="168" fontId="21" fillId="2" borderId="13" xfId="6" applyNumberFormat="1" applyFont="1" applyFill="1" applyBorder="1" applyAlignment="1">
      <alignment horizontal="center" vertical="center"/>
    </xf>
    <xf numFmtId="168" fontId="22" fillId="2" borderId="13" xfId="6" applyNumberFormat="1" applyFont="1" applyFill="1" applyBorder="1" applyAlignment="1">
      <alignment horizontal="center" vertical="center"/>
    </xf>
    <xf numFmtId="0" fontId="26" fillId="2" borderId="36" xfId="5" applyFont="1" applyFill="1" applyBorder="1" applyAlignment="1">
      <alignment horizontal="center" vertical="center"/>
    </xf>
    <xf numFmtId="0" fontId="30" fillId="6" borderId="30" xfId="5" applyFont="1" applyFill="1" applyBorder="1" applyAlignment="1">
      <alignment horizontal="left" vertical="center"/>
    </xf>
    <xf numFmtId="1" fontId="26" fillId="2" borderId="39" xfId="5" applyNumberFormat="1" applyFont="1" applyFill="1" applyBorder="1" applyAlignment="1">
      <alignment horizontal="center"/>
    </xf>
    <xf numFmtId="0" fontId="22" fillId="2" borderId="16" xfId="5" applyFont="1" applyFill="1" applyBorder="1" applyAlignment="1">
      <alignment horizontal="center" vertical="center"/>
    </xf>
    <xf numFmtId="168" fontId="21" fillId="2" borderId="16" xfId="6" applyNumberFormat="1" applyFont="1" applyFill="1" applyBorder="1" applyAlignment="1">
      <alignment horizontal="center" vertical="center"/>
    </xf>
    <xf numFmtId="168" fontId="22" fillId="2" borderId="16" xfId="6" applyNumberFormat="1" applyFont="1" applyFill="1" applyBorder="1" applyAlignment="1">
      <alignment horizontal="center" vertical="center"/>
    </xf>
    <xf numFmtId="0" fontId="5" fillId="6" borderId="25" xfId="5" applyFont="1" applyFill="1" applyBorder="1" applyAlignment="1">
      <alignment horizontal="left" vertical="center" wrapText="1"/>
    </xf>
    <xf numFmtId="0" fontId="26" fillId="0" borderId="31" xfId="5" applyFont="1" applyBorder="1" applyAlignment="1">
      <alignment horizontal="center" vertical="center" wrapText="1"/>
    </xf>
    <xf numFmtId="0" fontId="21" fillId="2" borderId="9" xfId="5" applyFont="1" applyFill="1" applyBorder="1" applyAlignment="1">
      <alignment horizontal="center" vertical="center"/>
    </xf>
    <xf numFmtId="0" fontId="22" fillId="2" borderId="42" xfId="5" applyFont="1" applyFill="1" applyBorder="1" applyAlignment="1">
      <alignment horizontal="center" vertical="center" wrapText="1"/>
    </xf>
    <xf numFmtId="0" fontId="21" fillId="2" borderId="18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 vertical="center"/>
    </xf>
    <xf numFmtId="168" fontId="15" fillId="2" borderId="9" xfId="6" applyNumberFormat="1" applyFont="1" applyFill="1" applyBorder="1" applyAlignment="1">
      <alignment horizontal="center" vertical="center"/>
    </xf>
    <xf numFmtId="0" fontId="20" fillId="2" borderId="0" xfId="5" applyFont="1" applyFill="1" applyAlignment="1">
      <alignment vertical="center"/>
    </xf>
    <xf numFmtId="0" fontId="30" fillId="3" borderId="43" xfId="5" applyFont="1" applyFill="1" applyBorder="1" applyAlignment="1">
      <alignment horizontal="left" vertical="center"/>
    </xf>
    <xf numFmtId="0" fontId="30" fillId="3" borderId="44" xfId="5" applyFont="1" applyFill="1" applyBorder="1" applyAlignment="1">
      <alignment horizontal="left" vertical="center"/>
    </xf>
    <xf numFmtId="0" fontId="22" fillId="2" borderId="28" xfId="5" applyFont="1" applyFill="1" applyBorder="1" applyAlignment="1">
      <alignment horizontal="center" vertical="center" wrapText="1"/>
    </xf>
    <xf numFmtId="0" fontId="26" fillId="2" borderId="31" xfId="5" applyFont="1" applyFill="1" applyBorder="1" applyAlignment="1">
      <alignment horizontal="center" vertical="center" wrapText="1"/>
    </xf>
    <xf numFmtId="0" fontId="30" fillId="7" borderId="30" xfId="5" applyFont="1" applyFill="1" applyBorder="1" applyAlignment="1">
      <alignment horizontal="left" vertical="center"/>
    </xf>
    <xf numFmtId="0" fontId="30" fillId="3" borderId="0" xfId="5" applyFont="1" applyFill="1" applyAlignment="1">
      <alignment horizontal="left" vertical="center"/>
    </xf>
    <xf numFmtId="1" fontId="26" fillId="2" borderId="0" xfId="5" applyNumberFormat="1" applyFont="1" applyFill="1" applyAlignment="1">
      <alignment horizontal="center"/>
    </xf>
    <xf numFmtId="0" fontId="22" fillId="2" borderId="0" xfId="5" applyFont="1" applyFill="1" applyAlignment="1">
      <alignment horizontal="center" vertical="center"/>
    </xf>
    <xf numFmtId="0" fontId="21" fillId="2" borderId="0" xfId="5" applyFont="1" applyFill="1" applyAlignment="1">
      <alignment horizontal="center" vertical="center"/>
    </xf>
    <xf numFmtId="0" fontId="24" fillId="2" borderId="0" xfId="5" applyFont="1" applyFill="1" applyAlignment="1">
      <alignment horizontal="center" vertical="center"/>
    </xf>
    <xf numFmtId="168" fontId="21" fillId="2" borderId="0" xfId="6" applyNumberFormat="1" applyFont="1" applyFill="1" applyBorder="1" applyAlignment="1">
      <alignment horizontal="center" vertical="center"/>
    </xf>
    <xf numFmtId="168" fontId="22" fillId="2" borderId="0" xfId="6" applyNumberFormat="1" applyFont="1" applyFill="1" applyBorder="1" applyAlignment="1">
      <alignment horizontal="center" vertical="center"/>
    </xf>
    <xf numFmtId="0" fontId="29" fillId="2" borderId="0" xfId="5" applyFont="1" applyFill="1" applyAlignment="1">
      <alignment horizontal="center" vertical="center"/>
    </xf>
    <xf numFmtId="0" fontId="30" fillId="2" borderId="30" xfId="5" applyFont="1" applyFill="1" applyBorder="1" applyAlignment="1">
      <alignment horizontal="left" vertical="center"/>
    </xf>
    <xf numFmtId="0" fontId="31" fillId="3" borderId="0" xfId="0" applyFont="1" applyFill="1"/>
    <xf numFmtId="0" fontId="13" fillId="2" borderId="0" xfId="0" applyFont="1" applyFill="1" applyAlignment="1">
      <alignment horizontal="center"/>
    </xf>
    <xf numFmtId="0" fontId="32" fillId="2" borderId="0" xfId="0" applyFont="1" applyFill="1"/>
    <xf numFmtId="0" fontId="36" fillId="3" borderId="13" xfId="5" applyFont="1" applyFill="1" applyBorder="1" applyAlignment="1">
      <alignment horizontal="left" vertical="center"/>
    </xf>
    <xf numFmtId="0" fontId="36" fillId="6" borderId="13" xfId="5" applyFont="1" applyFill="1" applyBorder="1" applyAlignment="1">
      <alignment horizontal="center" vertical="center" wrapText="1"/>
    </xf>
    <xf numFmtId="0" fontId="40" fillId="2" borderId="0" xfId="0" applyFont="1" applyFill="1"/>
    <xf numFmtId="0" fontId="41" fillId="2" borderId="0" xfId="5" applyFont="1" applyFill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43" fillId="2" borderId="1" xfId="2" applyFont="1" applyFill="1" applyBorder="1"/>
    <xf numFmtId="167" fontId="43" fillId="2" borderId="0" xfId="2" applyNumberFormat="1" applyFont="1" applyFill="1" applyAlignment="1">
      <alignment horizontal="center"/>
    </xf>
    <xf numFmtId="0" fontId="43" fillId="2" borderId="0" xfId="2" applyFont="1" applyFill="1"/>
    <xf numFmtId="167" fontId="43" fillId="2" borderId="3" xfId="2" applyNumberFormat="1" applyFont="1" applyFill="1" applyBorder="1" applyAlignment="1">
      <alignment horizontal="center" vertical="center" wrapText="1"/>
    </xf>
    <xf numFmtId="0" fontId="44" fillId="2" borderId="0" xfId="0" applyFont="1" applyFill="1"/>
    <xf numFmtId="0" fontId="45" fillId="0" borderId="0" xfId="0" applyFont="1"/>
    <xf numFmtId="0" fontId="46" fillId="0" borderId="0" xfId="0" applyFont="1"/>
    <xf numFmtId="0" fontId="45" fillId="0" borderId="13" xfId="0" applyFont="1" applyBorder="1"/>
    <xf numFmtId="0" fontId="46" fillId="0" borderId="13" xfId="0" applyFont="1" applyBorder="1"/>
    <xf numFmtId="0" fontId="47" fillId="0" borderId="13" xfId="5" applyFont="1" applyBorder="1" applyAlignment="1">
      <alignment horizontal="center"/>
    </xf>
    <xf numFmtId="0" fontId="46" fillId="0" borderId="34" xfId="5" applyFont="1" applyBorder="1" applyAlignment="1">
      <alignment horizontal="center"/>
    </xf>
    <xf numFmtId="0" fontId="46" fillId="0" borderId="28" xfId="0" applyFont="1" applyBorder="1"/>
    <xf numFmtId="0" fontId="46" fillId="0" borderId="13" xfId="5" applyFont="1" applyBorder="1" applyAlignment="1">
      <alignment horizontal="center"/>
    </xf>
    <xf numFmtId="0" fontId="46" fillId="0" borderId="45" xfId="5" applyFont="1" applyBorder="1" applyAlignment="1">
      <alignment horizontal="center"/>
    </xf>
    <xf numFmtId="0" fontId="46" fillId="0" borderId="47" xfId="5" applyFont="1" applyBorder="1" applyAlignment="1">
      <alignment horizontal="center"/>
    </xf>
    <xf numFmtId="0" fontId="45" fillId="0" borderId="46" xfId="0" applyFont="1" applyBorder="1"/>
    <xf numFmtId="0" fontId="46" fillId="0" borderId="0" xfId="0" applyFont="1" applyAlignment="1">
      <alignment vertical="center" wrapText="1"/>
    </xf>
    <xf numFmtId="0" fontId="48" fillId="8" borderId="13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8" fillId="8" borderId="27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3" xfId="0" applyFont="1" applyBorder="1" applyAlignment="1">
      <alignment vertical="center"/>
    </xf>
    <xf numFmtId="0" fontId="46" fillId="0" borderId="0" xfId="5" applyFont="1" applyAlignment="1">
      <alignment horizontal="center"/>
    </xf>
    <xf numFmtId="0" fontId="49" fillId="0" borderId="0" xfId="5" applyFont="1" applyAlignment="1">
      <alignment horizontal="center"/>
    </xf>
    <xf numFmtId="0" fontId="51" fillId="0" borderId="42" xfId="5" applyFont="1" applyBorder="1" applyAlignment="1">
      <alignment horizontal="left"/>
    </xf>
    <xf numFmtId="0" fontId="52" fillId="0" borderId="13" xfId="0" applyFont="1" applyBorder="1"/>
    <xf numFmtId="0" fontId="51" fillId="0" borderId="0" xfId="5" applyFont="1" applyAlignment="1">
      <alignment horizontal="left"/>
    </xf>
    <xf numFmtId="0" fontId="48" fillId="0" borderId="0" xfId="0" applyFont="1" applyAlignment="1">
      <alignment vertical="center" wrapText="1"/>
    </xf>
    <xf numFmtId="0" fontId="48" fillId="8" borderId="13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45" fillId="2" borderId="0" xfId="5" applyFont="1" applyFill="1"/>
    <xf numFmtId="0" fontId="45" fillId="2" borderId="0" xfId="5" applyFont="1" applyFill="1" applyAlignment="1">
      <alignment horizontal="center"/>
    </xf>
    <xf numFmtId="0" fontId="45" fillId="2" borderId="0" xfId="5" applyFont="1" applyFill="1" applyAlignment="1">
      <alignment horizontal="center" vertical="center"/>
    </xf>
    <xf numFmtId="0" fontId="46" fillId="2" borderId="0" xfId="5" applyFont="1" applyFill="1" applyAlignment="1">
      <alignment horizontal="center" vertical="center"/>
    </xf>
    <xf numFmtId="0" fontId="46" fillId="2" borderId="0" xfId="5" applyFont="1" applyFill="1" applyAlignment="1">
      <alignment horizontal="center"/>
    </xf>
    <xf numFmtId="0" fontId="53" fillId="2" borderId="0" xfId="5" applyFont="1" applyFill="1"/>
    <xf numFmtId="0" fontId="48" fillId="2" borderId="28" xfId="5" applyFont="1" applyFill="1" applyBorder="1" applyAlignment="1">
      <alignment horizontal="center" vertical="center" wrapText="1"/>
    </xf>
    <xf numFmtId="0" fontId="45" fillId="2" borderId="0" xfId="5" applyFont="1" applyFill="1" applyAlignment="1">
      <alignment vertical="center" wrapText="1"/>
    </xf>
    <xf numFmtId="0" fontId="50" fillId="2" borderId="12" xfId="5" applyFont="1" applyFill="1" applyBorder="1" applyAlignment="1">
      <alignment horizontal="center" vertical="center" wrapText="1"/>
    </xf>
    <xf numFmtId="0" fontId="50" fillId="2" borderId="37" xfId="5" applyFont="1" applyFill="1" applyBorder="1" applyAlignment="1">
      <alignment horizontal="center" vertical="center" wrapText="1"/>
    </xf>
    <xf numFmtId="0" fontId="49" fillId="2" borderId="46" xfId="5" applyFont="1" applyFill="1" applyBorder="1" applyAlignment="1">
      <alignment horizontal="center" wrapText="1"/>
    </xf>
    <xf numFmtId="0" fontId="49" fillId="2" borderId="37" xfId="5" applyFont="1" applyFill="1" applyBorder="1" applyAlignment="1">
      <alignment horizontal="center" wrapText="1"/>
    </xf>
    <xf numFmtId="0" fontId="46" fillId="2" borderId="0" xfId="5" applyFont="1" applyFill="1" applyAlignment="1">
      <alignment vertical="center" wrapText="1"/>
    </xf>
    <xf numFmtId="0" fontId="46" fillId="2" borderId="0" xfId="5" applyFont="1" applyFill="1"/>
    <xf numFmtId="0" fontId="49" fillId="2" borderId="28" xfId="5" applyFont="1" applyFill="1" applyBorder="1" applyAlignment="1">
      <alignment horizontal="center" vertical="center" wrapText="1"/>
    </xf>
    <xf numFmtId="0" fontId="49" fillId="2" borderId="33" xfId="5" applyFont="1" applyFill="1" applyBorder="1" applyAlignment="1">
      <alignment horizontal="center" wrapText="1"/>
    </xf>
    <xf numFmtId="0" fontId="49" fillId="2" borderId="13" xfId="5" applyFont="1" applyFill="1" applyBorder="1" applyAlignment="1">
      <alignment horizontal="center" wrapText="1"/>
    </xf>
    <xf numFmtId="0" fontId="49" fillId="2" borderId="13" xfId="5" applyFont="1" applyFill="1" applyBorder="1" applyAlignment="1">
      <alignment horizontal="center" vertical="center" wrapText="1"/>
    </xf>
    <xf numFmtId="0" fontId="55" fillId="3" borderId="0" xfId="5" applyFont="1" applyFill="1"/>
    <xf numFmtId="0" fontId="56" fillId="3" borderId="0" xfId="0" applyFont="1" applyFill="1"/>
    <xf numFmtId="0" fontId="55" fillId="3" borderId="0" xfId="5" applyFont="1" applyFill="1" applyAlignment="1">
      <alignment vertical="center" wrapText="1"/>
    </xf>
    <xf numFmtId="0" fontId="57" fillId="2" borderId="37" xfId="5" applyFont="1" applyFill="1" applyBorder="1" applyAlignment="1">
      <alignment horizontal="center" vertical="center" wrapText="1"/>
    </xf>
    <xf numFmtId="0" fontId="57" fillId="2" borderId="12" xfId="5" applyFont="1" applyFill="1" applyBorder="1" applyAlignment="1">
      <alignment horizontal="center" vertical="center" wrapText="1"/>
    </xf>
    <xf numFmtId="0" fontId="57" fillId="0" borderId="0" xfId="5" applyFont="1" applyAlignment="1">
      <alignment horizontal="center"/>
    </xf>
    <xf numFmtId="1" fontId="2" fillId="2" borderId="9" xfId="1" applyNumberFormat="1" applyFont="1" applyFill="1" applyBorder="1" applyAlignment="1">
      <alignment horizontal="center"/>
    </xf>
    <xf numFmtId="1" fontId="2" fillId="2" borderId="13" xfId="1" applyNumberFormat="1" applyFont="1" applyFill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5" fillId="6" borderId="48" xfId="5" applyFont="1" applyFill="1" applyBorder="1" applyAlignment="1">
      <alignment horizontal="left" vertical="center" wrapText="1"/>
    </xf>
    <xf numFmtId="1" fontId="11" fillId="3" borderId="4" xfId="2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/>
    <xf numFmtId="0" fontId="30" fillId="6" borderId="0" xfId="5" applyFont="1" applyFill="1" applyAlignment="1">
      <alignment horizontal="left" vertical="center"/>
    </xf>
    <xf numFmtId="0" fontId="2" fillId="4" borderId="9" xfId="0" applyFont="1" applyFill="1" applyBorder="1" applyAlignment="1">
      <alignment horizontal="center"/>
    </xf>
    <xf numFmtId="0" fontId="59" fillId="3" borderId="13" xfId="2" applyFont="1" applyFill="1" applyBorder="1" applyAlignment="1">
      <alignment horizontal="center"/>
    </xf>
    <xf numFmtId="0" fontId="60" fillId="2" borderId="32" xfId="5" applyFont="1" applyFill="1" applyBorder="1" applyAlignment="1">
      <alignment horizontal="center" vertical="center"/>
    </xf>
    <xf numFmtId="1" fontId="2" fillId="3" borderId="13" xfId="2" applyNumberFormat="1" applyFont="1" applyFill="1" applyBorder="1" applyAlignment="1">
      <alignment horizontal="center"/>
    </xf>
    <xf numFmtId="1" fontId="3" fillId="3" borderId="13" xfId="2" applyNumberFormat="1" applyFont="1" applyFill="1" applyBorder="1" applyAlignment="1">
      <alignment horizontal="center"/>
    </xf>
    <xf numFmtId="168" fontId="2" fillId="2" borderId="13" xfId="1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7" fillId="2" borderId="0" xfId="5" applyFont="1" applyFill="1" applyAlignment="1">
      <alignment horizontal="center"/>
    </xf>
    <xf numFmtId="0" fontId="33" fillId="2" borderId="0" xfId="5" applyFont="1" applyFill="1" applyAlignment="1">
      <alignment horizontal="center"/>
    </xf>
    <xf numFmtId="0" fontId="34" fillId="2" borderId="0" xfId="5" applyFont="1" applyFill="1" applyAlignment="1">
      <alignment horizontal="center"/>
    </xf>
    <xf numFmtId="1" fontId="64" fillId="2" borderId="0" xfId="5" applyNumberFormat="1" applyFont="1" applyFill="1" applyAlignment="1">
      <alignment horizontal="center"/>
    </xf>
    <xf numFmtId="0" fontId="36" fillId="2" borderId="13" xfId="5" applyFont="1" applyFill="1" applyBorder="1" applyAlignment="1">
      <alignment horizontal="center" vertical="center" wrapText="1"/>
    </xf>
    <xf numFmtId="0" fontId="37" fillId="2" borderId="13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 wrapText="1"/>
    </xf>
    <xf numFmtId="0" fontId="36" fillId="2" borderId="13" xfId="5" applyFont="1" applyFill="1" applyBorder="1" applyAlignment="1">
      <alignment horizontal="left" vertical="center" wrapText="1"/>
    </xf>
    <xf numFmtId="165" fontId="36" fillId="2" borderId="13" xfId="6" applyFont="1" applyFill="1" applyBorder="1" applyAlignment="1">
      <alignment horizontal="center" vertical="center" wrapText="1"/>
    </xf>
    <xf numFmtId="1" fontId="39" fillId="2" borderId="13" xfId="5" applyNumberFormat="1" applyFont="1" applyFill="1" applyBorder="1" applyAlignment="1">
      <alignment horizontal="center" vertical="center" wrapText="1"/>
    </xf>
    <xf numFmtId="0" fontId="36" fillId="2" borderId="45" xfId="5" applyFont="1" applyFill="1" applyBorder="1" applyAlignment="1">
      <alignment horizontal="center"/>
    </xf>
    <xf numFmtId="0" fontId="36" fillId="2" borderId="13" xfId="5" applyFont="1" applyFill="1" applyBorder="1" applyAlignment="1">
      <alignment horizontal="left"/>
    </xf>
    <xf numFmtId="0" fontId="37" fillId="2" borderId="13" xfId="5" applyFont="1" applyFill="1" applyBorder="1" applyAlignment="1">
      <alignment horizontal="center"/>
    </xf>
    <xf numFmtId="0" fontId="36" fillId="2" borderId="13" xfId="5" applyFont="1" applyFill="1" applyBorder="1" applyAlignment="1">
      <alignment horizontal="center"/>
    </xf>
    <xf numFmtId="0" fontId="38" fillId="2" borderId="13" xfId="5" applyFont="1" applyFill="1" applyBorder="1" applyAlignment="1">
      <alignment horizontal="center"/>
    </xf>
    <xf numFmtId="165" fontId="37" fillId="2" borderId="13" xfId="6" applyFont="1" applyFill="1" applyBorder="1" applyAlignment="1">
      <alignment horizontal="center"/>
    </xf>
    <xf numFmtId="165" fontId="36" fillId="2" borderId="13" xfId="6" applyFont="1" applyFill="1" applyBorder="1" applyAlignment="1">
      <alignment horizontal="center"/>
    </xf>
    <xf numFmtId="1" fontId="37" fillId="2" borderId="13" xfId="5" applyNumberFormat="1" applyFont="1" applyFill="1" applyBorder="1" applyAlignment="1">
      <alignment horizontal="center"/>
    </xf>
    <xf numFmtId="1" fontId="39" fillId="2" borderId="13" xfId="5" applyNumberFormat="1" applyFont="1" applyFill="1" applyBorder="1" applyAlignment="1">
      <alignment horizontal="center"/>
    </xf>
    <xf numFmtId="165" fontId="58" fillId="2" borderId="13" xfId="6" applyFont="1" applyFill="1" applyBorder="1" applyAlignment="1">
      <alignment horizontal="center"/>
    </xf>
    <xf numFmtId="0" fontId="0" fillId="0" borderId="0" xfId="0" applyAlignment="1">
      <alignment vertical="center"/>
    </xf>
    <xf numFmtId="0" fontId="36" fillId="2" borderId="13" xfId="5" applyFont="1" applyFill="1" applyBorder="1" applyAlignment="1">
      <alignment horizontal="left" vertical="center"/>
    </xf>
    <xf numFmtId="0" fontId="12" fillId="3" borderId="9" xfId="2" applyFont="1" applyFill="1" applyBorder="1" applyAlignment="1">
      <alignment horizontal="center"/>
    </xf>
    <xf numFmtId="0" fontId="12" fillId="3" borderId="16" xfId="2" applyFont="1" applyFill="1" applyBorder="1" applyAlignment="1">
      <alignment horizontal="center"/>
    </xf>
    <xf numFmtId="165" fontId="39" fillId="2" borderId="28" xfId="3" applyFont="1" applyFill="1" applyBorder="1" applyAlignment="1">
      <alignment horizontal="center" vertical="center" wrapText="1"/>
    </xf>
    <xf numFmtId="165" fontId="36" fillId="2" borderId="28" xfId="3" applyFont="1" applyFill="1" applyBorder="1" applyAlignment="1">
      <alignment horizontal="center" vertical="center" wrapText="1"/>
    </xf>
    <xf numFmtId="165" fontId="37" fillId="2" borderId="28" xfId="3" applyFont="1" applyFill="1" applyBorder="1" applyAlignment="1">
      <alignment horizontal="center" vertical="center" wrapText="1"/>
    </xf>
    <xf numFmtId="0" fontId="36" fillId="2" borderId="28" xfId="5" applyFont="1" applyFill="1" applyBorder="1" applyAlignment="1">
      <alignment horizontal="center" vertical="center"/>
    </xf>
    <xf numFmtId="1" fontId="65" fillId="2" borderId="42" xfId="5" applyNumberFormat="1" applyFont="1" applyFill="1" applyBorder="1" applyAlignment="1">
      <alignment horizontal="center"/>
    </xf>
    <xf numFmtId="0" fontId="1" fillId="2" borderId="42" xfId="0" applyFont="1" applyFill="1" applyBorder="1"/>
    <xf numFmtId="0" fontId="17" fillId="2" borderId="42" xfId="0" applyFont="1" applyFill="1" applyBorder="1"/>
    <xf numFmtId="0" fontId="63" fillId="2" borderId="42" xfId="0" applyFont="1" applyFill="1" applyBorder="1"/>
    <xf numFmtId="0" fontId="62" fillId="2" borderId="42" xfId="0" applyFont="1" applyFill="1" applyBorder="1"/>
    <xf numFmtId="0" fontId="63" fillId="2" borderId="42" xfId="5" applyFont="1" applyFill="1" applyBorder="1" applyAlignment="1">
      <alignment horizontal="center"/>
    </xf>
    <xf numFmtId="0" fontId="34" fillId="2" borderId="42" xfId="5" applyFont="1" applyFill="1" applyBorder="1" applyAlignment="1">
      <alignment horizontal="center"/>
    </xf>
    <xf numFmtId="0" fontId="33" fillId="2" borderId="42" xfId="5" applyFont="1" applyFill="1" applyBorder="1" applyAlignment="1">
      <alignment horizontal="center"/>
    </xf>
    <xf numFmtId="0" fontId="30" fillId="3" borderId="13" xfId="5" applyFont="1" applyFill="1" applyBorder="1" applyAlignment="1">
      <alignment horizontal="left" vertical="center"/>
    </xf>
    <xf numFmtId="0" fontId="30" fillId="2" borderId="13" xfId="5" applyFont="1" applyFill="1" applyBorder="1" applyAlignment="1">
      <alignment horizontal="left" vertical="center"/>
    </xf>
    <xf numFmtId="1" fontId="21" fillId="2" borderId="32" xfId="5" applyNumberFormat="1" applyFont="1" applyFill="1" applyBorder="1" applyAlignment="1">
      <alignment horizontal="center" vertical="center"/>
    </xf>
    <xf numFmtId="1" fontId="21" fillId="2" borderId="0" xfId="5" applyNumberFormat="1" applyFont="1" applyFill="1" applyAlignment="1">
      <alignment horizontal="center" vertical="center"/>
    </xf>
    <xf numFmtId="1" fontId="38" fillId="2" borderId="13" xfId="5" applyNumberFormat="1" applyFont="1" applyFill="1" applyBorder="1" applyAlignment="1">
      <alignment horizontal="center"/>
    </xf>
    <xf numFmtId="168" fontId="2" fillId="2" borderId="16" xfId="1" applyNumberFormat="1" applyFont="1" applyFill="1" applyBorder="1" applyAlignment="1">
      <alignment horizontal="center"/>
    </xf>
    <xf numFmtId="0" fontId="59" fillId="3" borderId="9" xfId="2" applyFont="1" applyFill="1" applyBorder="1" applyAlignment="1">
      <alignment horizontal="center"/>
    </xf>
    <xf numFmtId="0" fontId="1" fillId="3" borderId="0" xfId="8" applyFill="1"/>
    <xf numFmtId="0" fontId="71" fillId="3" borderId="0" xfId="8" applyFont="1" applyFill="1" applyAlignment="1">
      <alignment vertical="center"/>
    </xf>
    <xf numFmtId="0" fontId="1" fillId="3" borderId="0" xfId="7" applyFill="1"/>
    <xf numFmtId="0" fontId="1" fillId="3" borderId="0" xfId="8" applyFill="1" applyAlignment="1">
      <alignment horizontal="center"/>
    </xf>
    <xf numFmtId="0" fontId="68" fillId="9" borderId="0" xfId="8" applyFont="1" applyFill="1"/>
    <xf numFmtId="0" fontId="75" fillId="3" borderId="55" xfId="8" applyFont="1" applyFill="1" applyBorder="1"/>
    <xf numFmtId="0" fontId="33" fillId="3" borderId="25" xfId="8" applyFont="1" applyFill="1" applyBorder="1" applyAlignment="1">
      <alignment horizontal="center"/>
    </xf>
    <xf numFmtId="0" fontId="20" fillId="3" borderId="17" xfId="9" applyFont="1" applyFill="1" applyBorder="1" applyAlignment="1">
      <alignment horizontal="center"/>
    </xf>
    <xf numFmtId="0" fontId="19" fillId="3" borderId="18" xfId="9" applyFont="1" applyFill="1" applyBorder="1" applyAlignment="1">
      <alignment horizontal="center"/>
    </xf>
    <xf numFmtId="0" fontId="20" fillId="3" borderId="18" xfId="9" applyFont="1" applyFill="1" applyBorder="1" applyAlignment="1">
      <alignment horizontal="center"/>
    </xf>
    <xf numFmtId="0" fontId="21" fillId="3" borderId="19" xfId="9" applyFont="1" applyFill="1" applyBorder="1" applyAlignment="1">
      <alignment horizontal="center"/>
    </xf>
    <xf numFmtId="0" fontId="20" fillId="3" borderId="43" xfId="9" applyFont="1" applyFill="1" applyBorder="1" applyAlignment="1">
      <alignment horizontal="center"/>
    </xf>
    <xf numFmtId="0" fontId="1" fillId="3" borderId="56" xfId="8" applyFill="1" applyBorder="1" applyAlignment="1">
      <alignment horizontal="center"/>
    </xf>
    <xf numFmtId="0" fontId="20" fillId="3" borderId="57" xfId="9" applyFont="1" applyFill="1" applyBorder="1" applyAlignment="1">
      <alignment horizontal="center"/>
    </xf>
    <xf numFmtId="0" fontId="19" fillId="3" borderId="34" xfId="9" applyFont="1" applyFill="1" applyBorder="1" applyAlignment="1">
      <alignment horizontal="center"/>
    </xf>
    <xf numFmtId="0" fontId="20" fillId="3" borderId="34" xfId="9" applyFont="1" applyFill="1" applyBorder="1" applyAlignment="1">
      <alignment horizontal="center"/>
    </xf>
    <xf numFmtId="0" fontId="21" fillId="3" borderId="33" xfId="9" applyFont="1" applyFill="1" applyBorder="1" applyAlignment="1">
      <alignment horizontal="center"/>
    </xf>
    <xf numFmtId="0" fontId="21" fillId="3" borderId="34" xfId="9" applyFont="1" applyFill="1" applyBorder="1" applyAlignment="1">
      <alignment horizontal="center"/>
    </xf>
    <xf numFmtId="0" fontId="20" fillId="3" borderId="44" xfId="9" applyFont="1" applyFill="1" applyBorder="1" applyAlignment="1">
      <alignment horizontal="center"/>
    </xf>
    <xf numFmtId="49" fontId="68" fillId="3" borderId="25" xfId="8" applyNumberFormat="1" applyFont="1" applyFill="1" applyBorder="1" applyAlignment="1">
      <alignment horizontal="center"/>
    </xf>
    <xf numFmtId="0" fontId="26" fillId="3" borderId="25" xfId="10" applyFont="1" applyFill="1" applyBorder="1" applyAlignment="1">
      <alignment horizontal="center" vertical="center" wrapText="1"/>
    </xf>
    <xf numFmtId="0" fontId="22" fillId="3" borderId="60" xfId="9" applyFont="1" applyFill="1" applyBorder="1" applyAlignment="1">
      <alignment horizontal="center" vertical="center" wrapText="1"/>
    </xf>
    <xf numFmtId="0" fontId="21" fillId="3" borderId="61" xfId="9" applyFont="1" applyFill="1" applyBorder="1" applyAlignment="1">
      <alignment horizontal="center" vertical="center"/>
    </xf>
    <xf numFmtId="0" fontId="24" fillId="3" borderId="62" xfId="9" applyFont="1" applyFill="1" applyBorder="1" applyAlignment="1">
      <alignment horizontal="center" vertical="center"/>
    </xf>
    <xf numFmtId="0" fontId="24" fillId="3" borderId="63" xfId="9" applyFont="1" applyFill="1" applyBorder="1" applyAlignment="1">
      <alignment horizontal="center" vertical="center"/>
    </xf>
    <xf numFmtId="0" fontId="21" fillId="3" borderId="60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 wrapText="1"/>
    </xf>
    <xf numFmtId="0" fontId="69" fillId="4" borderId="25" xfId="10" applyFont="1" applyFill="1" applyBorder="1" applyAlignment="1">
      <alignment horizontal="left" vertical="center" wrapText="1"/>
    </xf>
    <xf numFmtId="0" fontId="21" fillId="3" borderId="8" xfId="10" applyFont="1" applyFill="1" applyBorder="1" applyAlignment="1">
      <alignment horizontal="left" vertical="center"/>
    </xf>
    <xf numFmtId="0" fontId="22" fillId="3" borderId="31" xfId="9" applyFont="1" applyFill="1" applyBorder="1" applyAlignment="1">
      <alignment horizontal="center" vertical="center"/>
    </xf>
    <xf numFmtId="0" fontId="21" fillId="3" borderId="43" xfId="9" applyFont="1" applyFill="1" applyBorder="1" applyAlignment="1">
      <alignment horizontal="center" vertical="center"/>
    </xf>
    <xf numFmtId="0" fontId="22" fillId="3" borderId="17" xfId="9" applyFont="1" applyFill="1" applyBorder="1" applyAlignment="1">
      <alignment horizontal="center" vertical="center"/>
    </xf>
    <xf numFmtId="1" fontId="26" fillId="3" borderId="32" xfId="5" applyNumberFormat="1" applyFont="1" applyFill="1" applyBorder="1" applyAlignment="1">
      <alignment horizontal="center"/>
    </xf>
    <xf numFmtId="0" fontId="70" fillId="3" borderId="11" xfId="10" applyFont="1" applyFill="1" applyBorder="1" applyAlignment="1">
      <alignment horizontal="left" vertical="center"/>
    </xf>
    <xf numFmtId="0" fontId="22" fillId="3" borderId="36" xfId="9" applyFont="1" applyFill="1" applyBorder="1" applyAlignment="1">
      <alignment horizontal="center" vertical="center"/>
    </xf>
    <xf numFmtId="0" fontId="22" fillId="3" borderId="52" xfId="9" applyFont="1" applyFill="1" applyBorder="1" applyAlignment="1">
      <alignment horizontal="center" vertical="center"/>
    </xf>
    <xf numFmtId="0" fontId="26" fillId="3" borderId="32" xfId="5" applyFont="1" applyFill="1" applyBorder="1" applyAlignment="1">
      <alignment horizontal="center" vertical="center"/>
    </xf>
    <xf numFmtId="0" fontId="21" fillId="3" borderId="14" xfId="10" applyFont="1" applyFill="1" applyBorder="1" applyAlignment="1">
      <alignment horizontal="left" vertical="center"/>
    </xf>
    <xf numFmtId="0" fontId="22" fillId="3" borderId="39" xfId="9" applyFont="1" applyFill="1" applyBorder="1" applyAlignment="1">
      <alignment horizontal="center" vertical="center"/>
    </xf>
    <xf numFmtId="0" fontId="22" fillId="3" borderId="21" xfId="9" applyFont="1" applyFill="1" applyBorder="1" applyAlignment="1">
      <alignment horizontal="center" vertical="center"/>
    </xf>
    <xf numFmtId="1" fontId="26" fillId="3" borderId="22" xfId="5" applyNumberFormat="1" applyFont="1" applyFill="1" applyBorder="1" applyAlignment="1">
      <alignment horizontal="center"/>
    </xf>
    <xf numFmtId="0" fontId="69" fillId="3" borderId="49" xfId="10" applyFont="1" applyFill="1" applyBorder="1" applyAlignment="1">
      <alignment horizontal="left" vertical="center" wrapText="1"/>
    </xf>
    <xf numFmtId="0" fontId="22" fillId="3" borderId="61" xfId="9" applyFont="1" applyFill="1" applyBorder="1" applyAlignment="1">
      <alignment horizontal="center" vertical="center" wrapText="1"/>
    </xf>
    <xf numFmtId="0" fontId="26" fillId="3" borderId="17" xfId="11" applyFont="1" applyFill="1" applyBorder="1" applyAlignment="1">
      <alignment horizontal="center" vertical="center"/>
    </xf>
    <xf numFmtId="0" fontId="26" fillId="3" borderId="52" xfId="11" applyFont="1" applyFill="1" applyBorder="1" applyAlignment="1">
      <alignment horizontal="center" vertical="center"/>
    </xf>
    <xf numFmtId="1" fontId="26" fillId="3" borderId="57" xfId="11" applyNumberFormat="1" applyFont="1" applyFill="1" applyBorder="1" applyAlignment="1">
      <alignment horizontal="center"/>
    </xf>
    <xf numFmtId="1" fontId="26" fillId="3" borderId="50" xfId="10" applyNumberFormat="1" applyFont="1" applyFill="1" applyBorder="1" applyAlignment="1">
      <alignment horizontal="center" vertical="center" wrapText="1"/>
    </xf>
    <xf numFmtId="0" fontId="22" fillId="3" borderId="0" xfId="9" applyFont="1" applyFill="1" applyAlignment="1">
      <alignment horizontal="center" vertical="center" wrapText="1"/>
    </xf>
    <xf numFmtId="1" fontId="21" fillId="3" borderId="61" xfId="9" applyNumberFormat="1" applyFont="1" applyFill="1" applyBorder="1" applyAlignment="1">
      <alignment horizontal="center" vertical="center"/>
    </xf>
    <xf numFmtId="0" fontId="21" fillId="3" borderId="31" xfId="9" applyFont="1" applyFill="1" applyBorder="1" applyAlignment="1">
      <alignment horizontal="center" vertical="center"/>
    </xf>
    <xf numFmtId="0" fontId="1" fillId="3" borderId="64" xfId="8" applyFill="1" applyBorder="1" applyAlignment="1">
      <alignment horizontal="center"/>
    </xf>
    <xf numFmtId="0" fontId="21" fillId="3" borderId="26" xfId="9" applyFont="1" applyFill="1" applyBorder="1" applyAlignment="1">
      <alignment horizontal="center" vertical="center"/>
    </xf>
    <xf numFmtId="0" fontId="21" fillId="3" borderId="25" xfId="9" applyFont="1" applyFill="1" applyBorder="1" applyAlignment="1">
      <alignment horizontal="center" vertical="center"/>
    </xf>
    <xf numFmtId="0" fontId="21" fillId="3" borderId="0" xfId="9" applyFont="1" applyFill="1" applyAlignment="1">
      <alignment horizontal="left" vertical="center"/>
    </xf>
    <xf numFmtId="1" fontId="26" fillId="3" borderId="0" xfId="9" applyNumberFormat="1" applyFont="1" applyFill="1" applyAlignment="1">
      <alignment horizontal="center"/>
    </xf>
    <xf numFmtId="0" fontId="22" fillId="3" borderId="0" xfId="9" applyFont="1" applyFill="1" applyAlignment="1">
      <alignment horizontal="center" vertical="center"/>
    </xf>
    <xf numFmtId="0" fontId="21" fillId="3" borderId="0" xfId="9" applyFont="1" applyFill="1" applyAlignment="1">
      <alignment horizontal="center" vertical="center"/>
    </xf>
    <xf numFmtId="0" fontId="24" fillId="3" borderId="0" xfId="9" applyFont="1" applyFill="1" applyAlignment="1">
      <alignment horizontal="center" vertical="center"/>
    </xf>
    <xf numFmtId="1" fontId="26" fillId="3" borderId="0" xfId="10" applyNumberFormat="1" applyFont="1" applyFill="1" applyAlignment="1">
      <alignment horizontal="center"/>
    </xf>
    <xf numFmtId="0" fontId="21" fillId="3" borderId="0" xfId="10" applyFont="1" applyFill="1" applyAlignment="1">
      <alignment horizontal="left" vertical="center"/>
    </xf>
    <xf numFmtId="0" fontId="67" fillId="3" borderId="0" xfId="8" applyFont="1" applyFill="1" applyAlignment="1">
      <alignment horizontal="center"/>
    </xf>
    <xf numFmtId="0" fontId="69" fillId="3" borderId="25" xfId="10" applyFont="1" applyFill="1" applyBorder="1" applyAlignment="1">
      <alignment horizontal="left" vertical="center" wrapText="1"/>
    </xf>
    <xf numFmtId="0" fontId="76" fillId="3" borderId="0" xfId="8" applyFont="1" applyFill="1" applyAlignment="1">
      <alignment horizontal="center"/>
    </xf>
    <xf numFmtId="0" fontId="20" fillId="3" borderId="66" xfId="9" applyFont="1" applyFill="1" applyBorder="1" applyAlignment="1">
      <alignment horizontal="center"/>
    </xf>
    <xf numFmtId="0" fontId="22" fillId="3" borderId="26" xfId="9" applyFont="1" applyFill="1" applyBorder="1" applyAlignment="1">
      <alignment horizontal="center" vertical="center" wrapText="1"/>
    </xf>
    <xf numFmtId="0" fontId="22" fillId="3" borderId="20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32" xfId="9" applyFont="1" applyFill="1" applyBorder="1" applyAlignment="1">
      <alignment horizontal="center" vertical="center"/>
    </xf>
    <xf numFmtId="0" fontId="22" fillId="3" borderId="47" xfId="9" applyFont="1" applyFill="1" applyBorder="1" applyAlignment="1">
      <alignment horizontal="center" vertical="center"/>
    </xf>
    <xf numFmtId="0" fontId="22" fillId="3" borderId="22" xfId="9" applyFont="1" applyFill="1" applyBorder="1" applyAlignment="1">
      <alignment horizontal="center" vertical="center"/>
    </xf>
    <xf numFmtId="0" fontId="22" fillId="3" borderId="67" xfId="9" applyFont="1" applyFill="1" applyBorder="1" applyAlignment="1">
      <alignment horizontal="center" vertical="center"/>
    </xf>
    <xf numFmtId="0" fontId="26" fillId="3" borderId="6" xfId="10" applyFont="1" applyFill="1" applyBorder="1" applyAlignment="1">
      <alignment horizontal="center" vertical="center" wrapText="1"/>
    </xf>
    <xf numFmtId="0" fontId="69" fillId="4" borderId="6" xfId="10" applyFont="1" applyFill="1" applyBorder="1" applyAlignment="1">
      <alignment horizontal="left" vertical="center" wrapText="1"/>
    </xf>
    <xf numFmtId="0" fontId="22" fillId="3" borderId="29" xfId="9" applyFont="1" applyFill="1" applyBorder="1" applyAlignment="1">
      <alignment horizontal="center" vertical="center"/>
    </xf>
    <xf numFmtId="0" fontId="22" fillId="3" borderId="42" xfId="9" applyFont="1" applyFill="1" applyBorder="1" applyAlignment="1">
      <alignment horizontal="center" vertical="center"/>
    </xf>
    <xf numFmtId="0" fontId="26" fillId="3" borderId="43" xfId="10" applyFont="1" applyFill="1" applyBorder="1" applyAlignment="1">
      <alignment horizontal="center" vertical="center"/>
    </xf>
    <xf numFmtId="0" fontId="21" fillId="3" borderId="43" xfId="12" applyFont="1" applyFill="1" applyBorder="1" applyAlignment="1">
      <alignment horizontal="left" vertical="center"/>
    </xf>
    <xf numFmtId="0" fontId="26" fillId="3" borderId="30" xfId="10" applyFont="1" applyFill="1" applyBorder="1" applyAlignment="1">
      <alignment horizontal="center" vertical="center"/>
    </xf>
    <xf numFmtId="1" fontId="26" fillId="3" borderId="44" xfId="10" applyNumberFormat="1" applyFont="1" applyFill="1" applyBorder="1" applyAlignment="1">
      <alignment horizontal="center"/>
    </xf>
    <xf numFmtId="0" fontId="70" fillId="3" borderId="0" xfId="10" applyFont="1" applyFill="1" applyAlignment="1">
      <alignment horizontal="left" vertical="center"/>
    </xf>
    <xf numFmtId="0" fontId="20" fillId="3" borderId="21" xfId="9" applyFont="1" applyFill="1" applyBorder="1" applyAlignment="1">
      <alignment horizontal="center"/>
    </xf>
    <xf numFmtId="0" fontId="19" fillId="3" borderId="1" xfId="9" applyFont="1" applyFill="1" applyBorder="1" applyAlignment="1">
      <alignment horizontal="center"/>
    </xf>
    <xf numFmtId="0" fontId="22" fillId="3" borderId="68" xfId="9" applyFont="1" applyFill="1" applyBorder="1" applyAlignment="1">
      <alignment horizontal="center" vertical="center" wrapText="1"/>
    </xf>
    <xf numFmtId="0" fontId="24" fillId="3" borderId="2" xfId="9" applyFont="1" applyFill="1" applyBorder="1" applyAlignment="1">
      <alignment horizontal="center" vertical="center"/>
    </xf>
    <xf numFmtId="0" fontId="24" fillId="3" borderId="7" xfId="9" applyFont="1" applyFill="1" applyBorder="1" applyAlignment="1">
      <alignment horizontal="center" vertical="center"/>
    </xf>
    <xf numFmtId="0" fontId="21" fillId="3" borderId="58" xfId="9" applyFont="1" applyFill="1" applyBorder="1" applyAlignment="1">
      <alignment horizontal="center" vertical="center"/>
    </xf>
    <xf numFmtId="0" fontId="21" fillId="3" borderId="68" xfId="9" applyFont="1" applyFill="1" applyBorder="1" applyAlignment="1">
      <alignment horizontal="center" vertical="center"/>
    </xf>
    <xf numFmtId="0" fontId="22" fillId="3" borderId="58" xfId="9" applyFont="1" applyFill="1" applyBorder="1" applyAlignment="1">
      <alignment horizontal="center" vertical="center" wrapText="1"/>
    </xf>
    <xf numFmtId="0" fontId="21" fillId="3" borderId="17" xfId="9" applyFont="1" applyFill="1" applyBorder="1" applyAlignment="1">
      <alignment horizontal="center" vertical="center"/>
    </xf>
    <xf numFmtId="0" fontId="21" fillId="3" borderId="49" xfId="9" applyFont="1" applyFill="1" applyBorder="1" applyAlignment="1">
      <alignment horizontal="center" vertical="center"/>
    </xf>
    <xf numFmtId="0" fontId="21" fillId="3" borderId="0" xfId="12" applyFont="1" applyFill="1" applyAlignment="1">
      <alignment horizontal="left" vertical="center"/>
    </xf>
    <xf numFmtId="0" fontId="78" fillId="3" borderId="0" xfId="8" applyFont="1" applyFill="1" applyAlignment="1">
      <alignment horizontal="left" vertical="center"/>
    </xf>
    <xf numFmtId="0" fontId="79" fillId="3" borderId="0" xfId="8" applyFont="1" applyFill="1" applyAlignment="1">
      <alignment horizontal="left" vertical="center"/>
    </xf>
    <xf numFmtId="0" fontId="20" fillId="3" borderId="31" xfId="9" applyFont="1" applyFill="1" applyBorder="1" applyAlignment="1">
      <alignment horizontal="center"/>
    </xf>
    <xf numFmtId="0" fontId="21" fillId="3" borderId="18" xfId="9" applyFont="1" applyFill="1" applyBorder="1" applyAlignment="1">
      <alignment horizontal="center"/>
    </xf>
    <xf numFmtId="0" fontId="20" fillId="3" borderId="69" xfId="9" applyFont="1" applyFill="1" applyBorder="1" applyAlignment="1">
      <alignment horizontal="center"/>
    </xf>
    <xf numFmtId="0" fontId="21" fillId="3" borderId="1" xfId="9" applyFont="1" applyFill="1" applyBorder="1" applyAlignment="1">
      <alignment horizontal="center"/>
    </xf>
    <xf numFmtId="49" fontId="68" fillId="3" borderId="49" xfId="8" applyNumberFormat="1" applyFont="1" applyFill="1" applyBorder="1" applyAlignment="1">
      <alignment horizontal="center"/>
    </xf>
    <xf numFmtId="0" fontId="24" fillId="3" borderId="25" xfId="9" applyFont="1" applyFill="1" applyBorder="1" applyAlignment="1">
      <alignment horizontal="center" vertical="center"/>
    </xf>
    <xf numFmtId="0" fontId="69" fillId="3" borderId="6" xfId="10" applyFont="1" applyFill="1" applyBorder="1" applyAlignment="1">
      <alignment horizontal="left" vertical="center" wrapText="1"/>
    </xf>
    <xf numFmtId="0" fontId="26" fillId="3" borderId="54" xfId="10" applyFont="1" applyFill="1" applyBorder="1" applyAlignment="1">
      <alignment horizontal="center" vertical="center"/>
    </xf>
    <xf numFmtId="0" fontId="26" fillId="3" borderId="52" xfId="10" applyFont="1" applyFill="1" applyBorder="1" applyAlignment="1">
      <alignment horizontal="center" vertical="center"/>
    </xf>
    <xf numFmtId="0" fontId="21" fillId="3" borderId="30" xfId="12" applyFont="1" applyFill="1" applyBorder="1" applyAlignment="1">
      <alignment horizontal="left" vertical="center"/>
    </xf>
    <xf numFmtId="1" fontId="26" fillId="3" borderId="21" xfId="10" applyNumberFormat="1" applyFont="1" applyFill="1" applyBorder="1" applyAlignment="1">
      <alignment horizontal="center"/>
    </xf>
    <xf numFmtId="0" fontId="21" fillId="3" borderId="44" xfId="12" applyFont="1" applyFill="1" applyBorder="1" applyAlignment="1">
      <alignment horizontal="left" vertical="center"/>
    </xf>
    <xf numFmtId="0" fontId="26" fillId="3" borderId="17" xfId="10" applyFont="1" applyFill="1" applyBorder="1" applyAlignment="1">
      <alignment horizontal="center" vertical="center"/>
    </xf>
    <xf numFmtId="0" fontId="21" fillId="3" borderId="43" xfId="10" applyFont="1" applyFill="1" applyBorder="1" applyAlignment="1">
      <alignment horizontal="left" vertical="center"/>
    </xf>
    <xf numFmtId="0" fontId="21" fillId="3" borderId="30" xfId="10" applyFont="1" applyFill="1" applyBorder="1" applyAlignment="1">
      <alignment horizontal="left" vertical="center"/>
    </xf>
    <xf numFmtId="0" fontId="21" fillId="3" borderId="44" xfId="10" applyFont="1" applyFill="1" applyBorder="1" applyAlignment="1">
      <alignment horizontal="left" vertical="center"/>
    </xf>
    <xf numFmtId="0" fontId="80" fillId="2" borderId="0" xfId="2" applyFont="1" applyFill="1"/>
    <xf numFmtId="0" fontId="69" fillId="6" borderId="6" xfId="5" applyFont="1" applyFill="1" applyBorder="1" applyAlignment="1">
      <alignment horizontal="left" vertical="center" wrapText="1"/>
    </xf>
    <xf numFmtId="0" fontId="69" fillId="6" borderId="43" xfId="5" applyFont="1" applyFill="1" applyBorder="1" applyAlignment="1">
      <alignment horizontal="left" vertical="center" wrapText="1"/>
    </xf>
    <xf numFmtId="0" fontId="69" fillId="4" borderId="49" xfId="10" applyFont="1" applyFill="1" applyBorder="1" applyAlignment="1">
      <alignment horizontal="left" vertical="center" wrapText="1"/>
    </xf>
    <xf numFmtId="0" fontId="69" fillId="4" borderId="56" xfId="10" applyFont="1" applyFill="1" applyBorder="1" applyAlignment="1">
      <alignment horizontal="left" vertical="center" wrapText="1"/>
    </xf>
    <xf numFmtId="1" fontId="26" fillId="3" borderId="57" xfId="10" applyNumberFormat="1" applyFont="1" applyFill="1" applyBorder="1" applyAlignment="1">
      <alignment horizontal="center"/>
    </xf>
    <xf numFmtId="0" fontId="77" fillId="3" borderId="49" xfId="10" applyFont="1" applyFill="1" applyBorder="1" applyAlignment="1">
      <alignment horizontal="center" vertical="center" wrapText="1"/>
    </xf>
    <xf numFmtId="0" fontId="26" fillId="3" borderId="49" xfId="10" applyFont="1" applyFill="1" applyBorder="1" applyAlignment="1">
      <alignment horizontal="center" vertical="center" wrapText="1"/>
    </xf>
    <xf numFmtId="0" fontId="21" fillId="3" borderId="59" xfId="9" applyFont="1" applyFill="1" applyBorder="1" applyAlignment="1">
      <alignment horizontal="center" vertical="center"/>
    </xf>
    <xf numFmtId="0" fontId="22" fillId="3" borderId="25" xfId="9" applyFont="1" applyFill="1" applyBorder="1" applyAlignment="1">
      <alignment horizontal="center" vertical="center" wrapText="1"/>
    </xf>
    <xf numFmtId="0" fontId="22" fillId="3" borderId="43" xfId="9" applyFont="1" applyFill="1" applyBorder="1" applyAlignment="1">
      <alignment horizontal="center" vertical="center"/>
    </xf>
    <xf numFmtId="0" fontId="22" fillId="3" borderId="30" xfId="9" applyFont="1" applyFill="1" applyBorder="1" applyAlignment="1">
      <alignment horizontal="center" vertical="center"/>
    </xf>
    <xf numFmtId="0" fontId="22" fillId="3" borderId="44" xfId="9" applyFont="1" applyFill="1" applyBorder="1" applyAlignment="1">
      <alignment horizontal="center" vertical="center"/>
    </xf>
    <xf numFmtId="0" fontId="22" fillId="3" borderId="66" xfId="9" applyFont="1" applyFill="1" applyBorder="1" applyAlignment="1">
      <alignment horizontal="center" vertical="center"/>
    </xf>
    <xf numFmtId="0" fontId="22" fillId="3" borderId="48" xfId="9" applyFont="1" applyFill="1" applyBorder="1" applyAlignment="1">
      <alignment horizontal="center" vertical="center"/>
    </xf>
    <xf numFmtId="0" fontId="81" fillId="3" borderId="0" xfId="8" applyFont="1" applyFill="1" applyAlignment="1">
      <alignment vertical="center"/>
    </xf>
    <xf numFmtId="1" fontId="77" fillId="3" borderId="0" xfId="5" applyNumberFormat="1" applyFont="1" applyFill="1" applyAlignment="1">
      <alignment horizontal="center"/>
    </xf>
    <xf numFmtId="0" fontId="70" fillId="3" borderId="0" xfId="5" applyFont="1" applyFill="1" applyAlignment="1">
      <alignment horizontal="left" vertical="center"/>
    </xf>
    <xf numFmtId="0" fontId="30" fillId="3" borderId="17" xfId="5" applyFont="1" applyFill="1" applyBorder="1" applyAlignment="1">
      <alignment horizontal="left" vertical="center"/>
    </xf>
    <xf numFmtId="0" fontId="83" fillId="3" borderId="0" xfId="7" applyFont="1" applyFill="1"/>
    <xf numFmtId="0" fontId="84" fillId="3" borderId="0" xfId="7" applyFont="1" applyFill="1"/>
    <xf numFmtId="1" fontId="26" fillId="3" borderId="16" xfId="9" applyNumberFormat="1" applyFont="1" applyFill="1" applyBorder="1" applyAlignment="1">
      <alignment horizontal="center"/>
    </xf>
    <xf numFmtId="1" fontId="26" fillId="3" borderId="22" xfId="9" applyNumberFormat="1" applyFont="1" applyFill="1" applyBorder="1" applyAlignment="1">
      <alignment horizontal="center"/>
    </xf>
    <xf numFmtId="0" fontId="26" fillId="3" borderId="13" xfId="9" applyFont="1" applyFill="1" applyBorder="1" applyAlignment="1">
      <alignment horizontal="center" vertical="center"/>
    </xf>
    <xf numFmtId="0" fontId="26" fillId="3" borderId="32" xfId="9" applyFont="1" applyFill="1" applyBorder="1" applyAlignment="1">
      <alignment horizontal="center" vertical="center"/>
    </xf>
    <xf numFmtId="1" fontId="26" fillId="3" borderId="13" xfId="9" applyNumberFormat="1" applyFont="1" applyFill="1" applyBorder="1" applyAlignment="1">
      <alignment horizontal="center"/>
    </xf>
    <xf numFmtId="1" fontId="26" fillId="3" borderId="20" xfId="9" applyNumberFormat="1" applyFont="1" applyFill="1" applyBorder="1" applyAlignment="1">
      <alignment horizontal="center"/>
    </xf>
    <xf numFmtId="1" fontId="26" fillId="3" borderId="9" xfId="9" applyNumberFormat="1" applyFont="1" applyFill="1" applyBorder="1" applyAlignment="1">
      <alignment horizontal="center"/>
    </xf>
    <xf numFmtId="0" fontId="33" fillId="3" borderId="0" xfId="0" applyFont="1" applyFill="1"/>
    <xf numFmtId="0" fontId="34" fillId="3" borderId="0" xfId="0" applyFont="1" applyFill="1"/>
    <xf numFmtId="0" fontId="33" fillId="4" borderId="0" xfId="0" applyFont="1" applyFill="1"/>
    <xf numFmtId="0" fontId="33" fillId="10" borderId="0" xfId="0" applyFont="1" applyFill="1"/>
    <xf numFmtId="0" fontId="86" fillId="2" borderId="0" xfId="5" applyFont="1" applyFill="1" applyAlignment="1">
      <alignment horizontal="center"/>
    </xf>
    <xf numFmtId="0" fontId="37" fillId="2" borderId="45" xfId="5" applyFont="1" applyFill="1" applyBorder="1" applyAlignment="1">
      <alignment horizontal="center"/>
    </xf>
    <xf numFmtId="0" fontId="37" fillId="2" borderId="42" xfId="5" applyFont="1" applyFill="1" applyBorder="1" applyAlignment="1">
      <alignment horizontal="center"/>
    </xf>
    <xf numFmtId="0" fontId="37" fillId="2" borderId="28" xfId="5" applyFont="1" applyFill="1" applyBorder="1" applyAlignment="1">
      <alignment horizontal="center" vertical="center"/>
    </xf>
    <xf numFmtId="0" fontId="82" fillId="0" borderId="0" xfId="0" applyFont="1"/>
    <xf numFmtId="0" fontId="61" fillId="4" borderId="13" xfId="5" applyFont="1" applyFill="1" applyBorder="1" applyAlignment="1">
      <alignment horizontal="center"/>
    </xf>
    <xf numFmtId="0" fontId="85" fillId="2" borderId="13" xfId="5" applyFont="1" applyFill="1" applyBorder="1" applyAlignment="1">
      <alignment horizontal="center"/>
    </xf>
    <xf numFmtId="0" fontId="33" fillId="3" borderId="0" xfId="7" applyFont="1" applyFill="1"/>
    <xf numFmtId="0" fontId="1" fillId="3" borderId="0" xfId="7" applyFill="1" applyAlignment="1">
      <alignment horizontal="center"/>
    </xf>
    <xf numFmtId="0" fontId="66" fillId="3" borderId="0" xfId="5" applyFont="1" applyFill="1" applyAlignment="1">
      <alignment horizontal="center" vertical="center"/>
    </xf>
    <xf numFmtId="0" fontId="14" fillId="3" borderId="0" xfId="5" applyFont="1" applyFill="1" applyAlignment="1">
      <alignment horizontal="center" vertical="center"/>
    </xf>
    <xf numFmtId="0" fontId="67" fillId="3" borderId="0" xfId="7" applyFont="1" applyFill="1"/>
    <xf numFmtId="0" fontId="80" fillId="3" borderId="0" xfId="2" applyFont="1" applyFill="1"/>
    <xf numFmtId="0" fontId="15" fillId="3" borderId="0" xfId="5" applyFont="1" applyFill="1" applyAlignment="1">
      <alignment horizontal="center" vertical="center"/>
    </xf>
    <xf numFmtId="0" fontId="17" fillId="3" borderId="0" xfId="7" applyFont="1" applyFill="1"/>
    <xf numFmtId="0" fontId="13" fillId="3" borderId="0" xfId="7" applyFont="1" applyFill="1"/>
    <xf numFmtId="0" fontId="20" fillId="3" borderId="17" xfId="5" applyFont="1" applyFill="1" applyBorder="1" applyAlignment="1">
      <alignment horizontal="center"/>
    </xf>
    <xf numFmtId="0" fontId="19" fillId="3" borderId="13" xfId="5" applyFont="1" applyFill="1" applyBorder="1" applyAlignment="1">
      <alignment horizontal="center"/>
    </xf>
    <xf numFmtId="0" fontId="20" fillId="3" borderId="18" xfId="5" applyFont="1" applyFill="1" applyBorder="1" applyAlignment="1">
      <alignment horizontal="center"/>
    </xf>
    <xf numFmtId="0" fontId="21" fillId="3" borderId="19" xfId="5" applyFont="1" applyFill="1" applyBorder="1" applyAlignment="1">
      <alignment horizontal="center"/>
    </xf>
    <xf numFmtId="0" fontId="21" fillId="3" borderId="18" xfId="5" applyFont="1" applyFill="1" applyBorder="1" applyAlignment="1">
      <alignment horizontal="center"/>
    </xf>
    <xf numFmtId="0" fontId="21" fillId="3" borderId="9" xfId="5" applyFont="1" applyFill="1" applyBorder="1" applyAlignment="1">
      <alignment horizontal="center"/>
    </xf>
    <xf numFmtId="0" fontId="22" fillId="3" borderId="9" xfId="5" applyFont="1" applyFill="1" applyBorder="1" applyAlignment="1">
      <alignment horizontal="center"/>
    </xf>
    <xf numFmtId="0" fontId="23" fillId="3" borderId="9" xfId="5" applyFont="1" applyFill="1" applyBorder="1" applyAlignment="1">
      <alignment horizontal="center"/>
    </xf>
    <xf numFmtId="166" fontId="21" fillId="3" borderId="9" xfId="6" applyNumberFormat="1" applyFont="1" applyFill="1" applyBorder="1" applyAlignment="1">
      <alignment horizontal="center"/>
    </xf>
    <xf numFmtId="166" fontId="22" fillId="3" borderId="9" xfId="6" applyNumberFormat="1" applyFont="1" applyFill="1" applyBorder="1" applyAlignment="1">
      <alignment horizontal="center"/>
    </xf>
    <xf numFmtId="0" fontId="21" fillId="3" borderId="10" xfId="5" applyFont="1" applyFill="1" applyBorder="1" applyAlignment="1">
      <alignment horizontal="center"/>
    </xf>
    <xf numFmtId="0" fontId="20" fillId="3" borderId="21" xfId="5" applyFont="1" applyFill="1" applyBorder="1" applyAlignment="1">
      <alignment horizontal="center"/>
    </xf>
    <xf numFmtId="0" fontId="19" fillId="3" borderId="22" xfId="5" applyFont="1" applyFill="1" applyBorder="1" applyAlignment="1">
      <alignment horizontal="center"/>
    </xf>
    <xf numFmtId="0" fontId="20" fillId="3" borderId="22" xfId="5" applyFont="1" applyFill="1" applyBorder="1" applyAlignment="1">
      <alignment horizontal="center"/>
    </xf>
    <xf numFmtId="0" fontId="21" fillId="3" borderId="16" xfId="5" applyFont="1" applyFill="1" applyBorder="1" applyAlignment="1">
      <alignment horizontal="center"/>
    </xf>
    <xf numFmtId="0" fontId="21" fillId="3" borderId="22" xfId="5" applyFont="1" applyFill="1" applyBorder="1" applyAlignment="1">
      <alignment horizontal="center"/>
    </xf>
    <xf numFmtId="0" fontId="22" fillId="3" borderId="16" xfId="5" applyFont="1" applyFill="1" applyBorder="1" applyAlignment="1">
      <alignment horizontal="center"/>
    </xf>
    <xf numFmtId="0" fontId="21" fillId="3" borderId="23" xfId="5" applyFont="1" applyFill="1" applyBorder="1" applyAlignment="1">
      <alignment horizontal="center"/>
    </xf>
    <xf numFmtId="49" fontId="25" fillId="3" borderId="16" xfId="5" applyNumberFormat="1" applyFont="1" applyFill="1" applyBorder="1" applyAlignment="1">
      <alignment horizontal="center"/>
    </xf>
    <xf numFmtId="166" fontId="21" fillId="3" borderId="16" xfId="6" applyNumberFormat="1" applyFont="1" applyFill="1" applyBorder="1" applyAlignment="1">
      <alignment horizontal="center"/>
    </xf>
    <xf numFmtId="166" fontId="22" fillId="3" borderId="16" xfId="6" applyNumberFormat="1" applyFont="1" applyFill="1" applyBorder="1" applyAlignment="1">
      <alignment horizontal="center"/>
    </xf>
    <xf numFmtId="0" fontId="21" fillId="3" borderId="40" xfId="5" applyFont="1" applyFill="1" applyBorder="1" applyAlignment="1">
      <alignment horizontal="center"/>
    </xf>
    <xf numFmtId="0" fontId="20" fillId="3" borderId="25" xfId="7" applyFont="1" applyFill="1" applyBorder="1"/>
    <xf numFmtId="0" fontId="26" fillId="3" borderId="29" xfId="5" applyFont="1" applyFill="1" applyBorder="1" applyAlignment="1">
      <alignment horizontal="center" vertical="center" wrapText="1"/>
    </xf>
    <xf numFmtId="0" fontId="22" fillId="3" borderId="42" xfId="5" applyFont="1" applyFill="1" applyBorder="1" applyAlignment="1">
      <alignment horizontal="center" vertical="center" wrapText="1"/>
    </xf>
    <xf numFmtId="0" fontId="21" fillId="3" borderId="27" xfId="5" applyFont="1" applyFill="1" applyBorder="1" applyAlignment="1">
      <alignment horizontal="center" vertical="center"/>
    </xf>
    <xf numFmtId="0" fontId="21" fillId="3" borderId="28" xfId="5" applyFont="1" applyFill="1" applyBorder="1" applyAlignment="1">
      <alignment horizontal="center" vertical="center"/>
    </xf>
    <xf numFmtId="0" fontId="27" fillId="3" borderId="28" xfId="5" applyFont="1" applyFill="1" applyBorder="1" applyAlignment="1">
      <alignment horizontal="center" vertical="center" wrapText="1"/>
    </xf>
    <xf numFmtId="0" fontId="22" fillId="3" borderId="9" xfId="5" applyFont="1" applyFill="1" applyBorder="1" applyAlignment="1">
      <alignment horizontal="center" vertical="center" wrapText="1"/>
    </xf>
    <xf numFmtId="0" fontId="21" fillId="3" borderId="29" xfId="5" applyFont="1" applyFill="1" applyBorder="1" applyAlignment="1">
      <alignment horizontal="center" vertical="center"/>
    </xf>
    <xf numFmtId="0" fontId="27" fillId="3" borderId="9" xfId="5" applyFont="1" applyFill="1" applyBorder="1" applyAlignment="1">
      <alignment horizontal="center" vertical="center" wrapText="1"/>
    </xf>
    <xf numFmtId="0" fontId="22" fillId="3" borderId="9" xfId="5" applyFont="1" applyFill="1" applyBorder="1" applyAlignment="1">
      <alignment horizontal="center" vertical="center"/>
    </xf>
    <xf numFmtId="0" fontId="22" fillId="3" borderId="28" xfId="5" applyFont="1" applyFill="1" applyBorder="1" applyAlignment="1">
      <alignment horizontal="center" vertical="center"/>
    </xf>
    <xf numFmtId="0" fontId="15" fillId="3" borderId="9" xfId="5" applyFont="1" applyFill="1" applyBorder="1" applyAlignment="1">
      <alignment horizontal="center" vertical="center"/>
    </xf>
    <xf numFmtId="168" fontId="15" fillId="3" borderId="28" xfId="6" applyNumberFormat="1" applyFont="1" applyFill="1" applyBorder="1" applyAlignment="1">
      <alignment horizontal="center" vertical="center"/>
    </xf>
    <xf numFmtId="168" fontId="28" fillId="3" borderId="9" xfId="6" applyNumberFormat="1" applyFont="1" applyFill="1" applyBorder="1" applyAlignment="1">
      <alignment horizontal="center" vertical="center"/>
    </xf>
    <xf numFmtId="0" fontId="22" fillId="3" borderId="32" xfId="5" applyFont="1" applyFill="1" applyBorder="1" applyAlignment="1">
      <alignment horizontal="center" vertical="center"/>
    </xf>
    <xf numFmtId="0" fontId="21" fillId="3" borderId="32" xfId="5" applyFont="1" applyFill="1" applyBorder="1" applyAlignment="1">
      <alignment horizontal="center" vertical="center"/>
    </xf>
    <xf numFmtId="0" fontId="22" fillId="3" borderId="13" xfId="5" applyFont="1" applyFill="1" applyBorder="1" applyAlignment="1">
      <alignment horizontal="center" vertical="center"/>
    </xf>
    <xf numFmtId="0" fontId="21" fillId="3" borderId="13" xfId="5" applyFont="1" applyFill="1" applyBorder="1" applyAlignment="1">
      <alignment horizontal="center" vertical="center"/>
    </xf>
    <xf numFmtId="168" fontId="21" fillId="3" borderId="13" xfId="6" applyNumberFormat="1" applyFont="1" applyFill="1" applyBorder="1" applyAlignment="1">
      <alignment horizontal="center" vertical="center"/>
    </xf>
    <xf numFmtId="168" fontId="22" fillId="3" borderId="13" xfId="6" applyNumberFormat="1" applyFont="1" applyFill="1" applyBorder="1" applyAlignment="1">
      <alignment horizontal="center" vertical="center"/>
    </xf>
    <xf numFmtId="0" fontId="22" fillId="3" borderId="22" xfId="5" applyFont="1" applyFill="1" applyBorder="1" applyAlignment="1">
      <alignment horizontal="center" vertical="center"/>
    </xf>
    <xf numFmtId="0" fontId="22" fillId="3" borderId="16" xfId="5" applyFont="1" applyFill="1" applyBorder="1" applyAlignment="1">
      <alignment horizontal="center" vertical="center"/>
    </xf>
    <xf numFmtId="0" fontId="21" fillId="3" borderId="16" xfId="5" applyFont="1" applyFill="1" applyBorder="1" applyAlignment="1">
      <alignment horizontal="center" vertical="center"/>
    </xf>
    <xf numFmtId="168" fontId="21" fillId="3" borderId="16" xfId="6" applyNumberFormat="1" applyFont="1" applyFill="1" applyBorder="1" applyAlignment="1">
      <alignment horizontal="center" vertical="center"/>
    </xf>
    <xf numFmtId="168" fontId="22" fillId="3" borderId="16" xfId="6" applyNumberFormat="1" applyFont="1" applyFill="1" applyBorder="1" applyAlignment="1">
      <alignment horizontal="center" vertical="center"/>
    </xf>
    <xf numFmtId="0" fontId="26" fillId="3" borderId="20" xfId="5" applyFont="1" applyFill="1" applyBorder="1" applyAlignment="1">
      <alignment horizontal="center" vertical="center" wrapText="1"/>
    </xf>
    <xf numFmtId="0" fontId="22" fillId="3" borderId="18" xfId="5" applyFont="1" applyFill="1" applyBorder="1" applyAlignment="1">
      <alignment horizontal="center" vertical="center" wrapText="1"/>
    </xf>
    <xf numFmtId="0" fontId="21" fillId="3" borderId="9" xfId="5" applyFont="1" applyFill="1" applyBorder="1" applyAlignment="1">
      <alignment horizontal="center" vertical="center"/>
    </xf>
    <xf numFmtId="0" fontId="21" fillId="3" borderId="18" xfId="5" applyFont="1" applyFill="1" applyBorder="1" applyAlignment="1">
      <alignment horizontal="center" vertical="center" wrapText="1"/>
    </xf>
    <xf numFmtId="0" fontId="21" fillId="3" borderId="20" xfId="5" applyFont="1" applyFill="1" applyBorder="1" applyAlignment="1">
      <alignment horizontal="center" vertical="center"/>
    </xf>
    <xf numFmtId="168" fontId="15" fillId="3" borderId="9" xfId="6" applyNumberFormat="1" applyFont="1" applyFill="1" applyBorder="1" applyAlignment="1">
      <alignment horizontal="center" vertical="center"/>
    </xf>
    <xf numFmtId="0" fontId="22" fillId="3" borderId="28" xfId="5" applyFont="1" applyFill="1" applyBorder="1" applyAlignment="1">
      <alignment horizontal="center" vertical="center" wrapText="1"/>
    </xf>
    <xf numFmtId="0" fontId="21" fillId="3" borderId="46" xfId="5" applyFont="1" applyFill="1" applyBorder="1" applyAlignment="1">
      <alignment horizontal="center" vertical="center"/>
    </xf>
    <xf numFmtId="0" fontId="22" fillId="3" borderId="46" xfId="5" applyFont="1" applyFill="1" applyBorder="1" applyAlignment="1">
      <alignment horizontal="center" vertical="center"/>
    </xf>
    <xf numFmtId="168" fontId="21" fillId="3" borderId="46" xfId="6" applyNumberFormat="1" applyFont="1" applyFill="1" applyBorder="1" applyAlignment="1">
      <alignment horizontal="center" vertical="center"/>
    </xf>
    <xf numFmtId="168" fontId="22" fillId="3" borderId="46" xfId="6" applyNumberFormat="1" applyFont="1" applyFill="1" applyBorder="1" applyAlignment="1">
      <alignment horizontal="center" vertical="center"/>
    </xf>
    <xf numFmtId="0" fontId="26" fillId="3" borderId="8" xfId="5" applyFont="1" applyFill="1" applyBorder="1" applyAlignment="1">
      <alignment horizontal="center" vertical="center" wrapText="1"/>
    </xf>
    <xf numFmtId="0" fontId="26" fillId="3" borderId="2" xfId="5" applyFont="1" applyFill="1" applyBorder="1" applyAlignment="1">
      <alignment horizontal="center" vertical="center" wrapText="1"/>
    </xf>
    <xf numFmtId="0" fontId="68" fillId="4" borderId="0" xfId="7" applyFont="1" applyFill="1"/>
    <xf numFmtId="0" fontId="4" fillId="2" borderId="0" xfId="7" applyFont="1" applyFill="1"/>
    <xf numFmtId="0" fontId="6" fillId="2" borderId="0" xfId="7" applyFont="1" applyFill="1"/>
    <xf numFmtId="0" fontId="4" fillId="2" borderId="0" xfId="7" applyFont="1" applyFill="1" applyAlignment="1">
      <alignment horizontal="center"/>
    </xf>
    <xf numFmtId="0" fontId="87" fillId="2" borderId="0" xfId="5" applyFont="1" applyFill="1" applyAlignment="1">
      <alignment horizontal="center" vertical="center"/>
    </xf>
    <xf numFmtId="0" fontId="88" fillId="2" borderId="0" xfId="5" applyFont="1" applyFill="1" applyAlignment="1">
      <alignment horizontal="center" vertical="center"/>
    </xf>
    <xf numFmtId="0" fontId="89" fillId="2" borderId="0" xfId="7" applyFont="1" applyFill="1"/>
    <xf numFmtId="0" fontId="6" fillId="2" borderId="0" xfId="5" applyFont="1" applyFill="1" applyAlignment="1">
      <alignment horizontal="center" vertical="center"/>
    </xf>
    <xf numFmtId="0" fontId="4" fillId="0" borderId="0" xfId="7" applyFont="1"/>
    <xf numFmtId="0" fontId="5" fillId="9" borderId="0" xfId="7" applyFont="1" applyFill="1"/>
    <xf numFmtId="0" fontId="4" fillId="9" borderId="0" xfId="7" applyFont="1" applyFill="1"/>
    <xf numFmtId="0" fontId="11" fillId="2" borderId="0" xfId="7" applyFont="1" applyFill="1"/>
    <xf numFmtId="0" fontId="31" fillId="2" borderId="0" xfId="7" applyFont="1" applyFill="1"/>
    <xf numFmtId="0" fontId="18" fillId="2" borderId="17" xfId="5" applyFont="1" applyFill="1" applyBorder="1" applyAlignment="1">
      <alignment horizontal="center"/>
    </xf>
    <xf numFmtId="0" fontId="90" fillId="2" borderId="13" xfId="5" applyFont="1" applyFill="1" applyBorder="1" applyAlignment="1">
      <alignment horizontal="center"/>
    </xf>
    <xf numFmtId="0" fontId="18" fillId="2" borderId="18" xfId="5" applyFont="1" applyFill="1" applyBorder="1" applyAlignment="1">
      <alignment horizontal="center"/>
    </xf>
    <xf numFmtId="0" fontId="30" fillId="2" borderId="19" xfId="5" applyFont="1" applyFill="1" applyBorder="1" applyAlignment="1">
      <alignment horizontal="center"/>
    </xf>
    <xf numFmtId="0" fontId="30" fillId="2" borderId="18" xfId="5" applyFont="1" applyFill="1" applyBorder="1" applyAlignment="1">
      <alignment horizontal="center"/>
    </xf>
    <xf numFmtId="0" fontId="30" fillId="2" borderId="9" xfId="5" applyFont="1" applyFill="1" applyBorder="1" applyAlignment="1">
      <alignment horizontal="center"/>
    </xf>
    <xf numFmtId="0" fontId="91" fillId="2" borderId="9" xfId="5" applyFont="1" applyFill="1" applyBorder="1" applyAlignment="1">
      <alignment horizontal="center"/>
    </xf>
    <xf numFmtId="0" fontId="11" fillId="2" borderId="9" xfId="5" applyFont="1" applyFill="1" applyBorder="1" applyAlignment="1">
      <alignment horizontal="center"/>
    </xf>
    <xf numFmtId="166" fontId="30" fillId="2" borderId="9" xfId="6" applyNumberFormat="1" applyFont="1" applyFill="1" applyBorder="1" applyAlignment="1">
      <alignment horizontal="center"/>
    </xf>
    <xf numFmtId="166" fontId="91" fillId="2" borderId="9" xfId="6" applyNumberFormat="1" applyFont="1" applyFill="1" applyBorder="1" applyAlignment="1">
      <alignment horizontal="center"/>
    </xf>
    <xf numFmtId="0" fontId="30" fillId="2" borderId="10" xfId="5" applyFont="1" applyFill="1" applyBorder="1" applyAlignment="1">
      <alignment horizontal="center"/>
    </xf>
    <xf numFmtId="0" fontId="18" fillId="2" borderId="21" xfId="5" applyFont="1" applyFill="1" applyBorder="1" applyAlignment="1">
      <alignment horizontal="center"/>
    </xf>
    <xf numFmtId="0" fontId="90" fillId="2" borderId="22" xfId="5" applyFont="1" applyFill="1" applyBorder="1" applyAlignment="1">
      <alignment horizontal="center"/>
    </xf>
    <xf numFmtId="0" fontId="18" fillId="2" borderId="22" xfId="5" applyFont="1" applyFill="1" applyBorder="1" applyAlignment="1">
      <alignment horizontal="center"/>
    </xf>
    <xf numFmtId="0" fontId="30" fillId="2" borderId="16" xfId="5" applyFont="1" applyFill="1" applyBorder="1" applyAlignment="1">
      <alignment horizontal="center"/>
    </xf>
    <xf numFmtId="0" fontId="30" fillId="2" borderId="22" xfId="5" applyFont="1" applyFill="1" applyBorder="1" applyAlignment="1">
      <alignment horizontal="center"/>
    </xf>
    <xf numFmtId="0" fontId="91" fillId="2" borderId="16" xfId="5" applyFont="1" applyFill="1" applyBorder="1" applyAlignment="1">
      <alignment horizontal="center"/>
    </xf>
    <xf numFmtId="0" fontId="30" fillId="2" borderId="23" xfId="5" applyFont="1" applyFill="1" applyBorder="1" applyAlignment="1">
      <alignment horizontal="center"/>
    </xf>
    <xf numFmtId="49" fontId="4" fillId="2" borderId="16" xfId="5" applyNumberFormat="1" applyFont="1" applyFill="1" applyBorder="1" applyAlignment="1">
      <alignment horizontal="center"/>
    </xf>
    <xf numFmtId="166" fontId="30" fillId="2" borderId="16" xfId="6" applyNumberFormat="1" applyFont="1" applyFill="1" applyBorder="1" applyAlignment="1">
      <alignment horizontal="center"/>
    </xf>
    <xf numFmtId="166" fontId="91" fillId="2" borderId="16" xfId="6" applyNumberFormat="1" applyFont="1" applyFill="1" applyBorder="1" applyAlignment="1">
      <alignment horizontal="center"/>
    </xf>
    <xf numFmtId="0" fontId="30" fillId="2" borderId="24" xfId="5" applyFont="1" applyFill="1" applyBorder="1" applyAlignment="1">
      <alignment horizontal="center"/>
    </xf>
    <xf numFmtId="0" fontId="18" fillId="2" borderId="25" xfId="7" applyFont="1" applyFill="1" applyBorder="1"/>
    <xf numFmtId="0" fontId="77" fillId="2" borderId="29" xfId="5" applyFont="1" applyFill="1" applyBorder="1" applyAlignment="1">
      <alignment horizontal="center" vertical="center" wrapText="1"/>
    </xf>
    <xf numFmtId="0" fontId="91" fillId="2" borderId="42" xfId="5" applyFont="1" applyFill="1" applyBorder="1" applyAlignment="1">
      <alignment horizontal="center" vertical="center" wrapText="1"/>
    </xf>
    <xf numFmtId="0" fontId="30" fillId="2" borderId="27" xfId="5" applyFont="1" applyFill="1" applyBorder="1" applyAlignment="1">
      <alignment horizontal="center" vertical="center"/>
    </xf>
    <xf numFmtId="0" fontId="30" fillId="2" borderId="28" xfId="5" applyFont="1" applyFill="1" applyBorder="1" applyAlignment="1">
      <alignment horizontal="center" vertical="center"/>
    </xf>
    <xf numFmtId="0" fontId="2" fillId="2" borderId="28" xfId="5" applyFont="1" applyFill="1" applyBorder="1" applyAlignment="1">
      <alignment horizontal="center" vertical="center" wrapText="1"/>
    </xf>
    <xf numFmtId="0" fontId="91" fillId="2" borderId="9" xfId="5" applyFont="1" applyFill="1" applyBorder="1" applyAlignment="1">
      <alignment horizontal="center" vertical="center" wrapText="1"/>
    </xf>
    <xf numFmtId="0" fontId="30" fillId="2" borderId="29" xfId="5" applyFont="1" applyFill="1" applyBorder="1" applyAlignment="1">
      <alignment horizontal="center" vertical="center"/>
    </xf>
    <xf numFmtId="0" fontId="2" fillId="2" borderId="9" xfId="5" applyFont="1" applyFill="1" applyBorder="1" applyAlignment="1">
      <alignment horizontal="center" vertical="center" wrapText="1"/>
    </xf>
    <xf numFmtId="0" fontId="91" fillId="2" borderId="9" xfId="5" applyFont="1" applyFill="1" applyBorder="1" applyAlignment="1">
      <alignment horizontal="center" vertical="center"/>
    </xf>
    <xf numFmtId="0" fontId="91" fillId="2" borderId="28" xfId="5" applyFont="1" applyFill="1" applyBorder="1" applyAlignment="1">
      <alignment horizontal="center" vertical="center"/>
    </xf>
    <xf numFmtId="0" fontId="6" fillId="2" borderId="9" xfId="5" applyFont="1" applyFill="1" applyBorder="1" applyAlignment="1">
      <alignment horizontal="center" vertical="center"/>
    </xf>
    <xf numFmtId="168" fontId="6" fillId="2" borderId="28" xfId="6" applyNumberFormat="1" applyFont="1" applyFill="1" applyBorder="1" applyAlignment="1">
      <alignment horizontal="center" vertical="center"/>
    </xf>
    <xf numFmtId="168" fontId="89" fillId="2" borderId="9" xfId="6" applyNumberFormat="1" applyFont="1" applyFill="1" applyBorder="1" applyAlignment="1">
      <alignment horizontal="center" vertical="center"/>
    </xf>
    <xf numFmtId="0" fontId="77" fillId="2" borderId="32" xfId="5" applyFont="1" applyFill="1" applyBorder="1" applyAlignment="1">
      <alignment horizontal="center" vertical="center"/>
    </xf>
    <xf numFmtId="0" fontId="91" fillId="2" borderId="32" xfId="5" applyFont="1" applyFill="1" applyBorder="1" applyAlignment="1">
      <alignment horizontal="center" vertical="center"/>
    </xf>
    <xf numFmtId="0" fontId="30" fillId="2" borderId="32" xfId="5" applyFont="1" applyFill="1" applyBorder="1" applyAlignment="1">
      <alignment horizontal="center" vertical="center"/>
    </xf>
    <xf numFmtId="0" fontId="91" fillId="2" borderId="13" xfId="5" applyFont="1" applyFill="1" applyBorder="1" applyAlignment="1">
      <alignment horizontal="center" vertical="center"/>
    </xf>
    <xf numFmtId="0" fontId="30" fillId="2" borderId="13" xfId="5" applyFont="1" applyFill="1" applyBorder="1" applyAlignment="1">
      <alignment horizontal="center" vertical="center"/>
    </xf>
    <xf numFmtId="168" fontId="30" fillId="2" borderId="13" xfId="6" applyNumberFormat="1" applyFont="1" applyFill="1" applyBorder="1" applyAlignment="1">
      <alignment horizontal="center" vertical="center"/>
    </xf>
    <xf numFmtId="168" fontId="91" fillId="2" borderId="13" xfId="6" applyNumberFormat="1" applyFont="1" applyFill="1" applyBorder="1" applyAlignment="1">
      <alignment horizontal="center" vertical="center"/>
    </xf>
    <xf numFmtId="0" fontId="91" fillId="2" borderId="22" xfId="5" applyFont="1" applyFill="1" applyBorder="1" applyAlignment="1">
      <alignment horizontal="center" vertical="center"/>
    </xf>
    <xf numFmtId="0" fontId="91" fillId="2" borderId="16" xfId="5" applyFont="1" applyFill="1" applyBorder="1" applyAlignment="1">
      <alignment horizontal="center" vertical="center"/>
    </xf>
    <xf numFmtId="0" fontId="30" fillId="2" borderId="16" xfId="5" applyFont="1" applyFill="1" applyBorder="1" applyAlignment="1">
      <alignment horizontal="center" vertical="center"/>
    </xf>
    <xf numFmtId="168" fontId="30" fillId="2" borderId="16" xfId="6" applyNumberFormat="1" applyFont="1" applyFill="1" applyBorder="1" applyAlignment="1">
      <alignment horizontal="center" vertical="center"/>
    </xf>
    <xf numFmtId="168" fontId="91" fillId="2" borderId="16" xfId="6" applyNumberFormat="1" applyFont="1" applyFill="1" applyBorder="1" applyAlignment="1">
      <alignment horizontal="center" vertical="center"/>
    </xf>
    <xf numFmtId="0" fontId="91" fillId="2" borderId="18" xfId="5" applyFont="1" applyFill="1" applyBorder="1" applyAlignment="1">
      <alignment horizontal="center" vertical="center" wrapText="1"/>
    </xf>
    <xf numFmtId="0" fontId="30" fillId="2" borderId="9" xfId="5" applyFont="1" applyFill="1" applyBorder="1" applyAlignment="1">
      <alignment horizontal="center" vertical="center"/>
    </xf>
    <xf numFmtId="0" fontId="30" fillId="2" borderId="18" xfId="5" applyFont="1" applyFill="1" applyBorder="1" applyAlignment="1">
      <alignment horizontal="center" vertical="center" wrapText="1"/>
    </xf>
    <xf numFmtId="0" fontId="30" fillId="2" borderId="20" xfId="5" applyFont="1" applyFill="1" applyBorder="1" applyAlignment="1">
      <alignment horizontal="center" vertical="center"/>
    </xf>
    <xf numFmtId="168" fontId="6" fillId="2" borderId="9" xfId="6" applyNumberFormat="1" applyFont="1" applyFill="1" applyBorder="1" applyAlignment="1">
      <alignment horizontal="center" vertical="center"/>
    </xf>
    <xf numFmtId="0" fontId="91" fillId="2" borderId="28" xfId="5" applyFont="1" applyFill="1" applyBorder="1" applyAlignment="1">
      <alignment horizontal="center" vertical="center" wrapText="1"/>
    </xf>
    <xf numFmtId="0" fontId="30" fillId="2" borderId="46" xfId="5" applyFont="1" applyFill="1" applyBorder="1" applyAlignment="1">
      <alignment horizontal="center" vertical="center"/>
    </xf>
    <xf numFmtId="0" fontId="91" fillId="2" borderId="46" xfId="5" applyFont="1" applyFill="1" applyBorder="1" applyAlignment="1">
      <alignment horizontal="center" vertical="center"/>
    </xf>
    <xf numFmtId="168" fontId="30" fillId="2" borderId="46" xfId="6" applyNumberFormat="1" applyFont="1" applyFill="1" applyBorder="1" applyAlignment="1">
      <alignment horizontal="center" vertical="center"/>
    </xf>
    <xf numFmtId="168" fontId="91" fillId="2" borderId="46" xfId="6" applyNumberFormat="1" applyFont="1" applyFill="1" applyBorder="1" applyAlignment="1">
      <alignment horizontal="center" vertical="center"/>
    </xf>
    <xf numFmtId="0" fontId="5" fillId="12" borderId="25" xfId="5" applyFont="1" applyFill="1" applyBorder="1" applyAlignment="1">
      <alignment horizontal="left" vertical="center" wrapText="1"/>
    </xf>
    <xf numFmtId="0" fontId="77" fillId="11" borderId="32" xfId="5" applyFont="1" applyFill="1" applyBorder="1" applyAlignment="1">
      <alignment horizontal="center" vertical="center"/>
    </xf>
    <xf numFmtId="0" fontId="91" fillId="11" borderId="18" xfId="5" applyFont="1" applyFill="1" applyBorder="1" applyAlignment="1">
      <alignment horizontal="center" vertical="center" wrapText="1"/>
    </xf>
    <xf numFmtId="0" fontId="30" fillId="11" borderId="9" xfId="5" applyFont="1" applyFill="1" applyBorder="1" applyAlignment="1">
      <alignment horizontal="center" vertical="center"/>
    </xf>
    <xf numFmtId="0" fontId="2" fillId="11" borderId="9" xfId="5" applyFont="1" applyFill="1" applyBorder="1" applyAlignment="1">
      <alignment horizontal="center" vertical="center" wrapText="1"/>
    </xf>
    <xf numFmtId="0" fontId="91" fillId="11" borderId="9" xfId="5" applyFont="1" applyFill="1" applyBorder="1" applyAlignment="1">
      <alignment horizontal="center" vertical="center"/>
    </xf>
    <xf numFmtId="0" fontId="30" fillId="11" borderId="18" xfId="5" applyFont="1" applyFill="1" applyBorder="1" applyAlignment="1">
      <alignment horizontal="center" vertical="center" wrapText="1"/>
    </xf>
    <xf numFmtId="0" fontId="6" fillId="11" borderId="9" xfId="5" applyFont="1" applyFill="1" applyBorder="1" applyAlignment="1">
      <alignment horizontal="center" vertical="center"/>
    </xf>
    <xf numFmtId="168" fontId="6" fillId="11" borderId="9" xfId="6" applyNumberFormat="1" applyFont="1" applyFill="1" applyBorder="1" applyAlignment="1">
      <alignment horizontal="center" vertical="center"/>
    </xf>
    <xf numFmtId="168" fontId="89" fillId="11" borderId="9" xfId="6" applyNumberFormat="1" applyFont="1" applyFill="1" applyBorder="1" applyAlignment="1">
      <alignment horizontal="center" vertical="center"/>
    </xf>
    <xf numFmtId="0" fontId="30" fillId="11" borderId="30" xfId="5" applyFont="1" applyFill="1" applyBorder="1" applyAlignment="1">
      <alignment horizontal="left" vertical="center"/>
    </xf>
    <xf numFmtId="0" fontId="91" fillId="11" borderId="32" xfId="5" applyFont="1" applyFill="1" applyBorder="1" applyAlignment="1">
      <alignment horizontal="center" vertical="center"/>
    </xf>
    <xf numFmtId="0" fontId="30" fillId="11" borderId="32" xfId="5" applyFont="1" applyFill="1" applyBorder="1" applyAlignment="1">
      <alignment horizontal="center" vertical="center"/>
    </xf>
    <xf numFmtId="0" fontId="91" fillId="11" borderId="13" xfId="5" applyFont="1" applyFill="1" applyBorder="1" applyAlignment="1">
      <alignment horizontal="center" vertical="center"/>
    </xf>
    <xf numFmtId="0" fontId="30" fillId="11" borderId="13" xfId="5" applyFont="1" applyFill="1" applyBorder="1" applyAlignment="1">
      <alignment horizontal="center" vertical="center"/>
    </xf>
    <xf numFmtId="168" fontId="30" fillId="11" borderId="13" xfId="6" applyNumberFormat="1" applyFont="1" applyFill="1" applyBorder="1" applyAlignment="1">
      <alignment horizontal="center" vertical="center"/>
    </xf>
    <xf numFmtId="168" fontId="91" fillId="11" borderId="13" xfId="6" applyNumberFormat="1" applyFont="1" applyFill="1" applyBorder="1" applyAlignment="1">
      <alignment horizontal="center" vertical="center"/>
    </xf>
    <xf numFmtId="0" fontId="91" fillId="11" borderId="22" xfId="5" applyFont="1" applyFill="1" applyBorder="1" applyAlignment="1">
      <alignment horizontal="center" vertical="center"/>
    </xf>
    <xf numFmtId="0" fontId="91" fillId="11" borderId="16" xfId="5" applyFont="1" applyFill="1" applyBorder="1" applyAlignment="1">
      <alignment horizontal="center" vertical="center"/>
    </xf>
    <xf numFmtId="0" fontId="30" fillId="11" borderId="16" xfId="5" applyFont="1" applyFill="1" applyBorder="1" applyAlignment="1">
      <alignment horizontal="center" vertical="center"/>
    </xf>
    <xf numFmtId="168" fontId="30" fillId="11" borderId="16" xfId="6" applyNumberFormat="1" applyFont="1" applyFill="1" applyBorder="1" applyAlignment="1">
      <alignment horizontal="center" vertical="center"/>
    </xf>
    <xf numFmtId="168" fontId="91" fillId="11" borderId="16" xfId="6" applyNumberFormat="1" applyFont="1" applyFill="1" applyBorder="1" applyAlignment="1">
      <alignment horizontal="center" vertical="center"/>
    </xf>
    <xf numFmtId="0" fontId="26" fillId="4" borderId="20" xfId="5" applyFont="1" applyFill="1" applyBorder="1" applyAlignment="1">
      <alignment horizontal="center" vertical="center" wrapText="1"/>
    </xf>
    <xf numFmtId="0" fontId="22" fillId="4" borderId="18" xfId="5" applyFont="1" applyFill="1" applyBorder="1" applyAlignment="1">
      <alignment horizontal="center" vertical="center" wrapText="1"/>
    </xf>
    <xf numFmtId="0" fontId="21" fillId="4" borderId="9" xfId="5" applyFont="1" applyFill="1" applyBorder="1" applyAlignment="1">
      <alignment horizontal="center" vertical="center"/>
    </xf>
    <xf numFmtId="0" fontId="27" fillId="4" borderId="9" xfId="5" applyFont="1" applyFill="1" applyBorder="1" applyAlignment="1">
      <alignment horizontal="center" vertical="center" wrapText="1"/>
    </xf>
    <xf numFmtId="0" fontId="22" fillId="4" borderId="42" xfId="5" applyFont="1" applyFill="1" applyBorder="1" applyAlignment="1">
      <alignment horizontal="center" vertical="center" wrapText="1"/>
    </xf>
    <xf numFmtId="0" fontId="22" fillId="4" borderId="9" xfId="5" applyFont="1" applyFill="1" applyBorder="1" applyAlignment="1">
      <alignment horizontal="center" vertical="center"/>
    </xf>
    <xf numFmtId="0" fontId="21" fillId="4" borderId="18" xfId="5" applyFont="1" applyFill="1" applyBorder="1" applyAlignment="1">
      <alignment horizontal="center" vertical="center" wrapText="1"/>
    </xf>
    <xf numFmtId="0" fontId="21" fillId="4" borderId="20" xfId="5" applyFont="1" applyFill="1" applyBorder="1" applyAlignment="1">
      <alignment horizontal="center" vertical="center"/>
    </xf>
    <xf numFmtId="0" fontId="15" fillId="4" borderId="9" xfId="5" applyFont="1" applyFill="1" applyBorder="1" applyAlignment="1">
      <alignment horizontal="center" vertical="center"/>
    </xf>
    <xf numFmtId="168" fontId="15" fillId="4" borderId="9" xfId="6" applyNumberFormat="1" applyFont="1" applyFill="1" applyBorder="1" applyAlignment="1">
      <alignment horizontal="center" vertical="center"/>
    </xf>
    <xf numFmtId="168" fontId="28" fillId="4" borderId="9" xfId="6" applyNumberFormat="1" applyFont="1" applyFill="1" applyBorder="1" applyAlignment="1">
      <alignment horizontal="center" vertical="center"/>
    </xf>
    <xf numFmtId="0" fontId="30" fillId="4" borderId="43" xfId="5" applyFont="1" applyFill="1" applyBorder="1" applyAlignment="1">
      <alignment horizontal="left" vertical="center"/>
    </xf>
    <xf numFmtId="0" fontId="26" fillId="4" borderId="32" xfId="5" applyFont="1" applyFill="1" applyBorder="1" applyAlignment="1">
      <alignment horizontal="center" vertical="center"/>
    </xf>
    <xf numFmtId="0" fontId="22" fillId="4" borderId="32" xfId="5" applyFont="1" applyFill="1" applyBorder="1" applyAlignment="1">
      <alignment horizontal="center" vertical="center"/>
    </xf>
    <xf numFmtId="0" fontId="21" fillId="4" borderId="32" xfId="5" applyFont="1" applyFill="1" applyBorder="1" applyAlignment="1">
      <alignment horizontal="center" vertical="center"/>
    </xf>
    <xf numFmtId="0" fontId="22" fillId="4" borderId="13" xfId="5" applyFont="1" applyFill="1" applyBorder="1" applyAlignment="1">
      <alignment horizontal="center" vertical="center"/>
    </xf>
    <xf numFmtId="0" fontId="21" fillId="4" borderId="13" xfId="5" applyFont="1" applyFill="1" applyBorder="1" applyAlignment="1">
      <alignment horizontal="center" vertical="center"/>
    </xf>
    <xf numFmtId="168" fontId="21" fillId="4" borderId="13" xfId="6" applyNumberFormat="1" applyFont="1" applyFill="1" applyBorder="1" applyAlignment="1">
      <alignment horizontal="center" vertical="center"/>
    </xf>
    <xf numFmtId="168" fontId="22" fillId="4" borderId="13" xfId="6" applyNumberFormat="1" applyFont="1" applyFill="1" applyBorder="1" applyAlignment="1">
      <alignment horizontal="center" vertical="center"/>
    </xf>
    <xf numFmtId="0" fontId="30" fillId="5" borderId="30" xfId="5" applyFont="1" applyFill="1" applyBorder="1" applyAlignment="1">
      <alignment horizontal="left" vertical="center"/>
    </xf>
    <xf numFmtId="0" fontId="30" fillId="4" borderId="44" xfId="5" applyFont="1" applyFill="1" applyBorder="1" applyAlignment="1">
      <alignment horizontal="left" vertical="center"/>
    </xf>
    <xf numFmtId="1" fontId="26" fillId="4" borderId="32" xfId="5" applyNumberFormat="1" applyFont="1" applyFill="1" applyBorder="1" applyAlignment="1">
      <alignment horizontal="center"/>
    </xf>
    <xf numFmtId="0" fontId="22" fillId="4" borderId="22" xfId="5" applyFont="1" applyFill="1" applyBorder="1" applyAlignment="1">
      <alignment horizontal="center" vertical="center"/>
    </xf>
    <xf numFmtId="0" fontId="22" fillId="4" borderId="16" xfId="5" applyFont="1" applyFill="1" applyBorder="1" applyAlignment="1">
      <alignment horizontal="center" vertical="center"/>
    </xf>
    <xf numFmtId="0" fontId="21" fillId="4" borderId="16" xfId="5" applyFont="1" applyFill="1" applyBorder="1" applyAlignment="1">
      <alignment horizontal="center" vertical="center"/>
    </xf>
    <xf numFmtId="168" fontId="21" fillId="4" borderId="16" xfId="6" applyNumberFormat="1" applyFont="1" applyFill="1" applyBorder="1" applyAlignment="1">
      <alignment horizontal="center" vertical="center"/>
    </xf>
    <xf numFmtId="168" fontId="22" fillId="4" borderId="16" xfId="6" applyNumberFormat="1" applyFont="1" applyFill="1" applyBorder="1" applyAlignment="1">
      <alignment horizontal="center" vertical="center"/>
    </xf>
    <xf numFmtId="0" fontId="26" fillId="3" borderId="43" xfId="5" applyFont="1" applyFill="1" applyBorder="1" applyAlignment="1">
      <alignment horizontal="center" vertical="center"/>
    </xf>
    <xf numFmtId="0" fontId="26" fillId="3" borderId="30" xfId="5" applyFont="1" applyFill="1" applyBorder="1" applyAlignment="1">
      <alignment horizontal="center" vertical="center"/>
    </xf>
    <xf numFmtId="1" fontId="26" fillId="3" borderId="44" xfId="5" applyNumberFormat="1" applyFont="1" applyFill="1" applyBorder="1" applyAlignment="1">
      <alignment horizontal="center"/>
    </xf>
    <xf numFmtId="0" fontId="21" fillId="3" borderId="70" xfId="10" applyFont="1" applyFill="1" applyBorder="1" applyAlignment="1">
      <alignment horizontal="left" vertical="center"/>
    </xf>
    <xf numFmtId="0" fontId="21" fillId="3" borderId="36" xfId="10" applyFont="1" applyFill="1" applyBorder="1" applyAlignment="1">
      <alignment horizontal="left" vertical="center"/>
    </xf>
    <xf numFmtId="0" fontId="21" fillId="3" borderId="39" xfId="10" applyFont="1" applyFill="1" applyBorder="1" applyAlignment="1">
      <alignment horizontal="left" vertical="center"/>
    </xf>
    <xf numFmtId="1" fontId="26" fillId="3" borderId="43" xfId="9" applyNumberFormat="1" applyFont="1" applyFill="1" applyBorder="1" applyAlignment="1">
      <alignment horizontal="center"/>
    </xf>
    <xf numFmtId="0" fontId="26" fillId="3" borderId="30" xfId="9" applyFont="1" applyFill="1" applyBorder="1" applyAlignment="1">
      <alignment horizontal="center" vertical="center"/>
    </xf>
    <xf numFmtId="1" fontId="26" fillId="3" borderId="44" xfId="9" applyNumberFormat="1" applyFont="1" applyFill="1" applyBorder="1" applyAlignment="1">
      <alignment horizontal="center"/>
    </xf>
    <xf numFmtId="0" fontId="20" fillId="3" borderId="1" xfId="9" applyFont="1" applyFill="1" applyBorder="1" applyAlignment="1">
      <alignment horizontal="center"/>
    </xf>
    <xf numFmtId="0" fontId="20" fillId="3" borderId="39" xfId="9" applyFont="1" applyFill="1" applyBorder="1" applyAlignment="1">
      <alignment horizontal="center"/>
    </xf>
    <xf numFmtId="0" fontId="69" fillId="3" borderId="26" xfId="10" applyFont="1" applyFill="1" applyBorder="1" applyAlignment="1">
      <alignment horizontal="left" vertical="center" wrapText="1"/>
    </xf>
    <xf numFmtId="0" fontId="69" fillId="4" borderId="26" xfId="10" applyFont="1" applyFill="1" applyBorder="1" applyAlignment="1">
      <alignment horizontal="left" vertical="center" wrapText="1"/>
    </xf>
    <xf numFmtId="0" fontId="30" fillId="3" borderId="36" xfId="5" applyFont="1" applyFill="1" applyBorder="1" applyAlignment="1">
      <alignment horizontal="left" vertical="center"/>
    </xf>
    <xf numFmtId="0" fontId="30" fillId="6" borderId="36" xfId="5" applyFont="1" applyFill="1" applyBorder="1" applyAlignment="1">
      <alignment horizontal="left" vertical="center"/>
    </xf>
    <xf numFmtId="0" fontId="19" fillId="3" borderId="68" xfId="9" applyFont="1" applyFill="1" applyBorder="1" applyAlignment="1">
      <alignment horizontal="center"/>
    </xf>
    <xf numFmtId="0" fontId="19" fillId="3" borderId="6" xfId="9" applyFont="1" applyFill="1" applyBorder="1" applyAlignment="1">
      <alignment horizontal="center"/>
    </xf>
    <xf numFmtId="1" fontId="26" fillId="3" borderId="30" xfId="9" applyNumberFormat="1" applyFont="1" applyFill="1" applyBorder="1" applyAlignment="1">
      <alignment horizontal="center"/>
    </xf>
    <xf numFmtId="0" fontId="30" fillId="2" borderId="52" xfId="5" applyFont="1" applyFill="1" applyBorder="1" applyAlignment="1">
      <alignment horizontal="left" vertical="center"/>
    </xf>
    <xf numFmtId="0" fontId="30" fillId="7" borderId="52" xfId="5" applyFont="1" applyFill="1" applyBorder="1" applyAlignment="1">
      <alignment horizontal="left" vertical="center"/>
    </xf>
    <xf numFmtId="0" fontId="21" fillId="3" borderId="27" xfId="10" applyFont="1" applyFill="1" applyBorder="1" applyAlignment="1">
      <alignment horizontal="left" vertical="center"/>
    </xf>
    <xf numFmtId="0" fontId="21" fillId="3" borderId="45" xfId="10" applyFont="1" applyFill="1" applyBorder="1" applyAlignment="1">
      <alignment horizontal="left" vertical="center"/>
    </xf>
    <xf numFmtId="0" fontId="21" fillId="3" borderId="33" xfId="10" applyFont="1" applyFill="1" applyBorder="1" applyAlignment="1">
      <alignment horizontal="left" vertical="center"/>
    </xf>
    <xf numFmtId="0" fontId="30" fillId="6" borderId="52" xfId="5" applyFont="1" applyFill="1" applyBorder="1" applyAlignment="1">
      <alignment horizontal="left" vertical="center"/>
    </xf>
    <xf numFmtId="0" fontId="30" fillId="3" borderId="21" xfId="5" applyFont="1" applyFill="1" applyBorder="1" applyAlignment="1">
      <alignment horizontal="left" vertical="center"/>
    </xf>
    <xf numFmtId="0" fontId="77" fillId="2" borderId="30" xfId="5" applyFont="1" applyFill="1" applyBorder="1" applyAlignment="1">
      <alignment horizontal="center" vertical="center"/>
    </xf>
    <xf numFmtId="1" fontId="26" fillId="3" borderId="30" xfId="5" applyNumberFormat="1" applyFont="1" applyFill="1" applyBorder="1" applyAlignment="1">
      <alignment horizontal="center"/>
    </xf>
    <xf numFmtId="0" fontId="77" fillId="2" borderId="44" xfId="5" applyFont="1" applyFill="1" applyBorder="1" applyAlignment="1">
      <alignment horizontal="center" vertical="center"/>
    </xf>
    <xf numFmtId="0" fontId="26" fillId="3" borderId="43" xfId="11" applyFont="1" applyFill="1" applyBorder="1" applyAlignment="1">
      <alignment horizontal="center" vertical="center"/>
    </xf>
    <xf numFmtId="0" fontId="26" fillId="3" borderId="30" xfId="11" applyFont="1" applyFill="1" applyBorder="1" applyAlignment="1">
      <alignment horizontal="center" vertical="center"/>
    </xf>
    <xf numFmtId="1" fontId="26" fillId="3" borderId="44" xfId="11" applyNumberFormat="1" applyFont="1" applyFill="1" applyBorder="1" applyAlignment="1">
      <alignment horizontal="center"/>
    </xf>
    <xf numFmtId="0" fontId="30" fillId="3" borderId="39" xfId="5" applyFont="1" applyFill="1" applyBorder="1" applyAlignment="1">
      <alignment horizontal="left" vertical="center"/>
    </xf>
    <xf numFmtId="1" fontId="26" fillId="3" borderId="66" xfId="11" applyNumberFormat="1" applyFont="1" applyFill="1" applyBorder="1" applyAlignment="1">
      <alignment horizontal="center"/>
    </xf>
    <xf numFmtId="0" fontId="21" fillId="2" borderId="13" xfId="5" applyFont="1" applyFill="1" applyBorder="1" applyAlignment="1">
      <alignment horizontal="left"/>
    </xf>
    <xf numFmtId="0" fontId="21" fillId="3" borderId="13" xfId="5" applyFont="1" applyFill="1" applyBorder="1" applyAlignment="1">
      <alignment horizontal="left" vertical="center"/>
    </xf>
    <xf numFmtId="0" fontId="69" fillId="4" borderId="51" xfId="10" applyFont="1" applyFill="1" applyBorder="1" applyAlignment="1">
      <alignment horizontal="left" vertical="center" wrapText="1"/>
    </xf>
    <xf numFmtId="0" fontId="21" fillId="2" borderId="43" xfId="5" applyFont="1" applyFill="1" applyBorder="1" applyAlignment="1">
      <alignment horizontal="left"/>
    </xf>
    <xf numFmtId="0" fontId="21" fillId="3" borderId="30" xfId="5" applyFont="1" applyFill="1" applyBorder="1" applyAlignment="1">
      <alignment horizontal="left" vertical="center"/>
    </xf>
    <xf numFmtId="0" fontId="21" fillId="3" borderId="44" xfId="5" applyFont="1" applyFill="1" applyBorder="1" applyAlignment="1">
      <alignment horizontal="left" vertical="center"/>
    </xf>
    <xf numFmtId="0" fontId="77" fillId="2" borderId="47" xfId="5" applyFont="1" applyFill="1" applyBorder="1" applyAlignment="1">
      <alignment horizontal="center" vertical="center"/>
    </xf>
    <xf numFmtId="0" fontId="77" fillId="2" borderId="18" xfId="5" applyFont="1" applyFill="1" applyBorder="1" applyAlignment="1">
      <alignment horizontal="center" vertical="center"/>
    </xf>
    <xf numFmtId="0" fontId="77" fillId="2" borderId="67" xfId="5" applyFont="1" applyFill="1" applyBorder="1" applyAlignment="1">
      <alignment horizontal="center" vertical="center"/>
    </xf>
    <xf numFmtId="0" fontId="77" fillId="2" borderId="52" xfId="5" applyFont="1" applyFill="1" applyBorder="1" applyAlignment="1">
      <alignment horizontal="center" vertical="center"/>
    </xf>
    <xf numFmtId="0" fontId="77" fillId="2" borderId="21" xfId="5" applyFont="1" applyFill="1" applyBorder="1" applyAlignment="1">
      <alignment horizontal="center" vertical="center"/>
    </xf>
    <xf numFmtId="1" fontId="26" fillId="3" borderId="21" xfId="11" applyNumberFormat="1" applyFont="1" applyFill="1" applyBorder="1" applyAlignment="1">
      <alignment horizontal="center"/>
    </xf>
    <xf numFmtId="0" fontId="19" fillId="3" borderId="25" xfId="9" applyFont="1" applyFill="1" applyBorder="1" applyAlignment="1">
      <alignment horizontal="center"/>
    </xf>
    <xf numFmtId="0" fontId="21" fillId="3" borderId="5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4" fillId="3" borderId="58" xfId="9" applyFont="1" applyFill="1" applyBorder="1" applyAlignment="1">
      <alignment horizontal="center"/>
    </xf>
    <xf numFmtId="0" fontId="24" fillId="3" borderId="59" xfId="9" applyFont="1" applyFill="1" applyBorder="1" applyAlignment="1">
      <alignment horizontal="center"/>
    </xf>
    <xf numFmtId="0" fontId="30" fillId="3" borderId="58" xfId="9" applyFont="1" applyFill="1" applyBorder="1" applyAlignment="1">
      <alignment horizontal="center" vertical="center"/>
    </xf>
    <xf numFmtId="0" fontId="24" fillId="3" borderId="59" xfId="9" applyFont="1" applyFill="1" applyBorder="1" applyAlignment="1">
      <alignment horizontal="center" vertical="center"/>
    </xf>
    <xf numFmtId="0" fontId="24" fillId="3" borderId="56" xfId="9" applyFont="1" applyFill="1" applyBorder="1" applyAlignment="1">
      <alignment horizontal="center" vertical="center"/>
    </xf>
    <xf numFmtId="0" fontId="24" fillId="3" borderId="53" xfId="9" applyFont="1" applyFill="1" applyBorder="1" applyAlignment="1">
      <alignment horizontal="center" vertical="center"/>
    </xf>
    <xf numFmtId="0" fontId="24" fillId="3" borderId="64" xfId="9" applyFont="1" applyFill="1" applyBorder="1" applyAlignment="1">
      <alignment horizontal="center" vertical="center"/>
    </xf>
    <xf numFmtId="0" fontId="24" fillId="3" borderId="65" xfId="9" applyFont="1" applyFill="1" applyBorder="1" applyAlignment="1">
      <alignment horizontal="center" vertical="center"/>
    </xf>
    <xf numFmtId="0" fontId="30" fillId="3" borderId="56" xfId="9" applyFont="1" applyFill="1" applyBorder="1" applyAlignment="1">
      <alignment horizontal="center" vertical="center"/>
    </xf>
    <xf numFmtId="0" fontId="30" fillId="3" borderId="59" xfId="9" applyFont="1" applyFill="1" applyBorder="1" applyAlignment="1">
      <alignment horizontal="center" vertical="center"/>
    </xf>
    <xf numFmtId="0" fontId="30" fillId="3" borderId="53" xfId="9" applyFont="1" applyFill="1" applyBorder="1" applyAlignment="1">
      <alignment horizontal="center" vertical="center"/>
    </xf>
    <xf numFmtId="0" fontId="30" fillId="3" borderId="64" xfId="9" applyFont="1" applyFill="1" applyBorder="1" applyAlignment="1">
      <alignment horizontal="center" vertical="center"/>
    </xf>
    <xf numFmtId="0" fontId="30" fillId="3" borderId="65" xfId="9" applyFont="1" applyFill="1" applyBorder="1" applyAlignment="1">
      <alignment horizontal="center" vertical="center"/>
    </xf>
    <xf numFmtId="0" fontId="24" fillId="3" borderId="49" xfId="9" applyFont="1" applyFill="1" applyBorder="1" applyAlignment="1">
      <alignment horizontal="center"/>
    </xf>
    <xf numFmtId="0" fontId="24" fillId="3" borderId="26" xfId="9" applyFont="1" applyFill="1" applyBorder="1" applyAlignment="1">
      <alignment horizontal="center"/>
    </xf>
    <xf numFmtId="1" fontId="66" fillId="3" borderId="0" xfId="10" applyNumberFormat="1" applyFont="1" applyFill="1" applyAlignment="1">
      <alignment horizontal="center"/>
    </xf>
    <xf numFmtId="0" fontId="92" fillId="2" borderId="23" xfId="5" applyFont="1" applyFill="1" applyBorder="1" applyAlignment="1">
      <alignment horizontal="center"/>
    </xf>
    <xf numFmtId="0" fontId="92" fillId="2" borderId="22" xfId="5" applyFont="1" applyFill="1" applyBorder="1" applyAlignment="1">
      <alignment horizontal="center"/>
    </xf>
    <xf numFmtId="0" fontId="30" fillId="2" borderId="19" xfId="5" applyFont="1" applyFill="1" applyBorder="1" applyAlignment="1">
      <alignment horizontal="center"/>
    </xf>
    <xf numFmtId="0" fontId="30" fillId="2" borderId="20" xfId="5" applyFont="1" applyFill="1" applyBorder="1" applyAlignment="1">
      <alignment horizontal="center"/>
    </xf>
    <xf numFmtId="0" fontId="93" fillId="2" borderId="7" xfId="5" applyFont="1" applyFill="1" applyBorder="1" applyAlignment="1">
      <alignment horizontal="center" vertical="center"/>
    </xf>
    <xf numFmtId="0" fontId="93" fillId="2" borderId="35" xfId="5" applyFont="1" applyFill="1" applyBorder="1" applyAlignment="1">
      <alignment horizontal="center" vertical="center"/>
    </xf>
    <xf numFmtId="0" fontId="93" fillId="2" borderId="24" xfId="5" applyFont="1" applyFill="1" applyBorder="1" applyAlignment="1">
      <alignment horizontal="center" vertical="center"/>
    </xf>
    <xf numFmtId="0" fontId="18" fillId="11" borderId="6" xfId="7" applyFont="1" applyFill="1" applyBorder="1" applyAlignment="1">
      <alignment horizontal="center" vertical="center"/>
    </xf>
    <xf numFmtId="0" fontId="18" fillId="11" borderId="50" xfId="7" applyFont="1" applyFill="1" applyBorder="1" applyAlignment="1">
      <alignment horizontal="center" vertical="center"/>
    </xf>
    <xf numFmtId="0" fontId="18" fillId="11" borderId="51" xfId="7" applyFont="1" applyFill="1" applyBorder="1" applyAlignment="1">
      <alignment horizontal="center" vertical="center"/>
    </xf>
    <xf numFmtId="0" fontId="92" fillId="2" borderId="33" xfId="5" applyFont="1" applyFill="1" applyBorder="1" applyAlignment="1">
      <alignment horizontal="center" vertical="center"/>
    </xf>
    <xf numFmtId="0" fontId="92" fillId="2" borderId="34" xfId="5" applyFont="1" applyFill="1" applyBorder="1" applyAlignment="1">
      <alignment horizontal="center" vertical="center"/>
    </xf>
    <xf numFmtId="0" fontId="92" fillId="2" borderId="37" xfId="5" applyFont="1" applyFill="1" applyBorder="1" applyAlignment="1">
      <alignment horizontal="center" vertical="center"/>
    </xf>
    <xf numFmtId="0" fontId="92" fillId="2" borderId="38" xfId="5" applyFont="1" applyFill="1" applyBorder="1" applyAlignment="1">
      <alignment horizontal="center" vertical="center"/>
    </xf>
    <xf numFmtId="0" fontId="92" fillId="2" borderId="40" xfId="5" applyFont="1" applyFill="1" applyBorder="1" applyAlignment="1">
      <alignment horizontal="center" vertical="center"/>
    </xf>
    <xf numFmtId="0" fontId="92" fillId="2" borderId="41" xfId="5" applyFont="1" applyFill="1" applyBorder="1" applyAlignment="1">
      <alignment horizontal="center" vertical="center"/>
    </xf>
    <xf numFmtId="0" fontId="18" fillId="11" borderId="6" xfId="5" applyFont="1" applyFill="1" applyBorder="1" applyAlignment="1">
      <alignment horizontal="center" vertical="center"/>
    </xf>
    <xf numFmtId="0" fontId="18" fillId="11" borderId="50" xfId="5" applyFont="1" applyFill="1" applyBorder="1" applyAlignment="1">
      <alignment horizontal="center" vertical="center"/>
    </xf>
    <xf numFmtId="0" fontId="18" fillId="11" borderId="51" xfId="5" applyFont="1" applyFill="1" applyBorder="1" applyAlignment="1">
      <alignment horizontal="center" vertical="center"/>
    </xf>
    <xf numFmtId="0" fontId="92" fillId="11" borderId="33" xfId="5" applyFont="1" applyFill="1" applyBorder="1" applyAlignment="1">
      <alignment horizontal="center" vertical="center"/>
    </xf>
    <xf numFmtId="0" fontId="92" fillId="11" borderId="34" xfId="5" applyFont="1" applyFill="1" applyBorder="1" applyAlignment="1">
      <alignment horizontal="center" vertical="center"/>
    </xf>
    <xf numFmtId="0" fontId="92" fillId="11" borderId="37" xfId="5" applyFont="1" applyFill="1" applyBorder="1" applyAlignment="1">
      <alignment horizontal="center" vertical="center"/>
    </xf>
    <xf numFmtId="0" fontId="92" fillId="11" borderId="38" xfId="5" applyFont="1" applyFill="1" applyBorder="1" applyAlignment="1">
      <alignment horizontal="center" vertical="center"/>
    </xf>
    <xf numFmtId="0" fontId="92" fillId="11" borderId="40" xfId="5" applyFont="1" applyFill="1" applyBorder="1" applyAlignment="1">
      <alignment horizontal="center" vertical="center"/>
    </xf>
    <xf numFmtId="0" fontId="92" fillId="11" borderId="41" xfId="5" applyFont="1" applyFill="1" applyBorder="1" applyAlignment="1">
      <alignment horizontal="center" vertical="center"/>
    </xf>
    <xf numFmtId="0" fontId="93" fillId="11" borderId="7" xfId="5" applyFont="1" applyFill="1" applyBorder="1" applyAlignment="1">
      <alignment horizontal="center" vertical="center"/>
    </xf>
    <xf numFmtId="0" fontId="93" fillId="11" borderId="35" xfId="5" applyFont="1" applyFill="1" applyBorder="1" applyAlignment="1">
      <alignment horizontal="center" vertical="center"/>
    </xf>
    <xf numFmtId="0" fontId="93" fillId="11" borderId="24" xfId="5" applyFont="1" applyFill="1" applyBorder="1" applyAlignment="1">
      <alignment horizontal="center" vertical="center"/>
    </xf>
    <xf numFmtId="0" fontId="24" fillId="3" borderId="23" xfId="5" applyFont="1" applyFill="1" applyBorder="1" applyAlignment="1">
      <alignment horizontal="center"/>
    </xf>
    <xf numFmtId="0" fontId="24" fillId="3" borderId="22" xfId="5" applyFont="1" applyFill="1" applyBorder="1" applyAlignment="1">
      <alignment horizontal="center"/>
    </xf>
    <xf numFmtId="0" fontId="21" fillId="3" borderId="19" xfId="5" applyFont="1" applyFill="1" applyBorder="1" applyAlignment="1">
      <alignment horizontal="center"/>
    </xf>
    <xf numFmtId="0" fontId="21" fillId="3" borderId="20" xfId="5" applyFont="1" applyFill="1" applyBorder="1" applyAlignment="1">
      <alignment horizontal="center"/>
    </xf>
    <xf numFmtId="0" fontId="29" fillId="3" borderId="7" xfId="5" applyFont="1" applyFill="1" applyBorder="1" applyAlignment="1">
      <alignment horizontal="center" vertical="center"/>
    </xf>
    <xf numFmtId="0" fontId="29" fillId="3" borderId="35" xfId="5" applyFont="1" applyFill="1" applyBorder="1" applyAlignment="1">
      <alignment horizontal="center" vertical="center"/>
    </xf>
    <xf numFmtId="0" fontId="29" fillId="3" borderId="24" xfId="5" applyFont="1" applyFill="1" applyBorder="1" applyAlignment="1">
      <alignment horizontal="center" vertical="center"/>
    </xf>
    <xf numFmtId="0" fontId="20" fillId="4" borderId="6" xfId="7" applyFont="1" applyFill="1" applyBorder="1" applyAlignment="1">
      <alignment horizontal="center" vertical="center"/>
    </xf>
    <xf numFmtId="0" fontId="20" fillId="4" borderId="50" xfId="7" applyFont="1" applyFill="1" applyBorder="1" applyAlignment="1">
      <alignment horizontal="center" vertical="center"/>
    </xf>
    <xf numFmtId="0" fontId="20" fillId="4" borderId="51" xfId="7" applyFont="1" applyFill="1" applyBorder="1" applyAlignment="1">
      <alignment horizontal="center" vertical="center"/>
    </xf>
    <xf numFmtId="0" fontId="24" fillId="3" borderId="33" xfId="5" applyFont="1" applyFill="1" applyBorder="1" applyAlignment="1">
      <alignment horizontal="center" vertical="center"/>
    </xf>
    <xf numFmtId="0" fontId="24" fillId="3" borderId="34" xfId="5" applyFont="1" applyFill="1" applyBorder="1" applyAlignment="1">
      <alignment horizontal="center" vertical="center"/>
    </xf>
    <xf numFmtId="0" fontId="24" fillId="3" borderId="37" xfId="5" applyFont="1" applyFill="1" applyBorder="1" applyAlignment="1">
      <alignment horizontal="center" vertical="center"/>
    </xf>
    <xf numFmtId="0" fontId="24" fillId="3" borderId="38" xfId="5" applyFont="1" applyFill="1" applyBorder="1" applyAlignment="1">
      <alignment horizontal="center" vertical="center"/>
    </xf>
    <xf numFmtId="0" fontId="24" fillId="3" borderId="40" xfId="5" applyFont="1" applyFill="1" applyBorder="1" applyAlignment="1">
      <alignment horizontal="center" vertical="center"/>
    </xf>
    <xf numFmtId="0" fontId="24" fillId="3" borderId="41" xfId="5" applyFont="1" applyFill="1" applyBorder="1" applyAlignment="1">
      <alignment horizontal="center" vertical="center"/>
    </xf>
    <xf numFmtId="0" fontId="20" fillId="4" borderId="6" xfId="5" applyFont="1" applyFill="1" applyBorder="1" applyAlignment="1">
      <alignment horizontal="center" vertical="center"/>
    </xf>
    <xf numFmtId="0" fontId="20" fillId="4" borderId="50" xfId="5" applyFont="1" applyFill="1" applyBorder="1" applyAlignment="1">
      <alignment horizontal="center" vertical="center"/>
    </xf>
    <xf numFmtId="0" fontId="20" fillId="4" borderId="51" xfId="5" applyFont="1" applyFill="1" applyBorder="1" applyAlignment="1">
      <alignment horizontal="center" vertical="center"/>
    </xf>
    <xf numFmtId="0" fontId="29" fillId="4" borderId="7" xfId="5" applyFont="1" applyFill="1" applyBorder="1" applyAlignment="1">
      <alignment horizontal="center" vertical="center"/>
    </xf>
    <xf numFmtId="0" fontId="29" fillId="4" borderId="35" xfId="5" applyFont="1" applyFill="1" applyBorder="1" applyAlignment="1">
      <alignment horizontal="center" vertical="center"/>
    </xf>
    <xf numFmtId="0" fontId="29" fillId="4" borderId="24" xfId="5" applyFont="1" applyFill="1" applyBorder="1" applyAlignment="1">
      <alignment horizontal="center" vertical="center"/>
    </xf>
    <xf numFmtId="0" fontId="24" fillId="4" borderId="33" xfId="5" applyFont="1" applyFill="1" applyBorder="1" applyAlignment="1">
      <alignment horizontal="center" vertical="center"/>
    </xf>
    <xf numFmtId="0" fontId="24" fillId="4" borderId="34" xfId="5" applyFont="1" applyFill="1" applyBorder="1" applyAlignment="1">
      <alignment horizontal="center" vertical="center"/>
    </xf>
    <xf numFmtId="0" fontId="24" fillId="4" borderId="37" xfId="5" applyFont="1" applyFill="1" applyBorder="1" applyAlignment="1">
      <alignment horizontal="center" vertical="center"/>
    </xf>
    <xf numFmtId="0" fontId="24" fillId="4" borderId="38" xfId="5" applyFont="1" applyFill="1" applyBorder="1" applyAlignment="1">
      <alignment horizontal="center" vertical="center"/>
    </xf>
    <xf numFmtId="0" fontId="24" fillId="4" borderId="40" xfId="5" applyFont="1" applyFill="1" applyBorder="1" applyAlignment="1">
      <alignment horizontal="center" vertical="center"/>
    </xf>
    <xf numFmtId="0" fontId="24" fillId="4" borderId="41" xfId="5" applyFont="1" applyFill="1" applyBorder="1" applyAlignment="1">
      <alignment horizontal="center" vertical="center"/>
    </xf>
    <xf numFmtId="0" fontId="43" fillId="2" borderId="4" xfId="2" applyFont="1" applyFill="1" applyBorder="1" applyAlignment="1">
      <alignment horizontal="center" vertical="center" wrapText="1"/>
    </xf>
    <xf numFmtId="0" fontId="43" fillId="2" borderId="12" xfId="2" applyFont="1" applyFill="1" applyBorder="1" applyAlignment="1">
      <alignment horizontal="center" vertical="center" wrapText="1"/>
    </xf>
    <xf numFmtId="0" fontId="43" fillId="2" borderId="15" xfId="2" applyFont="1" applyFill="1" applyBorder="1" applyAlignment="1">
      <alignment horizontal="center" vertical="center" wrapText="1"/>
    </xf>
    <xf numFmtId="16" fontId="43" fillId="2" borderId="4" xfId="2" applyNumberFormat="1" applyFont="1" applyFill="1" applyBorder="1" applyAlignment="1">
      <alignment horizontal="center" vertical="center" wrapText="1"/>
    </xf>
    <xf numFmtId="16" fontId="43" fillId="2" borderId="12" xfId="2" applyNumberFormat="1" applyFont="1" applyFill="1" applyBorder="1" applyAlignment="1">
      <alignment horizontal="center" vertical="center" wrapText="1"/>
    </xf>
    <xf numFmtId="16" fontId="43" fillId="2" borderId="15" xfId="2" applyNumberFormat="1" applyFont="1" applyFill="1" applyBorder="1" applyAlignment="1">
      <alignment horizontal="center" vertical="center" wrapText="1"/>
    </xf>
    <xf numFmtId="0" fontId="42" fillId="2" borderId="0" xfId="2" applyFont="1" applyFill="1" applyAlignment="1">
      <alignment horizontal="center"/>
    </xf>
    <xf numFmtId="0" fontId="35" fillId="2" borderId="42" xfId="5" applyFont="1" applyFill="1" applyBorder="1" applyAlignment="1">
      <alignment horizontal="left"/>
    </xf>
    <xf numFmtId="0" fontId="29" fillId="2" borderId="7" xfId="5" applyFont="1" applyFill="1" applyBorder="1" applyAlignment="1">
      <alignment horizontal="center" vertical="center"/>
    </xf>
    <xf numFmtId="0" fontId="29" fillId="2" borderId="35" xfId="5" applyFont="1" applyFill="1" applyBorder="1" applyAlignment="1">
      <alignment horizontal="center" vertical="center"/>
    </xf>
    <xf numFmtId="0" fontId="29" fillId="2" borderId="24" xfId="5" applyFont="1" applyFill="1" applyBorder="1" applyAlignment="1">
      <alignment horizontal="center" vertical="center"/>
    </xf>
    <xf numFmtId="0" fontId="24" fillId="2" borderId="33" xfId="5" applyFont="1" applyFill="1" applyBorder="1" applyAlignment="1">
      <alignment horizontal="center" vertical="center"/>
    </xf>
    <xf numFmtId="0" fontId="24" fillId="2" borderId="34" xfId="5" applyFont="1" applyFill="1" applyBorder="1" applyAlignment="1">
      <alignment horizontal="center" vertical="center"/>
    </xf>
    <xf numFmtId="0" fontId="24" fillId="2" borderId="37" xfId="5" applyFont="1" applyFill="1" applyBorder="1" applyAlignment="1">
      <alignment horizontal="center" vertical="center"/>
    </xf>
    <xf numFmtId="0" fontId="24" fillId="2" borderId="38" xfId="5" applyFont="1" applyFill="1" applyBorder="1" applyAlignment="1">
      <alignment horizontal="center" vertical="center"/>
    </xf>
    <xf numFmtId="0" fontId="24" fillId="2" borderId="40" xfId="5" applyFont="1" applyFill="1" applyBorder="1" applyAlignment="1">
      <alignment horizontal="center" vertical="center"/>
    </xf>
    <xf numFmtId="0" fontId="24" fillId="2" borderId="41" xfId="5" applyFont="1" applyFill="1" applyBorder="1" applyAlignment="1">
      <alignment horizontal="center" vertical="center"/>
    </xf>
    <xf numFmtId="0" fontId="24" fillId="2" borderId="23" xfId="5" applyFont="1" applyFill="1" applyBorder="1" applyAlignment="1">
      <alignment horizontal="center"/>
    </xf>
    <xf numFmtId="0" fontId="24" fillId="2" borderId="22" xfId="5" applyFont="1" applyFill="1" applyBorder="1" applyAlignment="1">
      <alignment horizontal="center"/>
    </xf>
    <xf numFmtId="0" fontId="21" fillId="2" borderId="19" xfId="5" applyFont="1" applyFill="1" applyBorder="1" applyAlignment="1">
      <alignment horizontal="center"/>
    </xf>
    <xf numFmtId="0" fontId="21" fillId="2" borderId="20" xfId="5" applyFont="1" applyFill="1" applyBorder="1" applyAlignment="1">
      <alignment horizontal="center"/>
    </xf>
    <xf numFmtId="0" fontId="49" fillId="2" borderId="46" xfId="5" applyFont="1" applyFill="1" applyBorder="1" applyAlignment="1">
      <alignment horizontal="center" vertical="center" wrapText="1"/>
    </xf>
    <xf numFmtId="0" fontId="49" fillId="2" borderId="12" xfId="5" applyFont="1" applyFill="1" applyBorder="1" applyAlignment="1">
      <alignment horizontal="center" vertical="center" wrapText="1"/>
    </xf>
    <xf numFmtId="0" fontId="49" fillId="2" borderId="28" xfId="5" applyFont="1" applyFill="1" applyBorder="1" applyAlignment="1">
      <alignment horizontal="center" vertical="center" wrapText="1"/>
    </xf>
    <xf numFmtId="0" fontId="54" fillId="2" borderId="0" xfId="5" applyFont="1" applyFill="1" applyAlignment="1">
      <alignment horizontal="center"/>
    </xf>
    <xf numFmtId="0" fontId="49" fillId="0" borderId="0" xfId="5" applyFont="1" applyAlignment="1">
      <alignment horizontal="left"/>
    </xf>
  </cellXfs>
  <cellStyles count="13">
    <cellStyle name="Comma" xfId="1" builtinId="3"/>
    <cellStyle name="Comma_Firmliiga 2" xfId="6" xr:uid="{00000000-0005-0000-0000-000000000000}"/>
    <cellStyle name="Koma 2" xfId="3" xr:uid="{00000000-0005-0000-0000-000002000000}"/>
    <cellStyle name="Normaallaad 2" xfId="7" xr:uid="{00000000-0005-0000-0000-000004000000}"/>
    <cellStyle name="Normal" xfId="0" builtinId="0"/>
    <cellStyle name="Normal 2_FL-sugis-14" xfId="8" xr:uid="{00000000-0005-0000-0000-000005000000}"/>
    <cellStyle name="Normal_Firmaliiga" xfId="2" xr:uid="{00000000-0005-0000-0000-000006000000}"/>
    <cellStyle name="Normal_Firmaliiga 2" xfId="4" xr:uid="{00000000-0005-0000-0000-000007000000}"/>
    <cellStyle name="Normal_Firmliiga 2" xfId="5" xr:uid="{00000000-0005-0000-0000-000008000000}"/>
    <cellStyle name="Normal_Firmliiga 2 2 2_FIRMALIIGA2015" xfId="12" xr:uid="{00000000-0005-0000-0000-00000A000000}"/>
    <cellStyle name="Normal_Firmliiga 2 3" xfId="9" xr:uid="{00000000-0005-0000-0000-00000C000000}"/>
    <cellStyle name="Normal_Firmliiga 2 5" xfId="10" xr:uid="{00000000-0005-0000-0000-00000D000000}"/>
    <cellStyle name="Normal_Firmliiga 2_FL-sugis-14" xfId="11" xr:uid="{00000000-0005-0000-0000-00000E000000}"/>
  </cellStyles>
  <dxfs count="1109"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Q96"/>
  <sheetViews>
    <sheetView tabSelected="1" topLeftCell="B1" zoomScale="130" zoomScaleNormal="130" workbookViewId="0">
      <selection activeCell="G4" sqref="G4:H4"/>
    </sheetView>
  </sheetViews>
  <sheetFormatPr defaultRowHeight="13.2" x14ac:dyDescent="0.25"/>
  <cols>
    <col min="1" max="1" width="3.44140625" style="267" hidden="1" customWidth="1"/>
    <col min="2" max="2" width="11.21875" style="267" customWidth="1"/>
    <col min="3" max="3" width="37.44140625" style="267" customWidth="1"/>
    <col min="4" max="4" width="8" style="267" customWidth="1"/>
    <col min="5" max="5" width="8.109375" style="267" customWidth="1"/>
    <col min="6" max="6" width="8.77734375" style="267" customWidth="1"/>
    <col min="7" max="7" width="8" style="267" customWidth="1"/>
    <col min="8" max="8" width="6.6640625" style="267" customWidth="1"/>
    <col min="9" max="9" width="8" style="267" customWidth="1"/>
    <col min="10" max="10" width="9.5546875" style="267" customWidth="1"/>
    <col min="11" max="11" width="6.88671875" style="267" bestFit="1" customWidth="1"/>
    <col min="12" max="12" width="33.6640625" style="267" customWidth="1"/>
    <col min="13" max="256" width="8.88671875" style="267"/>
    <col min="257" max="257" width="0" style="267" hidden="1" customWidth="1"/>
    <col min="258" max="258" width="9.5546875" style="267" customWidth="1"/>
    <col min="259" max="259" width="34.33203125" style="267" customWidth="1"/>
    <col min="260" max="260" width="8" style="267" customWidth="1"/>
    <col min="261" max="262" width="9.33203125" style="267" bestFit="1" customWidth="1"/>
    <col min="263" max="263" width="8" style="267" customWidth="1"/>
    <col min="264" max="264" width="7.109375" style="267" customWidth="1"/>
    <col min="265" max="265" width="8" style="267" customWidth="1"/>
    <col min="266" max="266" width="10.33203125" style="267" customWidth="1"/>
    <col min="267" max="267" width="6.88671875" style="267" bestFit="1" customWidth="1"/>
    <col min="268" max="268" width="33.6640625" style="267" customWidth="1"/>
    <col min="269" max="512" width="8.88671875" style="267"/>
    <col min="513" max="513" width="0" style="267" hidden="1" customWidth="1"/>
    <col min="514" max="514" width="9.5546875" style="267" customWidth="1"/>
    <col min="515" max="515" width="34.33203125" style="267" customWidth="1"/>
    <col min="516" max="516" width="8" style="267" customWidth="1"/>
    <col min="517" max="518" width="9.33203125" style="267" bestFit="1" customWidth="1"/>
    <col min="519" max="519" width="8" style="267" customWidth="1"/>
    <col min="520" max="520" width="7.109375" style="267" customWidth="1"/>
    <col min="521" max="521" width="8" style="267" customWidth="1"/>
    <col min="522" max="522" width="10.33203125" style="267" customWidth="1"/>
    <col min="523" max="523" width="6.88671875" style="267" bestFit="1" customWidth="1"/>
    <col min="524" max="524" width="33.6640625" style="267" customWidth="1"/>
    <col min="525" max="768" width="8.88671875" style="267"/>
    <col min="769" max="769" width="0" style="267" hidden="1" customWidth="1"/>
    <col min="770" max="770" width="9.5546875" style="267" customWidth="1"/>
    <col min="771" max="771" width="34.33203125" style="267" customWidth="1"/>
    <col min="772" max="772" width="8" style="267" customWidth="1"/>
    <col min="773" max="774" width="9.33203125" style="267" bestFit="1" customWidth="1"/>
    <col min="775" max="775" width="8" style="267" customWidth="1"/>
    <col min="776" max="776" width="7.109375" style="267" customWidth="1"/>
    <col min="777" max="777" width="8" style="267" customWidth="1"/>
    <col min="778" max="778" width="10.33203125" style="267" customWidth="1"/>
    <col min="779" max="779" width="6.88671875" style="267" bestFit="1" customWidth="1"/>
    <col min="780" max="780" width="33.6640625" style="267" customWidth="1"/>
    <col min="781" max="1024" width="8.88671875" style="267"/>
    <col min="1025" max="1025" width="0" style="267" hidden="1" customWidth="1"/>
    <col min="1026" max="1026" width="9.5546875" style="267" customWidth="1"/>
    <col min="1027" max="1027" width="34.33203125" style="267" customWidth="1"/>
    <col min="1028" max="1028" width="8" style="267" customWidth="1"/>
    <col min="1029" max="1030" width="9.33203125" style="267" bestFit="1" customWidth="1"/>
    <col min="1031" max="1031" width="8" style="267" customWidth="1"/>
    <col min="1032" max="1032" width="7.109375" style="267" customWidth="1"/>
    <col min="1033" max="1033" width="8" style="267" customWidth="1"/>
    <col min="1034" max="1034" width="10.33203125" style="267" customWidth="1"/>
    <col min="1035" max="1035" width="6.88671875" style="267" bestFit="1" customWidth="1"/>
    <col min="1036" max="1036" width="33.6640625" style="267" customWidth="1"/>
    <col min="1037" max="1280" width="8.88671875" style="267"/>
    <col min="1281" max="1281" width="0" style="267" hidden="1" customWidth="1"/>
    <col min="1282" max="1282" width="9.5546875" style="267" customWidth="1"/>
    <col min="1283" max="1283" width="34.33203125" style="267" customWidth="1"/>
    <col min="1284" max="1284" width="8" style="267" customWidth="1"/>
    <col min="1285" max="1286" width="9.33203125" style="267" bestFit="1" customWidth="1"/>
    <col min="1287" max="1287" width="8" style="267" customWidth="1"/>
    <col min="1288" max="1288" width="7.109375" style="267" customWidth="1"/>
    <col min="1289" max="1289" width="8" style="267" customWidth="1"/>
    <col min="1290" max="1290" width="10.33203125" style="267" customWidth="1"/>
    <col min="1291" max="1291" width="6.88671875" style="267" bestFit="1" customWidth="1"/>
    <col min="1292" max="1292" width="33.6640625" style="267" customWidth="1"/>
    <col min="1293" max="1536" width="8.88671875" style="267"/>
    <col min="1537" max="1537" width="0" style="267" hidden="1" customWidth="1"/>
    <col min="1538" max="1538" width="9.5546875" style="267" customWidth="1"/>
    <col min="1539" max="1539" width="34.33203125" style="267" customWidth="1"/>
    <col min="1540" max="1540" width="8" style="267" customWidth="1"/>
    <col min="1541" max="1542" width="9.33203125" style="267" bestFit="1" customWidth="1"/>
    <col min="1543" max="1543" width="8" style="267" customWidth="1"/>
    <col min="1544" max="1544" width="7.109375" style="267" customWidth="1"/>
    <col min="1545" max="1545" width="8" style="267" customWidth="1"/>
    <col min="1546" max="1546" width="10.33203125" style="267" customWidth="1"/>
    <col min="1547" max="1547" width="6.88671875" style="267" bestFit="1" customWidth="1"/>
    <col min="1548" max="1548" width="33.6640625" style="267" customWidth="1"/>
    <col min="1549" max="1792" width="8.88671875" style="267"/>
    <col min="1793" max="1793" width="0" style="267" hidden="1" customWidth="1"/>
    <col min="1794" max="1794" width="9.5546875" style="267" customWidth="1"/>
    <col min="1795" max="1795" width="34.33203125" style="267" customWidth="1"/>
    <col min="1796" max="1796" width="8" style="267" customWidth="1"/>
    <col min="1797" max="1798" width="9.33203125" style="267" bestFit="1" customWidth="1"/>
    <col min="1799" max="1799" width="8" style="267" customWidth="1"/>
    <col min="1800" max="1800" width="7.109375" style="267" customWidth="1"/>
    <col min="1801" max="1801" width="8" style="267" customWidth="1"/>
    <col min="1802" max="1802" width="10.33203125" style="267" customWidth="1"/>
    <col min="1803" max="1803" width="6.88671875" style="267" bestFit="1" customWidth="1"/>
    <col min="1804" max="1804" width="33.6640625" style="267" customWidth="1"/>
    <col min="1805" max="2048" width="8.88671875" style="267"/>
    <col min="2049" max="2049" width="0" style="267" hidden="1" customWidth="1"/>
    <col min="2050" max="2050" width="9.5546875" style="267" customWidth="1"/>
    <col min="2051" max="2051" width="34.33203125" style="267" customWidth="1"/>
    <col min="2052" max="2052" width="8" style="267" customWidth="1"/>
    <col min="2053" max="2054" width="9.33203125" style="267" bestFit="1" customWidth="1"/>
    <col min="2055" max="2055" width="8" style="267" customWidth="1"/>
    <col min="2056" max="2056" width="7.109375" style="267" customWidth="1"/>
    <col min="2057" max="2057" width="8" style="267" customWidth="1"/>
    <col min="2058" max="2058" width="10.33203125" style="267" customWidth="1"/>
    <col min="2059" max="2059" width="6.88671875" style="267" bestFit="1" customWidth="1"/>
    <col min="2060" max="2060" width="33.6640625" style="267" customWidth="1"/>
    <col min="2061" max="2304" width="8.88671875" style="267"/>
    <col min="2305" max="2305" width="0" style="267" hidden="1" customWidth="1"/>
    <col min="2306" max="2306" width="9.5546875" style="267" customWidth="1"/>
    <col min="2307" max="2307" width="34.33203125" style="267" customWidth="1"/>
    <col min="2308" max="2308" width="8" style="267" customWidth="1"/>
    <col min="2309" max="2310" width="9.33203125" style="267" bestFit="1" customWidth="1"/>
    <col min="2311" max="2311" width="8" style="267" customWidth="1"/>
    <col min="2312" max="2312" width="7.109375" style="267" customWidth="1"/>
    <col min="2313" max="2313" width="8" style="267" customWidth="1"/>
    <col min="2314" max="2314" width="10.33203125" style="267" customWidth="1"/>
    <col min="2315" max="2315" width="6.88671875" style="267" bestFit="1" customWidth="1"/>
    <col min="2316" max="2316" width="33.6640625" style="267" customWidth="1"/>
    <col min="2317" max="2560" width="8.88671875" style="267"/>
    <col min="2561" max="2561" width="0" style="267" hidden="1" customWidth="1"/>
    <col min="2562" max="2562" width="9.5546875" style="267" customWidth="1"/>
    <col min="2563" max="2563" width="34.33203125" style="267" customWidth="1"/>
    <col min="2564" max="2564" width="8" style="267" customWidth="1"/>
    <col min="2565" max="2566" width="9.33203125" style="267" bestFit="1" customWidth="1"/>
    <col min="2567" max="2567" width="8" style="267" customWidth="1"/>
    <col min="2568" max="2568" width="7.109375" style="267" customWidth="1"/>
    <col min="2569" max="2569" width="8" style="267" customWidth="1"/>
    <col min="2570" max="2570" width="10.33203125" style="267" customWidth="1"/>
    <col min="2571" max="2571" width="6.88671875" style="267" bestFit="1" customWidth="1"/>
    <col min="2572" max="2572" width="33.6640625" style="267" customWidth="1"/>
    <col min="2573" max="2816" width="8.88671875" style="267"/>
    <col min="2817" max="2817" width="0" style="267" hidden="1" customWidth="1"/>
    <col min="2818" max="2818" width="9.5546875" style="267" customWidth="1"/>
    <col min="2819" max="2819" width="34.33203125" style="267" customWidth="1"/>
    <col min="2820" max="2820" width="8" style="267" customWidth="1"/>
    <col min="2821" max="2822" width="9.33203125" style="267" bestFit="1" customWidth="1"/>
    <col min="2823" max="2823" width="8" style="267" customWidth="1"/>
    <col min="2824" max="2824" width="7.109375" style="267" customWidth="1"/>
    <col min="2825" max="2825" width="8" style="267" customWidth="1"/>
    <col min="2826" max="2826" width="10.33203125" style="267" customWidth="1"/>
    <col min="2827" max="2827" width="6.88671875" style="267" bestFit="1" customWidth="1"/>
    <col min="2828" max="2828" width="33.6640625" style="267" customWidth="1"/>
    <col min="2829" max="3072" width="8.88671875" style="267"/>
    <col min="3073" max="3073" width="0" style="267" hidden="1" customWidth="1"/>
    <col min="3074" max="3074" width="9.5546875" style="267" customWidth="1"/>
    <col min="3075" max="3075" width="34.33203125" style="267" customWidth="1"/>
    <col min="3076" max="3076" width="8" style="267" customWidth="1"/>
    <col min="3077" max="3078" width="9.33203125" style="267" bestFit="1" customWidth="1"/>
    <col min="3079" max="3079" width="8" style="267" customWidth="1"/>
    <col min="3080" max="3080" width="7.109375" style="267" customWidth="1"/>
    <col min="3081" max="3081" width="8" style="267" customWidth="1"/>
    <col min="3082" max="3082" width="10.33203125" style="267" customWidth="1"/>
    <col min="3083" max="3083" width="6.88671875" style="267" bestFit="1" customWidth="1"/>
    <col min="3084" max="3084" width="33.6640625" style="267" customWidth="1"/>
    <col min="3085" max="3328" width="8.88671875" style="267"/>
    <col min="3329" max="3329" width="0" style="267" hidden="1" customWidth="1"/>
    <col min="3330" max="3330" width="9.5546875" style="267" customWidth="1"/>
    <col min="3331" max="3331" width="34.33203125" style="267" customWidth="1"/>
    <col min="3332" max="3332" width="8" style="267" customWidth="1"/>
    <col min="3333" max="3334" width="9.33203125" style="267" bestFit="1" customWidth="1"/>
    <col min="3335" max="3335" width="8" style="267" customWidth="1"/>
    <col min="3336" max="3336" width="7.109375" style="267" customWidth="1"/>
    <col min="3337" max="3337" width="8" style="267" customWidth="1"/>
    <col min="3338" max="3338" width="10.33203125" style="267" customWidth="1"/>
    <col min="3339" max="3339" width="6.88671875" style="267" bestFit="1" customWidth="1"/>
    <col min="3340" max="3340" width="33.6640625" style="267" customWidth="1"/>
    <col min="3341" max="3584" width="8.88671875" style="267"/>
    <col min="3585" max="3585" width="0" style="267" hidden="1" customWidth="1"/>
    <col min="3586" max="3586" width="9.5546875" style="267" customWidth="1"/>
    <col min="3587" max="3587" width="34.33203125" style="267" customWidth="1"/>
    <col min="3588" max="3588" width="8" style="267" customWidth="1"/>
    <col min="3589" max="3590" width="9.33203125" style="267" bestFit="1" customWidth="1"/>
    <col min="3591" max="3591" width="8" style="267" customWidth="1"/>
    <col min="3592" max="3592" width="7.109375" style="267" customWidth="1"/>
    <col min="3593" max="3593" width="8" style="267" customWidth="1"/>
    <col min="3594" max="3594" width="10.33203125" style="267" customWidth="1"/>
    <col min="3595" max="3595" width="6.88671875" style="267" bestFit="1" customWidth="1"/>
    <col min="3596" max="3596" width="33.6640625" style="267" customWidth="1"/>
    <col min="3597" max="3840" width="8.88671875" style="267"/>
    <col min="3841" max="3841" width="0" style="267" hidden="1" customWidth="1"/>
    <col min="3842" max="3842" width="9.5546875" style="267" customWidth="1"/>
    <col min="3843" max="3843" width="34.33203125" style="267" customWidth="1"/>
    <col min="3844" max="3844" width="8" style="267" customWidth="1"/>
    <col min="3845" max="3846" width="9.33203125" style="267" bestFit="1" customWidth="1"/>
    <col min="3847" max="3847" width="8" style="267" customWidth="1"/>
    <col min="3848" max="3848" width="7.109375" style="267" customWidth="1"/>
    <col min="3849" max="3849" width="8" style="267" customWidth="1"/>
    <col min="3850" max="3850" width="10.33203125" style="267" customWidth="1"/>
    <col min="3851" max="3851" width="6.88671875" style="267" bestFit="1" customWidth="1"/>
    <col min="3852" max="3852" width="33.6640625" style="267" customWidth="1"/>
    <col min="3853" max="4096" width="8.88671875" style="267"/>
    <col min="4097" max="4097" width="0" style="267" hidden="1" customWidth="1"/>
    <col min="4098" max="4098" width="9.5546875" style="267" customWidth="1"/>
    <col min="4099" max="4099" width="34.33203125" style="267" customWidth="1"/>
    <col min="4100" max="4100" width="8" style="267" customWidth="1"/>
    <col min="4101" max="4102" width="9.33203125" style="267" bestFit="1" customWidth="1"/>
    <col min="4103" max="4103" width="8" style="267" customWidth="1"/>
    <col min="4104" max="4104" width="7.109375" style="267" customWidth="1"/>
    <col min="4105" max="4105" width="8" style="267" customWidth="1"/>
    <col min="4106" max="4106" width="10.33203125" style="267" customWidth="1"/>
    <col min="4107" max="4107" width="6.88671875" style="267" bestFit="1" customWidth="1"/>
    <col min="4108" max="4108" width="33.6640625" style="267" customWidth="1"/>
    <col min="4109" max="4352" width="8.88671875" style="267"/>
    <col min="4353" max="4353" width="0" style="267" hidden="1" customWidth="1"/>
    <col min="4354" max="4354" width="9.5546875" style="267" customWidth="1"/>
    <col min="4355" max="4355" width="34.33203125" style="267" customWidth="1"/>
    <col min="4356" max="4356" width="8" style="267" customWidth="1"/>
    <col min="4357" max="4358" width="9.33203125" style="267" bestFit="1" customWidth="1"/>
    <col min="4359" max="4359" width="8" style="267" customWidth="1"/>
    <col min="4360" max="4360" width="7.109375" style="267" customWidth="1"/>
    <col min="4361" max="4361" width="8" style="267" customWidth="1"/>
    <col min="4362" max="4362" width="10.33203125" style="267" customWidth="1"/>
    <col min="4363" max="4363" width="6.88671875" style="267" bestFit="1" customWidth="1"/>
    <col min="4364" max="4364" width="33.6640625" style="267" customWidth="1"/>
    <col min="4365" max="4608" width="8.88671875" style="267"/>
    <col min="4609" max="4609" width="0" style="267" hidden="1" customWidth="1"/>
    <col min="4610" max="4610" width="9.5546875" style="267" customWidth="1"/>
    <col min="4611" max="4611" width="34.33203125" style="267" customWidth="1"/>
    <col min="4612" max="4612" width="8" style="267" customWidth="1"/>
    <col min="4613" max="4614" width="9.33203125" style="267" bestFit="1" customWidth="1"/>
    <col min="4615" max="4615" width="8" style="267" customWidth="1"/>
    <col min="4616" max="4616" width="7.109375" style="267" customWidth="1"/>
    <col min="4617" max="4617" width="8" style="267" customWidth="1"/>
    <col min="4618" max="4618" width="10.33203125" style="267" customWidth="1"/>
    <col min="4619" max="4619" width="6.88671875" style="267" bestFit="1" customWidth="1"/>
    <col min="4620" max="4620" width="33.6640625" style="267" customWidth="1"/>
    <col min="4621" max="4864" width="8.88671875" style="267"/>
    <col min="4865" max="4865" width="0" style="267" hidden="1" customWidth="1"/>
    <col min="4866" max="4866" width="9.5546875" style="267" customWidth="1"/>
    <col min="4867" max="4867" width="34.33203125" style="267" customWidth="1"/>
    <col min="4868" max="4868" width="8" style="267" customWidth="1"/>
    <col min="4869" max="4870" width="9.33203125" style="267" bestFit="1" customWidth="1"/>
    <col min="4871" max="4871" width="8" style="267" customWidth="1"/>
    <col min="4872" max="4872" width="7.109375" style="267" customWidth="1"/>
    <col min="4873" max="4873" width="8" style="267" customWidth="1"/>
    <col min="4874" max="4874" width="10.33203125" style="267" customWidth="1"/>
    <col min="4875" max="4875" width="6.88671875" style="267" bestFit="1" customWidth="1"/>
    <col min="4876" max="4876" width="33.6640625" style="267" customWidth="1"/>
    <col min="4877" max="5120" width="8.88671875" style="267"/>
    <col min="5121" max="5121" width="0" style="267" hidden="1" customWidth="1"/>
    <col min="5122" max="5122" width="9.5546875" style="267" customWidth="1"/>
    <col min="5123" max="5123" width="34.33203125" style="267" customWidth="1"/>
    <col min="5124" max="5124" width="8" style="267" customWidth="1"/>
    <col min="5125" max="5126" width="9.33203125" style="267" bestFit="1" customWidth="1"/>
    <col min="5127" max="5127" width="8" style="267" customWidth="1"/>
    <col min="5128" max="5128" width="7.109375" style="267" customWidth="1"/>
    <col min="5129" max="5129" width="8" style="267" customWidth="1"/>
    <col min="5130" max="5130" width="10.33203125" style="267" customWidth="1"/>
    <col min="5131" max="5131" width="6.88671875" style="267" bestFit="1" customWidth="1"/>
    <col min="5132" max="5132" width="33.6640625" style="267" customWidth="1"/>
    <col min="5133" max="5376" width="8.88671875" style="267"/>
    <col min="5377" max="5377" width="0" style="267" hidden="1" customWidth="1"/>
    <col min="5378" max="5378" width="9.5546875" style="267" customWidth="1"/>
    <col min="5379" max="5379" width="34.33203125" style="267" customWidth="1"/>
    <col min="5380" max="5380" width="8" style="267" customWidth="1"/>
    <col min="5381" max="5382" width="9.33203125" style="267" bestFit="1" customWidth="1"/>
    <col min="5383" max="5383" width="8" style="267" customWidth="1"/>
    <col min="5384" max="5384" width="7.109375" style="267" customWidth="1"/>
    <col min="5385" max="5385" width="8" style="267" customWidth="1"/>
    <col min="5386" max="5386" width="10.33203125" style="267" customWidth="1"/>
    <col min="5387" max="5387" width="6.88671875" style="267" bestFit="1" customWidth="1"/>
    <col min="5388" max="5388" width="33.6640625" style="267" customWidth="1"/>
    <col min="5389" max="5632" width="8.88671875" style="267"/>
    <col min="5633" max="5633" width="0" style="267" hidden="1" customWidth="1"/>
    <col min="5634" max="5634" width="9.5546875" style="267" customWidth="1"/>
    <col min="5635" max="5635" width="34.33203125" style="267" customWidth="1"/>
    <col min="5636" max="5636" width="8" style="267" customWidth="1"/>
    <col min="5637" max="5638" width="9.33203125" style="267" bestFit="1" customWidth="1"/>
    <col min="5639" max="5639" width="8" style="267" customWidth="1"/>
    <col min="5640" max="5640" width="7.109375" style="267" customWidth="1"/>
    <col min="5641" max="5641" width="8" style="267" customWidth="1"/>
    <col min="5642" max="5642" width="10.33203125" style="267" customWidth="1"/>
    <col min="5643" max="5643" width="6.88671875" style="267" bestFit="1" customWidth="1"/>
    <col min="5644" max="5644" width="33.6640625" style="267" customWidth="1"/>
    <col min="5645" max="5888" width="8.88671875" style="267"/>
    <col min="5889" max="5889" width="0" style="267" hidden="1" customWidth="1"/>
    <col min="5890" max="5890" width="9.5546875" style="267" customWidth="1"/>
    <col min="5891" max="5891" width="34.33203125" style="267" customWidth="1"/>
    <col min="5892" max="5892" width="8" style="267" customWidth="1"/>
    <col min="5893" max="5894" width="9.33203125" style="267" bestFit="1" customWidth="1"/>
    <col min="5895" max="5895" width="8" style="267" customWidth="1"/>
    <col min="5896" max="5896" width="7.109375" style="267" customWidth="1"/>
    <col min="5897" max="5897" width="8" style="267" customWidth="1"/>
    <col min="5898" max="5898" width="10.33203125" style="267" customWidth="1"/>
    <col min="5899" max="5899" width="6.88671875" style="267" bestFit="1" customWidth="1"/>
    <col min="5900" max="5900" width="33.6640625" style="267" customWidth="1"/>
    <col min="5901" max="6144" width="8.88671875" style="267"/>
    <col min="6145" max="6145" width="0" style="267" hidden="1" customWidth="1"/>
    <col min="6146" max="6146" width="9.5546875" style="267" customWidth="1"/>
    <col min="6147" max="6147" width="34.33203125" style="267" customWidth="1"/>
    <col min="6148" max="6148" width="8" style="267" customWidth="1"/>
    <col min="6149" max="6150" width="9.33203125" style="267" bestFit="1" customWidth="1"/>
    <col min="6151" max="6151" width="8" style="267" customWidth="1"/>
    <col min="6152" max="6152" width="7.109375" style="267" customWidth="1"/>
    <col min="6153" max="6153" width="8" style="267" customWidth="1"/>
    <col min="6154" max="6154" width="10.33203125" style="267" customWidth="1"/>
    <col min="6155" max="6155" width="6.88671875" style="267" bestFit="1" customWidth="1"/>
    <col min="6156" max="6156" width="33.6640625" style="267" customWidth="1"/>
    <col min="6157" max="6400" width="8.88671875" style="267"/>
    <col min="6401" max="6401" width="0" style="267" hidden="1" customWidth="1"/>
    <col min="6402" max="6402" width="9.5546875" style="267" customWidth="1"/>
    <col min="6403" max="6403" width="34.33203125" style="267" customWidth="1"/>
    <col min="6404" max="6404" width="8" style="267" customWidth="1"/>
    <col min="6405" max="6406" width="9.33203125" style="267" bestFit="1" customWidth="1"/>
    <col min="6407" max="6407" width="8" style="267" customWidth="1"/>
    <col min="6408" max="6408" width="7.109375" style="267" customWidth="1"/>
    <col min="6409" max="6409" width="8" style="267" customWidth="1"/>
    <col min="6410" max="6410" width="10.33203125" style="267" customWidth="1"/>
    <col min="6411" max="6411" width="6.88671875" style="267" bestFit="1" customWidth="1"/>
    <col min="6412" max="6412" width="33.6640625" style="267" customWidth="1"/>
    <col min="6413" max="6656" width="8.88671875" style="267"/>
    <col min="6657" max="6657" width="0" style="267" hidden="1" customWidth="1"/>
    <col min="6658" max="6658" width="9.5546875" style="267" customWidth="1"/>
    <col min="6659" max="6659" width="34.33203125" style="267" customWidth="1"/>
    <col min="6660" max="6660" width="8" style="267" customWidth="1"/>
    <col min="6661" max="6662" width="9.33203125" style="267" bestFit="1" customWidth="1"/>
    <col min="6663" max="6663" width="8" style="267" customWidth="1"/>
    <col min="6664" max="6664" width="7.109375" style="267" customWidth="1"/>
    <col min="6665" max="6665" width="8" style="267" customWidth="1"/>
    <col min="6666" max="6666" width="10.33203125" style="267" customWidth="1"/>
    <col min="6667" max="6667" width="6.88671875" style="267" bestFit="1" customWidth="1"/>
    <col min="6668" max="6668" width="33.6640625" style="267" customWidth="1"/>
    <col min="6669" max="6912" width="8.88671875" style="267"/>
    <col min="6913" max="6913" width="0" style="267" hidden="1" customWidth="1"/>
    <col min="6914" max="6914" width="9.5546875" style="267" customWidth="1"/>
    <col min="6915" max="6915" width="34.33203125" style="267" customWidth="1"/>
    <col min="6916" max="6916" width="8" style="267" customWidth="1"/>
    <col min="6917" max="6918" width="9.33203125" style="267" bestFit="1" customWidth="1"/>
    <col min="6919" max="6919" width="8" style="267" customWidth="1"/>
    <col min="6920" max="6920" width="7.109375" style="267" customWidth="1"/>
    <col min="6921" max="6921" width="8" style="267" customWidth="1"/>
    <col min="6922" max="6922" width="10.33203125" style="267" customWidth="1"/>
    <col min="6923" max="6923" width="6.88671875" style="267" bestFit="1" customWidth="1"/>
    <col min="6924" max="6924" width="33.6640625" style="267" customWidth="1"/>
    <col min="6925" max="7168" width="8.88671875" style="267"/>
    <col min="7169" max="7169" width="0" style="267" hidden="1" customWidth="1"/>
    <col min="7170" max="7170" width="9.5546875" style="267" customWidth="1"/>
    <col min="7171" max="7171" width="34.33203125" style="267" customWidth="1"/>
    <col min="7172" max="7172" width="8" style="267" customWidth="1"/>
    <col min="7173" max="7174" width="9.33203125" style="267" bestFit="1" customWidth="1"/>
    <col min="7175" max="7175" width="8" style="267" customWidth="1"/>
    <col min="7176" max="7176" width="7.109375" style="267" customWidth="1"/>
    <col min="7177" max="7177" width="8" style="267" customWidth="1"/>
    <col min="7178" max="7178" width="10.33203125" style="267" customWidth="1"/>
    <col min="7179" max="7179" width="6.88671875" style="267" bestFit="1" customWidth="1"/>
    <col min="7180" max="7180" width="33.6640625" style="267" customWidth="1"/>
    <col min="7181" max="7424" width="8.88671875" style="267"/>
    <col min="7425" max="7425" width="0" style="267" hidden="1" customWidth="1"/>
    <col min="7426" max="7426" width="9.5546875" style="267" customWidth="1"/>
    <col min="7427" max="7427" width="34.33203125" style="267" customWidth="1"/>
    <col min="7428" max="7428" width="8" style="267" customWidth="1"/>
    <col min="7429" max="7430" width="9.33203125" style="267" bestFit="1" customWidth="1"/>
    <col min="7431" max="7431" width="8" style="267" customWidth="1"/>
    <col min="7432" max="7432" width="7.109375" style="267" customWidth="1"/>
    <col min="7433" max="7433" width="8" style="267" customWidth="1"/>
    <col min="7434" max="7434" width="10.33203125" style="267" customWidth="1"/>
    <col min="7435" max="7435" width="6.88671875" style="267" bestFit="1" customWidth="1"/>
    <col min="7436" max="7436" width="33.6640625" style="267" customWidth="1"/>
    <col min="7437" max="7680" width="8.88671875" style="267"/>
    <col min="7681" max="7681" width="0" style="267" hidden="1" customWidth="1"/>
    <col min="7682" max="7682" width="9.5546875" style="267" customWidth="1"/>
    <col min="7683" max="7683" width="34.33203125" style="267" customWidth="1"/>
    <col min="7684" max="7684" width="8" style="267" customWidth="1"/>
    <col min="7685" max="7686" width="9.33203125" style="267" bestFit="1" customWidth="1"/>
    <col min="7687" max="7687" width="8" style="267" customWidth="1"/>
    <col min="7688" max="7688" width="7.109375" style="267" customWidth="1"/>
    <col min="7689" max="7689" width="8" style="267" customWidth="1"/>
    <col min="7690" max="7690" width="10.33203125" style="267" customWidth="1"/>
    <col min="7691" max="7691" width="6.88671875" style="267" bestFit="1" customWidth="1"/>
    <col min="7692" max="7692" width="33.6640625" style="267" customWidth="1"/>
    <col min="7693" max="7936" width="8.88671875" style="267"/>
    <col min="7937" max="7937" width="0" style="267" hidden="1" customWidth="1"/>
    <col min="7938" max="7938" width="9.5546875" style="267" customWidth="1"/>
    <col min="7939" max="7939" width="34.33203125" style="267" customWidth="1"/>
    <col min="7940" max="7940" width="8" style="267" customWidth="1"/>
    <col min="7941" max="7942" width="9.33203125" style="267" bestFit="1" customWidth="1"/>
    <col min="7943" max="7943" width="8" style="267" customWidth="1"/>
    <col min="7944" max="7944" width="7.109375" style="267" customWidth="1"/>
    <col min="7945" max="7945" width="8" style="267" customWidth="1"/>
    <col min="7946" max="7946" width="10.33203125" style="267" customWidth="1"/>
    <col min="7947" max="7947" width="6.88671875" style="267" bestFit="1" customWidth="1"/>
    <col min="7948" max="7948" width="33.6640625" style="267" customWidth="1"/>
    <col min="7949" max="8192" width="8.88671875" style="267"/>
    <col min="8193" max="8193" width="0" style="267" hidden="1" customWidth="1"/>
    <col min="8194" max="8194" width="9.5546875" style="267" customWidth="1"/>
    <col min="8195" max="8195" width="34.33203125" style="267" customWidth="1"/>
    <col min="8196" max="8196" width="8" style="267" customWidth="1"/>
    <col min="8197" max="8198" width="9.33203125" style="267" bestFit="1" customWidth="1"/>
    <col min="8199" max="8199" width="8" style="267" customWidth="1"/>
    <col min="8200" max="8200" width="7.109375" style="267" customWidth="1"/>
    <col min="8201" max="8201" width="8" style="267" customWidth="1"/>
    <col min="8202" max="8202" width="10.33203125" style="267" customWidth="1"/>
    <col min="8203" max="8203" width="6.88671875" style="267" bestFit="1" customWidth="1"/>
    <col min="8204" max="8204" width="33.6640625" style="267" customWidth="1"/>
    <col min="8205" max="8448" width="8.88671875" style="267"/>
    <col min="8449" max="8449" width="0" style="267" hidden="1" customWidth="1"/>
    <col min="8450" max="8450" width="9.5546875" style="267" customWidth="1"/>
    <col min="8451" max="8451" width="34.33203125" style="267" customWidth="1"/>
    <col min="8452" max="8452" width="8" style="267" customWidth="1"/>
    <col min="8453" max="8454" width="9.33203125" style="267" bestFit="1" customWidth="1"/>
    <col min="8455" max="8455" width="8" style="267" customWidth="1"/>
    <col min="8456" max="8456" width="7.109375" style="267" customWidth="1"/>
    <col min="8457" max="8457" width="8" style="267" customWidth="1"/>
    <col min="8458" max="8458" width="10.33203125" style="267" customWidth="1"/>
    <col min="8459" max="8459" width="6.88671875" style="267" bestFit="1" customWidth="1"/>
    <col min="8460" max="8460" width="33.6640625" style="267" customWidth="1"/>
    <col min="8461" max="8704" width="8.88671875" style="267"/>
    <col min="8705" max="8705" width="0" style="267" hidden="1" customWidth="1"/>
    <col min="8706" max="8706" width="9.5546875" style="267" customWidth="1"/>
    <col min="8707" max="8707" width="34.33203125" style="267" customWidth="1"/>
    <col min="8708" max="8708" width="8" style="267" customWidth="1"/>
    <col min="8709" max="8710" width="9.33203125" style="267" bestFit="1" customWidth="1"/>
    <col min="8711" max="8711" width="8" style="267" customWidth="1"/>
    <col min="8712" max="8712" width="7.109375" style="267" customWidth="1"/>
    <col min="8713" max="8713" width="8" style="267" customWidth="1"/>
    <col min="8714" max="8714" width="10.33203125" style="267" customWidth="1"/>
    <col min="8715" max="8715" width="6.88671875" style="267" bestFit="1" customWidth="1"/>
    <col min="8716" max="8716" width="33.6640625" style="267" customWidth="1"/>
    <col min="8717" max="8960" width="8.88671875" style="267"/>
    <col min="8961" max="8961" width="0" style="267" hidden="1" customWidth="1"/>
    <col min="8962" max="8962" width="9.5546875" style="267" customWidth="1"/>
    <col min="8963" max="8963" width="34.33203125" style="267" customWidth="1"/>
    <col min="8964" max="8964" width="8" style="267" customWidth="1"/>
    <col min="8965" max="8966" width="9.33203125" style="267" bestFit="1" customWidth="1"/>
    <col min="8967" max="8967" width="8" style="267" customWidth="1"/>
    <col min="8968" max="8968" width="7.109375" style="267" customWidth="1"/>
    <col min="8969" max="8969" width="8" style="267" customWidth="1"/>
    <col min="8970" max="8970" width="10.33203125" style="267" customWidth="1"/>
    <col min="8971" max="8971" width="6.88671875" style="267" bestFit="1" customWidth="1"/>
    <col min="8972" max="8972" width="33.6640625" style="267" customWidth="1"/>
    <col min="8973" max="9216" width="8.88671875" style="267"/>
    <col min="9217" max="9217" width="0" style="267" hidden="1" customWidth="1"/>
    <col min="9218" max="9218" width="9.5546875" style="267" customWidth="1"/>
    <col min="9219" max="9219" width="34.33203125" style="267" customWidth="1"/>
    <col min="9220" max="9220" width="8" style="267" customWidth="1"/>
    <col min="9221" max="9222" width="9.33203125" style="267" bestFit="1" customWidth="1"/>
    <col min="9223" max="9223" width="8" style="267" customWidth="1"/>
    <col min="9224" max="9224" width="7.109375" style="267" customWidth="1"/>
    <col min="9225" max="9225" width="8" style="267" customWidth="1"/>
    <col min="9226" max="9226" width="10.33203125" style="267" customWidth="1"/>
    <col min="9227" max="9227" width="6.88671875" style="267" bestFit="1" customWidth="1"/>
    <col min="9228" max="9228" width="33.6640625" style="267" customWidth="1"/>
    <col min="9229" max="9472" width="8.88671875" style="267"/>
    <col min="9473" max="9473" width="0" style="267" hidden="1" customWidth="1"/>
    <col min="9474" max="9474" width="9.5546875" style="267" customWidth="1"/>
    <col min="9475" max="9475" width="34.33203125" style="267" customWidth="1"/>
    <col min="9476" max="9476" width="8" style="267" customWidth="1"/>
    <col min="9477" max="9478" width="9.33203125" style="267" bestFit="1" customWidth="1"/>
    <col min="9479" max="9479" width="8" style="267" customWidth="1"/>
    <col min="9480" max="9480" width="7.109375" style="267" customWidth="1"/>
    <col min="9481" max="9481" width="8" style="267" customWidth="1"/>
    <col min="9482" max="9482" width="10.33203125" style="267" customWidth="1"/>
    <col min="9483" max="9483" width="6.88671875" style="267" bestFit="1" customWidth="1"/>
    <col min="9484" max="9484" width="33.6640625" style="267" customWidth="1"/>
    <col min="9485" max="9728" width="8.88671875" style="267"/>
    <col min="9729" max="9729" width="0" style="267" hidden="1" customWidth="1"/>
    <col min="9730" max="9730" width="9.5546875" style="267" customWidth="1"/>
    <col min="9731" max="9731" width="34.33203125" style="267" customWidth="1"/>
    <col min="9732" max="9732" width="8" style="267" customWidth="1"/>
    <col min="9733" max="9734" width="9.33203125" style="267" bestFit="1" customWidth="1"/>
    <col min="9735" max="9735" width="8" style="267" customWidth="1"/>
    <col min="9736" max="9736" width="7.109375" style="267" customWidth="1"/>
    <col min="9737" max="9737" width="8" style="267" customWidth="1"/>
    <col min="9738" max="9738" width="10.33203125" style="267" customWidth="1"/>
    <col min="9739" max="9739" width="6.88671875" style="267" bestFit="1" customWidth="1"/>
    <col min="9740" max="9740" width="33.6640625" style="267" customWidth="1"/>
    <col min="9741" max="9984" width="8.88671875" style="267"/>
    <col min="9985" max="9985" width="0" style="267" hidden="1" customWidth="1"/>
    <col min="9986" max="9986" width="9.5546875" style="267" customWidth="1"/>
    <col min="9987" max="9987" width="34.33203125" style="267" customWidth="1"/>
    <col min="9988" max="9988" width="8" style="267" customWidth="1"/>
    <col min="9989" max="9990" width="9.33203125" style="267" bestFit="1" customWidth="1"/>
    <col min="9991" max="9991" width="8" style="267" customWidth="1"/>
    <col min="9992" max="9992" width="7.109375" style="267" customWidth="1"/>
    <col min="9993" max="9993" width="8" style="267" customWidth="1"/>
    <col min="9994" max="9994" width="10.33203125" style="267" customWidth="1"/>
    <col min="9995" max="9995" width="6.88671875" style="267" bestFit="1" customWidth="1"/>
    <col min="9996" max="9996" width="33.6640625" style="267" customWidth="1"/>
    <col min="9997" max="10240" width="8.88671875" style="267"/>
    <col min="10241" max="10241" width="0" style="267" hidden="1" customWidth="1"/>
    <col min="10242" max="10242" width="9.5546875" style="267" customWidth="1"/>
    <col min="10243" max="10243" width="34.33203125" style="267" customWidth="1"/>
    <col min="10244" max="10244" width="8" style="267" customWidth="1"/>
    <col min="10245" max="10246" width="9.33203125" style="267" bestFit="1" customWidth="1"/>
    <col min="10247" max="10247" width="8" style="267" customWidth="1"/>
    <col min="10248" max="10248" width="7.109375" style="267" customWidth="1"/>
    <col min="10249" max="10249" width="8" style="267" customWidth="1"/>
    <col min="10250" max="10250" width="10.33203125" style="267" customWidth="1"/>
    <col min="10251" max="10251" width="6.88671875" style="267" bestFit="1" customWidth="1"/>
    <col min="10252" max="10252" width="33.6640625" style="267" customWidth="1"/>
    <col min="10253" max="10496" width="8.88671875" style="267"/>
    <col min="10497" max="10497" width="0" style="267" hidden="1" customWidth="1"/>
    <col min="10498" max="10498" width="9.5546875" style="267" customWidth="1"/>
    <col min="10499" max="10499" width="34.33203125" style="267" customWidth="1"/>
    <col min="10500" max="10500" width="8" style="267" customWidth="1"/>
    <col min="10501" max="10502" width="9.33203125" style="267" bestFit="1" customWidth="1"/>
    <col min="10503" max="10503" width="8" style="267" customWidth="1"/>
    <col min="10504" max="10504" width="7.109375" style="267" customWidth="1"/>
    <col min="10505" max="10505" width="8" style="267" customWidth="1"/>
    <col min="10506" max="10506" width="10.33203125" style="267" customWidth="1"/>
    <col min="10507" max="10507" width="6.88671875" style="267" bestFit="1" customWidth="1"/>
    <col min="10508" max="10508" width="33.6640625" style="267" customWidth="1"/>
    <col min="10509" max="10752" width="8.88671875" style="267"/>
    <col min="10753" max="10753" width="0" style="267" hidden="1" customWidth="1"/>
    <col min="10754" max="10754" width="9.5546875" style="267" customWidth="1"/>
    <col min="10755" max="10755" width="34.33203125" style="267" customWidth="1"/>
    <col min="10756" max="10756" width="8" style="267" customWidth="1"/>
    <col min="10757" max="10758" width="9.33203125" style="267" bestFit="1" customWidth="1"/>
    <col min="10759" max="10759" width="8" style="267" customWidth="1"/>
    <col min="10760" max="10760" width="7.109375" style="267" customWidth="1"/>
    <col min="10761" max="10761" width="8" style="267" customWidth="1"/>
    <col min="10762" max="10762" width="10.33203125" style="267" customWidth="1"/>
    <col min="10763" max="10763" width="6.88671875" style="267" bestFit="1" customWidth="1"/>
    <col min="10764" max="10764" width="33.6640625" style="267" customWidth="1"/>
    <col min="10765" max="11008" width="8.88671875" style="267"/>
    <col min="11009" max="11009" width="0" style="267" hidden="1" customWidth="1"/>
    <col min="11010" max="11010" width="9.5546875" style="267" customWidth="1"/>
    <col min="11011" max="11011" width="34.33203125" style="267" customWidth="1"/>
    <col min="11012" max="11012" width="8" style="267" customWidth="1"/>
    <col min="11013" max="11014" width="9.33203125" style="267" bestFit="1" customWidth="1"/>
    <col min="11015" max="11015" width="8" style="267" customWidth="1"/>
    <col min="11016" max="11016" width="7.109375" style="267" customWidth="1"/>
    <col min="11017" max="11017" width="8" style="267" customWidth="1"/>
    <col min="11018" max="11018" width="10.33203125" style="267" customWidth="1"/>
    <col min="11019" max="11019" width="6.88671875" style="267" bestFit="1" customWidth="1"/>
    <col min="11020" max="11020" width="33.6640625" style="267" customWidth="1"/>
    <col min="11021" max="11264" width="8.88671875" style="267"/>
    <col min="11265" max="11265" width="0" style="267" hidden="1" customWidth="1"/>
    <col min="11266" max="11266" width="9.5546875" style="267" customWidth="1"/>
    <col min="11267" max="11267" width="34.33203125" style="267" customWidth="1"/>
    <col min="11268" max="11268" width="8" style="267" customWidth="1"/>
    <col min="11269" max="11270" width="9.33203125" style="267" bestFit="1" customWidth="1"/>
    <col min="11271" max="11271" width="8" style="267" customWidth="1"/>
    <col min="11272" max="11272" width="7.109375" style="267" customWidth="1"/>
    <col min="11273" max="11273" width="8" style="267" customWidth="1"/>
    <col min="11274" max="11274" width="10.33203125" style="267" customWidth="1"/>
    <col min="11275" max="11275" width="6.88671875" style="267" bestFit="1" customWidth="1"/>
    <col min="11276" max="11276" width="33.6640625" style="267" customWidth="1"/>
    <col min="11277" max="11520" width="8.88671875" style="267"/>
    <col min="11521" max="11521" width="0" style="267" hidden="1" customWidth="1"/>
    <col min="11522" max="11522" width="9.5546875" style="267" customWidth="1"/>
    <col min="11523" max="11523" width="34.33203125" style="267" customWidth="1"/>
    <col min="11524" max="11524" width="8" style="267" customWidth="1"/>
    <col min="11525" max="11526" width="9.33203125" style="267" bestFit="1" customWidth="1"/>
    <col min="11527" max="11527" width="8" style="267" customWidth="1"/>
    <col min="11528" max="11528" width="7.109375" style="267" customWidth="1"/>
    <col min="11529" max="11529" width="8" style="267" customWidth="1"/>
    <col min="11530" max="11530" width="10.33203125" style="267" customWidth="1"/>
    <col min="11531" max="11531" width="6.88671875" style="267" bestFit="1" customWidth="1"/>
    <col min="11532" max="11532" width="33.6640625" style="267" customWidth="1"/>
    <col min="11533" max="11776" width="8.88671875" style="267"/>
    <col min="11777" max="11777" width="0" style="267" hidden="1" customWidth="1"/>
    <col min="11778" max="11778" width="9.5546875" style="267" customWidth="1"/>
    <col min="11779" max="11779" width="34.33203125" style="267" customWidth="1"/>
    <col min="11780" max="11780" width="8" style="267" customWidth="1"/>
    <col min="11781" max="11782" width="9.33203125" style="267" bestFit="1" customWidth="1"/>
    <col min="11783" max="11783" width="8" style="267" customWidth="1"/>
    <col min="11784" max="11784" width="7.109375" style="267" customWidth="1"/>
    <col min="11785" max="11785" width="8" style="267" customWidth="1"/>
    <col min="11786" max="11786" width="10.33203125" style="267" customWidth="1"/>
    <col min="11787" max="11787" width="6.88671875" style="267" bestFit="1" customWidth="1"/>
    <col min="11788" max="11788" width="33.6640625" style="267" customWidth="1"/>
    <col min="11789" max="12032" width="8.88671875" style="267"/>
    <col min="12033" max="12033" width="0" style="267" hidden="1" customWidth="1"/>
    <col min="12034" max="12034" width="9.5546875" style="267" customWidth="1"/>
    <col min="12035" max="12035" width="34.33203125" style="267" customWidth="1"/>
    <col min="12036" max="12036" width="8" style="267" customWidth="1"/>
    <col min="12037" max="12038" width="9.33203125" style="267" bestFit="1" customWidth="1"/>
    <col min="12039" max="12039" width="8" style="267" customWidth="1"/>
    <col min="12040" max="12040" width="7.109375" style="267" customWidth="1"/>
    <col min="12041" max="12041" width="8" style="267" customWidth="1"/>
    <col min="12042" max="12042" width="10.33203125" style="267" customWidth="1"/>
    <col min="12043" max="12043" width="6.88671875" style="267" bestFit="1" customWidth="1"/>
    <col min="12044" max="12044" width="33.6640625" style="267" customWidth="1"/>
    <col min="12045" max="12288" width="8.88671875" style="267"/>
    <col min="12289" max="12289" width="0" style="267" hidden="1" customWidth="1"/>
    <col min="12290" max="12290" width="9.5546875" style="267" customWidth="1"/>
    <col min="12291" max="12291" width="34.33203125" style="267" customWidth="1"/>
    <col min="12292" max="12292" width="8" style="267" customWidth="1"/>
    <col min="12293" max="12294" width="9.33203125" style="267" bestFit="1" customWidth="1"/>
    <col min="12295" max="12295" width="8" style="267" customWidth="1"/>
    <col min="12296" max="12296" width="7.109375" style="267" customWidth="1"/>
    <col min="12297" max="12297" width="8" style="267" customWidth="1"/>
    <col min="12298" max="12298" width="10.33203125" style="267" customWidth="1"/>
    <col min="12299" max="12299" width="6.88671875" style="267" bestFit="1" customWidth="1"/>
    <col min="12300" max="12300" width="33.6640625" style="267" customWidth="1"/>
    <col min="12301" max="12544" width="8.88671875" style="267"/>
    <col min="12545" max="12545" width="0" style="267" hidden="1" customWidth="1"/>
    <col min="12546" max="12546" width="9.5546875" style="267" customWidth="1"/>
    <col min="12547" max="12547" width="34.33203125" style="267" customWidth="1"/>
    <col min="12548" max="12548" width="8" style="267" customWidth="1"/>
    <col min="12549" max="12550" width="9.33203125" style="267" bestFit="1" customWidth="1"/>
    <col min="12551" max="12551" width="8" style="267" customWidth="1"/>
    <col min="12552" max="12552" width="7.109375" style="267" customWidth="1"/>
    <col min="12553" max="12553" width="8" style="267" customWidth="1"/>
    <col min="12554" max="12554" width="10.33203125" style="267" customWidth="1"/>
    <col min="12555" max="12555" width="6.88671875" style="267" bestFit="1" customWidth="1"/>
    <col min="12556" max="12556" width="33.6640625" style="267" customWidth="1"/>
    <col min="12557" max="12800" width="8.88671875" style="267"/>
    <col min="12801" max="12801" width="0" style="267" hidden="1" customWidth="1"/>
    <col min="12802" max="12802" width="9.5546875" style="267" customWidth="1"/>
    <col min="12803" max="12803" width="34.33203125" style="267" customWidth="1"/>
    <col min="12804" max="12804" width="8" style="267" customWidth="1"/>
    <col min="12805" max="12806" width="9.33203125" style="267" bestFit="1" customWidth="1"/>
    <col min="12807" max="12807" width="8" style="267" customWidth="1"/>
    <col min="12808" max="12808" width="7.109375" style="267" customWidth="1"/>
    <col min="12809" max="12809" width="8" style="267" customWidth="1"/>
    <col min="12810" max="12810" width="10.33203125" style="267" customWidth="1"/>
    <col min="12811" max="12811" width="6.88671875" style="267" bestFit="1" customWidth="1"/>
    <col min="12812" max="12812" width="33.6640625" style="267" customWidth="1"/>
    <col min="12813" max="13056" width="8.88671875" style="267"/>
    <col min="13057" max="13057" width="0" style="267" hidden="1" customWidth="1"/>
    <col min="13058" max="13058" width="9.5546875" style="267" customWidth="1"/>
    <col min="13059" max="13059" width="34.33203125" style="267" customWidth="1"/>
    <col min="13060" max="13060" width="8" style="267" customWidth="1"/>
    <col min="13061" max="13062" width="9.33203125" style="267" bestFit="1" customWidth="1"/>
    <col min="13063" max="13063" width="8" style="267" customWidth="1"/>
    <col min="13064" max="13064" width="7.109375" style="267" customWidth="1"/>
    <col min="13065" max="13065" width="8" style="267" customWidth="1"/>
    <col min="13066" max="13066" width="10.33203125" style="267" customWidth="1"/>
    <col min="13067" max="13067" width="6.88671875" style="267" bestFit="1" customWidth="1"/>
    <col min="13068" max="13068" width="33.6640625" style="267" customWidth="1"/>
    <col min="13069" max="13312" width="8.88671875" style="267"/>
    <col min="13313" max="13313" width="0" style="267" hidden="1" customWidth="1"/>
    <col min="13314" max="13314" width="9.5546875" style="267" customWidth="1"/>
    <col min="13315" max="13315" width="34.33203125" style="267" customWidth="1"/>
    <col min="13316" max="13316" width="8" style="267" customWidth="1"/>
    <col min="13317" max="13318" width="9.33203125" style="267" bestFit="1" customWidth="1"/>
    <col min="13319" max="13319" width="8" style="267" customWidth="1"/>
    <col min="13320" max="13320" width="7.109375" style="267" customWidth="1"/>
    <col min="13321" max="13321" width="8" style="267" customWidth="1"/>
    <col min="13322" max="13322" width="10.33203125" style="267" customWidth="1"/>
    <col min="13323" max="13323" width="6.88671875" style="267" bestFit="1" customWidth="1"/>
    <col min="13324" max="13324" width="33.6640625" style="267" customWidth="1"/>
    <col min="13325" max="13568" width="8.88671875" style="267"/>
    <col min="13569" max="13569" width="0" style="267" hidden="1" customWidth="1"/>
    <col min="13570" max="13570" width="9.5546875" style="267" customWidth="1"/>
    <col min="13571" max="13571" width="34.33203125" style="267" customWidth="1"/>
    <col min="13572" max="13572" width="8" style="267" customWidth="1"/>
    <col min="13573" max="13574" width="9.33203125" style="267" bestFit="1" customWidth="1"/>
    <col min="13575" max="13575" width="8" style="267" customWidth="1"/>
    <col min="13576" max="13576" width="7.109375" style="267" customWidth="1"/>
    <col min="13577" max="13577" width="8" style="267" customWidth="1"/>
    <col min="13578" max="13578" width="10.33203125" style="267" customWidth="1"/>
    <col min="13579" max="13579" width="6.88671875" style="267" bestFit="1" customWidth="1"/>
    <col min="13580" max="13580" width="33.6640625" style="267" customWidth="1"/>
    <col min="13581" max="13824" width="8.88671875" style="267"/>
    <col min="13825" max="13825" width="0" style="267" hidden="1" customWidth="1"/>
    <col min="13826" max="13826" width="9.5546875" style="267" customWidth="1"/>
    <col min="13827" max="13827" width="34.33203125" style="267" customWidth="1"/>
    <col min="13828" max="13828" width="8" style="267" customWidth="1"/>
    <col min="13829" max="13830" width="9.33203125" style="267" bestFit="1" customWidth="1"/>
    <col min="13831" max="13831" width="8" style="267" customWidth="1"/>
    <col min="13832" max="13832" width="7.109375" style="267" customWidth="1"/>
    <col min="13833" max="13833" width="8" style="267" customWidth="1"/>
    <col min="13834" max="13834" width="10.33203125" style="267" customWidth="1"/>
    <col min="13835" max="13835" width="6.88671875" style="267" bestFit="1" customWidth="1"/>
    <col min="13836" max="13836" width="33.6640625" style="267" customWidth="1"/>
    <col min="13837" max="14080" width="8.88671875" style="267"/>
    <col min="14081" max="14081" width="0" style="267" hidden="1" customWidth="1"/>
    <col min="14082" max="14082" width="9.5546875" style="267" customWidth="1"/>
    <col min="14083" max="14083" width="34.33203125" style="267" customWidth="1"/>
    <col min="14084" max="14084" width="8" style="267" customWidth="1"/>
    <col min="14085" max="14086" width="9.33203125" style="267" bestFit="1" customWidth="1"/>
    <col min="14087" max="14087" width="8" style="267" customWidth="1"/>
    <col min="14088" max="14088" width="7.109375" style="267" customWidth="1"/>
    <col min="14089" max="14089" width="8" style="267" customWidth="1"/>
    <col min="14090" max="14090" width="10.33203125" style="267" customWidth="1"/>
    <col min="14091" max="14091" width="6.88671875" style="267" bestFit="1" customWidth="1"/>
    <col min="14092" max="14092" width="33.6640625" style="267" customWidth="1"/>
    <col min="14093" max="14336" width="8.88671875" style="267"/>
    <col min="14337" max="14337" width="0" style="267" hidden="1" customWidth="1"/>
    <col min="14338" max="14338" width="9.5546875" style="267" customWidth="1"/>
    <col min="14339" max="14339" width="34.33203125" style="267" customWidth="1"/>
    <col min="14340" max="14340" width="8" style="267" customWidth="1"/>
    <col min="14341" max="14342" width="9.33203125" style="267" bestFit="1" customWidth="1"/>
    <col min="14343" max="14343" width="8" style="267" customWidth="1"/>
    <col min="14344" max="14344" width="7.109375" style="267" customWidth="1"/>
    <col min="14345" max="14345" width="8" style="267" customWidth="1"/>
    <col min="14346" max="14346" width="10.33203125" style="267" customWidth="1"/>
    <col min="14347" max="14347" width="6.88671875" style="267" bestFit="1" customWidth="1"/>
    <col min="14348" max="14348" width="33.6640625" style="267" customWidth="1"/>
    <col min="14349" max="14592" width="8.88671875" style="267"/>
    <col min="14593" max="14593" width="0" style="267" hidden="1" customWidth="1"/>
    <col min="14594" max="14594" width="9.5546875" style="267" customWidth="1"/>
    <col min="14595" max="14595" width="34.33203125" style="267" customWidth="1"/>
    <col min="14596" max="14596" width="8" style="267" customWidth="1"/>
    <col min="14597" max="14598" width="9.33203125" style="267" bestFit="1" customWidth="1"/>
    <col min="14599" max="14599" width="8" style="267" customWidth="1"/>
    <col min="14600" max="14600" width="7.109375" style="267" customWidth="1"/>
    <col min="14601" max="14601" width="8" style="267" customWidth="1"/>
    <col min="14602" max="14602" width="10.33203125" style="267" customWidth="1"/>
    <col min="14603" max="14603" width="6.88671875" style="267" bestFit="1" customWidth="1"/>
    <col min="14604" max="14604" width="33.6640625" style="267" customWidth="1"/>
    <col min="14605" max="14848" width="8.88671875" style="267"/>
    <col min="14849" max="14849" width="0" style="267" hidden="1" customWidth="1"/>
    <col min="14850" max="14850" width="9.5546875" style="267" customWidth="1"/>
    <col min="14851" max="14851" width="34.33203125" style="267" customWidth="1"/>
    <col min="14852" max="14852" width="8" style="267" customWidth="1"/>
    <col min="14853" max="14854" width="9.33203125" style="267" bestFit="1" customWidth="1"/>
    <col min="14855" max="14855" width="8" style="267" customWidth="1"/>
    <col min="14856" max="14856" width="7.109375" style="267" customWidth="1"/>
    <col min="14857" max="14857" width="8" style="267" customWidth="1"/>
    <col min="14858" max="14858" width="10.33203125" style="267" customWidth="1"/>
    <col min="14859" max="14859" width="6.88671875" style="267" bestFit="1" customWidth="1"/>
    <col min="14860" max="14860" width="33.6640625" style="267" customWidth="1"/>
    <col min="14861" max="15104" width="8.88671875" style="267"/>
    <col min="15105" max="15105" width="0" style="267" hidden="1" customWidth="1"/>
    <col min="15106" max="15106" width="9.5546875" style="267" customWidth="1"/>
    <col min="15107" max="15107" width="34.33203125" style="267" customWidth="1"/>
    <col min="15108" max="15108" width="8" style="267" customWidth="1"/>
    <col min="15109" max="15110" width="9.33203125" style="267" bestFit="1" customWidth="1"/>
    <col min="15111" max="15111" width="8" style="267" customWidth="1"/>
    <col min="15112" max="15112" width="7.109375" style="267" customWidth="1"/>
    <col min="15113" max="15113" width="8" style="267" customWidth="1"/>
    <col min="15114" max="15114" width="10.33203125" style="267" customWidth="1"/>
    <col min="15115" max="15115" width="6.88671875" style="267" bestFit="1" customWidth="1"/>
    <col min="15116" max="15116" width="33.6640625" style="267" customWidth="1"/>
    <col min="15117" max="15360" width="8.88671875" style="267"/>
    <col min="15361" max="15361" width="0" style="267" hidden="1" customWidth="1"/>
    <col min="15362" max="15362" width="9.5546875" style="267" customWidth="1"/>
    <col min="15363" max="15363" width="34.33203125" style="267" customWidth="1"/>
    <col min="15364" max="15364" width="8" style="267" customWidth="1"/>
    <col min="15365" max="15366" width="9.33203125" style="267" bestFit="1" customWidth="1"/>
    <col min="15367" max="15367" width="8" style="267" customWidth="1"/>
    <col min="15368" max="15368" width="7.109375" style="267" customWidth="1"/>
    <col min="15369" max="15369" width="8" style="267" customWidth="1"/>
    <col min="15370" max="15370" width="10.33203125" style="267" customWidth="1"/>
    <col min="15371" max="15371" width="6.88671875" style="267" bestFit="1" customWidth="1"/>
    <col min="15372" max="15372" width="33.6640625" style="267" customWidth="1"/>
    <col min="15373" max="15616" width="8.88671875" style="267"/>
    <col min="15617" max="15617" width="0" style="267" hidden="1" customWidth="1"/>
    <col min="15618" max="15618" width="9.5546875" style="267" customWidth="1"/>
    <col min="15619" max="15619" width="34.33203125" style="267" customWidth="1"/>
    <col min="15620" max="15620" width="8" style="267" customWidth="1"/>
    <col min="15621" max="15622" width="9.33203125" style="267" bestFit="1" customWidth="1"/>
    <col min="15623" max="15623" width="8" style="267" customWidth="1"/>
    <col min="15624" max="15624" width="7.109375" style="267" customWidth="1"/>
    <col min="15625" max="15625" width="8" style="267" customWidth="1"/>
    <col min="15626" max="15626" width="10.33203125" style="267" customWidth="1"/>
    <col min="15627" max="15627" width="6.88671875" style="267" bestFit="1" customWidth="1"/>
    <col min="15628" max="15628" width="33.6640625" style="267" customWidth="1"/>
    <col min="15629" max="15872" width="8.88671875" style="267"/>
    <col min="15873" max="15873" width="0" style="267" hidden="1" customWidth="1"/>
    <col min="15874" max="15874" width="9.5546875" style="267" customWidth="1"/>
    <col min="15875" max="15875" width="34.33203125" style="267" customWidth="1"/>
    <col min="15876" max="15876" width="8" style="267" customWidth="1"/>
    <col min="15877" max="15878" width="9.33203125" style="267" bestFit="1" customWidth="1"/>
    <col min="15879" max="15879" width="8" style="267" customWidth="1"/>
    <col min="15880" max="15880" width="7.109375" style="267" customWidth="1"/>
    <col min="15881" max="15881" width="8" style="267" customWidth="1"/>
    <col min="15882" max="15882" width="10.33203125" style="267" customWidth="1"/>
    <col min="15883" max="15883" width="6.88671875" style="267" bestFit="1" customWidth="1"/>
    <col min="15884" max="15884" width="33.6640625" style="267" customWidth="1"/>
    <col min="15885" max="16128" width="8.88671875" style="267"/>
    <col min="16129" max="16129" width="0" style="267" hidden="1" customWidth="1"/>
    <col min="16130" max="16130" width="9.5546875" style="267" customWidth="1"/>
    <col min="16131" max="16131" width="34.33203125" style="267" customWidth="1"/>
    <col min="16132" max="16132" width="8" style="267" customWidth="1"/>
    <col min="16133" max="16134" width="9.33203125" style="267" bestFit="1" customWidth="1"/>
    <col min="16135" max="16135" width="8" style="267" customWidth="1"/>
    <col min="16136" max="16136" width="7.109375" style="267" customWidth="1"/>
    <col min="16137" max="16137" width="8" style="267" customWidth="1"/>
    <col min="16138" max="16138" width="10.33203125" style="267" customWidth="1"/>
    <col min="16139" max="16139" width="6.88671875" style="267" bestFit="1" customWidth="1"/>
    <col min="16140" max="16140" width="33.6640625" style="267" customWidth="1"/>
    <col min="16141" max="16384" width="8.88671875" style="267"/>
  </cols>
  <sheetData>
    <row r="1" spans="2:17" ht="45" x14ac:dyDescent="0.25">
      <c r="B1" s="265"/>
      <c r="C1" s="266" t="s">
        <v>303</v>
      </c>
      <c r="D1" s="266"/>
      <c r="E1" s="266"/>
      <c r="F1" s="266"/>
      <c r="G1" s="266"/>
      <c r="H1" s="266"/>
      <c r="I1" s="266"/>
      <c r="J1" s="266"/>
      <c r="K1" s="266"/>
      <c r="L1" s="266"/>
    </row>
    <row r="2" spans="2:17" ht="45" x14ac:dyDescent="0.25">
      <c r="B2" s="265"/>
      <c r="C2" s="389" t="s">
        <v>252</v>
      </c>
      <c r="D2" s="356"/>
      <c r="E2" s="356"/>
      <c r="F2" s="357"/>
      <c r="G2" s="357"/>
      <c r="H2" s="265"/>
      <c r="I2" s="265"/>
      <c r="J2" s="265"/>
      <c r="K2" s="265"/>
      <c r="L2" s="265"/>
    </row>
    <row r="3" spans="2:17" ht="21.6" thickBot="1" x14ac:dyDescent="0.45">
      <c r="B3" s="268"/>
      <c r="C3" s="268"/>
      <c r="D3" s="265"/>
      <c r="E3" s="270" t="s">
        <v>301</v>
      </c>
      <c r="G3" s="270"/>
      <c r="H3" s="270"/>
      <c r="I3" s="270"/>
      <c r="J3" s="268"/>
      <c r="K3" s="265"/>
    </row>
    <row r="4" spans="2:17" ht="18" thickBot="1" x14ac:dyDescent="0.35">
      <c r="B4" s="271" t="s">
        <v>215</v>
      </c>
      <c r="C4" s="272" t="s">
        <v>1</v>
      </c>
      <c r="D4" s="273" t="s">
        <v>27</v>
      </c>
      <c r="E4" s="358"/>
      <c r="F4" s="359"/>
      <c r="G4" s="648"/>
      <c r="H4" s="649"/>
      <c r="I4" s="275"/>
      <c r="J4" s="274"/>
      <c r="K4" s="273" t="s">
        <v>27</v>
      </c>
      <c r="L4" s="276" t="s">
        <v>1</v>
      </c>
    </row>
    <row r="5" spans="2:17" ht="21" thickBot="1" x14ac:dyDescent="0.4">
      <c r="B5" s="277"/>
      <c r="C5" s="278" t="s">
        <v>36</v>
      </c>
      <c r="D5" s="279"/>
      <c r="E5" s="360"/>
      <c r="F5" s="361" t="s">
        <v>37</v>
      </c>
      <c r="G5" s="650" t="s">
        <v>214</v>
      </c>
      <c r="H5" s="651"/>
      <c r="I5" s="282" t="s">
        <v>37</v>
      </c>
      <c r="J5" s="280"/>
      <c r="K5" s="279"/>
      <c r="L5" s="328" t="s">
        <v>36</v>
      </c>
      <c r="N5" s="393"/>
    </row>
    <row r="6" spans="2:17" ht="43.95" customHeight="1" thickBot="1" x14ac:dyDescent="0.45">
      <c r="B6" s="362" t="s">
        <v>219</v>
      </c>
      <c r="C6" s="326" t="s">
        <v>17</v>
      </c>
      <c r="D6" s="381">
        <f>SUM(D7:D9)</f>
        <v>56</v>
      </c>
      <c r="E6" s="383">
        <f>SUM(E7:E9)</f>
        <v>508</v>
      </c>
      <c r="F6" s="316">
        <f>SUM(F7:F9)</f>
        <v>564</v>
      </c>
      <c r="G6" s="363" t="s">
        <v>6</v>
      </c>
      <c r="H6" s="363" t="s">
        <v>8</v>
      </c>
      <c r="I6" s="290">
        <f>SUM(I7:I9)</f>
        <v>509</v>
      </c>
      <c r="J6" s="383">
        <f>SUM(J7:J9)</f>
        <v>466</v>
      </c>
      <c r="K6" s="285">
        <f>SUM(K7:K9)</f>
        <v>43</v>
      </c>
      <c r="L6" s="376" t="s">
        <v>146</v>
      </c>
      <c r="N6" s="394"/>
    </row>
    <row r="7" spans="2:17" ht="23.4" customHeight="1" thickBot="1" x14ac:dyDescent="0.45">
      <c r="B7" s="277"/>
      <c r="C7" s="130" t="s">
        <v>50</v>
      </c>
      <c r="D7" s="644">
        <v>19</v>
      </c>
      <c r="E7" s="384">
        <v>180</v>
      </c>
      <c r="F7" s="314">
        <f>D7+E7</f>
        <v>199</v>
      </c>
      <c r="G7" s="652" t="s">
        <v>218</v>
      </c>
      <c r="H7" s="653"/>
      <c r="I7" s="353">
        <f>K7+J7</f>
        <v>169</v>
      </c>
      <c r="J7" s="384">
        <v>151</v>
      </c>
      <c r="K7" s="641">
        <v>18</v>
      </c>
      <c r="L7" s="130" t="s">
        <v>167</v>
      </c>
      <c r="N7" s="394"/>
      <c r="O7" s="394"/>
      <c r="P7" s="394"/>
      <c r="Q7" s="394"/>
    </row>
    <row r="8" spans="2:17" ht="23.4" customHeight="1" thickBot="1" x14ac:dyDescent="0.45">
      <c r="B8" s="277"/>
      <c r="C8" s="117" t="s">
        <v>51</v>
      </c>
      <c r="D8" s="644">
        <v>18</v>
      </c>
      <c r="E8" s="385">
        <v>181</v>
      </c>
      <c r="F8" s="314">
        <f>D8+E8</f>
        <v>199</v>
      </c>
      <c r="G8" s="654"/>
      <c r="H8" s="655"/>
      <c r="I8" s="353">
        <f>K8+J8</f>
        <v>169</v>
      </c>
      <c r="J8" s="385">
        <v>169</v>
      </c>
      <c r="K8" s="641">
        <v>0</v>
      </c>
      <c r="L8" s="117" t="s">
        <v>202</v>
      </c>
      <c r="N8" s="394"/>
      <c r="O8" s="394"/>
      <c r="P8" s="394"/>
      <c r="Q8" s="394"/>
    </row>
    <row r="9" spans="2:17" ht="23.4" customHeight="1" thickBot="1" x14ac:dyDescent="0.45">
      <c r="B9" s="315"/>
      <c r="C9" s="131" t="s">
        <v>52</v>
      </c>
      <c r="D9" s="645">
        <v>19</v>
      </c>
      <c r="E9" s="386">
        <v>147</v>
      </c>
      <c r="F9" s="314">
        <f>D9+E9</f>
        <v>166</v>
      </c>
      <c r="G9" s="656"/>
      <c r="H9" s="657"/>
      <c r="I9" s="353">
        <f>K9+J9</f>
        <v>171</v>
      </c>
      <c r="J9" s="386">
        <v>146</v>
      </c>
      <c r="K9" s="641">
        <v>25</v>
      </c>
      <c r="L9" s="131" t="s">
        <v>168</v>
      </c>
      <c r="N9" s="394"/>
      <c r="O9" s="394"/>
      <c r="P9" s="394"/>
      <c r="Q9" s="394"/>
    </row>
    <row r="10" spans="2:17" ht="43.95" customHeight="1" thickBot="1" x14ac:dyDescent="0.45">
      <c r="B10" s="362" t="s">
        <v>221</v>
      </c>
      <c r="C10" s="326" t="s">
        <v>24</v>
      </c>
      <c r="D10" s="381">
        <f>SUM(D11:D13)</f>
        <v>47</v>
      </c>
      <c r="E10" s="383">
        <f>SUM(E11:E13)</f>
        <v>566</v>
      </c>
      <c r="F10" s="316">
        <f>SUM(F11:F13)</f>
        <v>613</v>
      </c>
      <c r="G10" s="363" t="s">
        <v>10</v>
      </c>
      <c r="H10" s="363" t="s">
        <v>12</v>
      </c>
      <c r="I10" s="290">
        <f>SUM(I11:I13)</f>
        <v>515</v>
      </c>
      <c r="J10" s="383">
        <f>SUM(J11:J13)</f>
        <v>431</v>
      </c>
      <c r="K10" s="311">
        <f>SUM(K11:K13)</f>
        <v>84</v>
      </c>
      <c r="L10" s="375" t="s">
        <v>18</v>
      </c>
      <c r="N10" s="394"/>
      <c r="O10" s="394"/>
      <c r="P10" s="394"/>
      <c r="Q10" s="394"/>
    </row>
    <row r="11" spans="2:17" ht="22.2" customHeight="1" thickBot="1" x14ac:dyDescent="0.3">
      <c r="B11" s="277"/>
      <c r="C11" s="130" t="s">
        <v>106</v>
      </c>
      <c r="D11" s="308">
        <v>24</v>
      </c>
      <c r="E11" s="384">
        <v>153</v>
      </c>
      <c r="F11" s="314">
        <f>D11+E11</f>
        <v>177</v>
      </c>
      <c r="G11" s="652" t="s">
        <v>218</v>
      </c>
      <c r="H11" s="653"/>
      <c r="I11" s="353">
        <f>K11+J11</f>
        <v>175</v>
      </c>
      <c r="J11" s="384">
        <v>138</v>
      </c>
      <c r="K11" s="642">
        <v>37</v>
      </c>
      <c r="L11" s="130" t="s">
        <v>108</v>
      </c>
    </row>
    <row r="12" spans="2:17" ht="22.2" customHeight="1" thickBot="1" x14ac:dyDescent="0.3">
      <c r="B12" s="277"/>
      <c r="C12" s="117" t="s">
        <v>107</v>
      </c>
      <c r="D12" s="309">
        <v>18</v>
      </c>
      <c r="E12" s="385">
        <v>211</v>
      </c>
      <c r="F12" s="314">
        <f>D12+E12</f>
        <v>229</v>
      </c>
      <c r="G12" s="654"/>
      <c r="H12" s="655"/>
      <c r="I12" s="353">
        <f>K12+J12</f>
        <v>152</v>
      </c>
      <c r="J12" s="385">
        <v>132</v>
      </c>
      <c r="K12" s="641">
        <v>20</v>
      </c>
      <c r="L12" s="117" t="s">
        <v>299</v>
      </c>
    </row>
    <row r="13" spans="2:17" ht="22.2" customHeight="1" thickBot="1" x14ac:dyDescent="0.35">
      <c r="B13" s="315"/>
      <c r="C13" s="131" t="s">
        <v>123</v>
      </c>
      <c r="D13" s="646">
        <v>5</v>
      </c>
      <c r="E13" s="386">
        <v>202</v>
      </c>
      <c r="F13" s="314">
        <f>D13+E13</f>
        <v>207</v>
      </c>
      <c r="G13" s="656"/>
      <c r="H13" s="657"/>
      <c r="I13" s="353">
        <f>K13+J13</f>
        <v>188</v>
      </c>
      <c r="J13" s="386">
        <v>161</v>
      </c>
      <c r="K13" s="643">
        <v>27</v>
      </c>
      <c r="L13" s="131" t="s">
        <v>109</v>
      </c>
    </row>
    <row r="14" spans="2:17" ht="22.2" customHeight="1" x14ac:dyDescent="0.3">
      <c r="B14" s="268"/>
      <c r="C14" s="214"/>
      <c r="D14" s="390"/>
      <c r="E14" s="320"/>
      <c r="F14" s="321"/>
      <c r="G14" s="322"/>
      <c r="H14" s="322"/>
      <c r="I14" s="321"/>
      <c r="J14" s="320"/>
      <c r="K14" s="390"/>
      <c r="L14" s="135"/>
    </row>
    <row r="15" spans="2:17" ht="21.6" thickBot="1" x14ac:dyDescent="0.45">
      <c r="B15" s="268"/>
      <c r="C15" s="268"/>
      <c r="D15" s="265"/>
      <c r="E15" s="270" t="s">
        <v>302</v>
      </c>
      <c r="G15" s="270"/>
      <c r="H15" s="270"/>
      <c r="I15" s="270"/>
      <c r="J15" s="268"/>
      <c r="K15" s="265"/>
    </row>
    <row r="16" spans="2:17" ht="18" thickBot="1" x14ac:dyDescent="0.35">
      <c r="B16" s="271" t="s">
        <v>215</v>
      </c>
      <c r="C16" s="272" t="s">
        <v>1</v>
      </c>
      <c r="D16" s="273" t="s">
        <v>27</v>
      </c>
      <c r="E16" s="358"/>
      <c r="F16" s="359"/>
      <c r="G16" s="648"/>
      <c r="H16" s="649"/>
      <c r="I16" s="275"/>
      <c r="J16" s="274"/>
      <c r="K16" s="617" t="s">
        <v>27</v>
      </c>
      <c r="L16" s="276" t="s">
        <v>1</v>
      </c>
    </row>
    <row r="17" spans="2:17" ht="21" thickBot="1" x14ac:dyDescent="0.4">
      <c r="B17" s="277"/>
      <c r="C17" s="278" t="s">
        <v>36</v>
      </c>
      <c r="D17" s="279"/>
      <c r="E17" s="360"/>
      <c r="F17" s="361" t="s">
        <v>37</v>
      </c>
      <c r="G17" s="650" t="s">
        <v>38</v>
      </c>
      <c r="H17" s="651"/>
      <c r="I17" s="282" t="s">
        <v>37</v>
      </c>
      <c r="J17" s="611"/>
      <c r="K17" s="647"/>
      <c r="L17" s="328" t="s">
        <v>36</v>
      </c>
      <c r="N17" s="393"/>
    </row>
    <row r="18" spans="2:17" ht="43.95" customHeight="1" thickBot="1" x14ac:dyDescent="0.45">
      <c r="B18" s="362" t="s">
        <v>219</v>
      </c>
      <c r="C18" s="376" t="s">
        <v>255</v>
      </c>
      <c r="D18" s="285">
        <f>SUM(D19:D21)</f>
        <v>43</v>
      </c>
      <c r="E18" s="329">
        <f>SUM(E19:E21)</f>
        <v>487</v>
      </c>
      <c r="F18" s="316">
        <f>SUM(F19:F21)</f>
        <v>530</v>
      </c>
      <c r="G18" s="363">
        <v>1</v>
      </c>
      <c r="H18" s="363">
        <v>0</v>
      </c>
      <c r="I18" s="290">
        <f>SUM(I19:I21)</f>
        <v>468</v>
      </c>
      <c r="J18" s="383">
        <f>SUM(J19:J21)</f>
        <v>384</v>
      </c>
      <c r="K18" s="311">
        <f>SUM(K19:K21)</f>
        <v>84</v>
      </c>
      <c r="L18" s="375" t="s">
        <v>256</v>
      </c>
      <c r="N18" s="394"/>
    </row>
    <row r="19" spans="2:17" ht="23.4" customHeight="1" thickBot="1" x14ac:dyDescent="0.45">
      <c r="B19" s="277"/>
      <c r="C19" s="130" t="s">
        <v>167</v>
      </c>
      <c r="D19" s="641">
        <v>18</v>
      </c>
      <c r="E19" s="384">
        <v>163</v>
      </c>
      <c r="F19" s="314">
        <f>D19+E19</f>
        <v>181</v>
      </c>
      <c r="G19" s="652" t="s">
        <v>218</v>
      </c>
      <c r="H19" s="653"/>
      <c r="I19" s="353">
        <f>K19+J19</f>
        <v>172</v>
      </c>
      <c r="J19" s="384">
        <v>135</v>
      </c>
      <c r="K19" s="642">
        <v>37</v>
      </c>
      <c r="L19" s="130" t="s">
        <v>108</v>
      </c>
      <c r="N19" s="394"/>
      <c r="O19" s="394"/>
      <c r="P19" s="394"/>
      <c r="Q19" s="394"/>
    </row>
    <row r="20" spans="2:17" ht="23.4" customHeight="1" thickBot="1" x14ac:dyDescent="0.45">
      <c r="B20" s="277"/>
      <c r="C20" s="117" t="s">
        <v>202</v>
      </c>
      <c r="D20" s="641">
        <v>0</v>
      </c>
      <c r="E20" s="385">
        <v>158</v>
      </c>
      <c r="F20" s="314">
        <f>D20+E20</f>
        <v>158</v>
      </c>
      <c r="G20" s="654"/>
      <c r="H20" s="655"/>
      <c r="I20" s="353">
        <f>K20+J20</f>
        <v>141</v>
      </c>
      <c r="J20" s="385">
        <v>121</v>
      </c>
      <c r="K20" s="641">
        <v>20</v>
      </c>
      <c r="L20" s="117" t="s">
        <v>299</v>
      </c>
      <c r="N20" s="394"/>
      <c r="O20" s="394"/>
      <c r="P20" s="394"/>
      <c r="Q20" s="394"/>
    </row>
    <row r="21" spans="2:17" ht="23.4" customHeight="1" thickBot="1" x14ac:dyDescent="0.45">
      <c r="B21" s="315"/>
      <c r="C21" s="131" t="s">
        <v>168</v>
      </c>
      <c r="D21" s="641">
        <v>25</v>
      </c>
      <c r="E21" s="386">
        <v>166</v>
      </c>
      <c r="F21" s="314">
        <f>D21+E21</f>
        <v>191</v>
      </c>
      <c r="G21" s="656"/>
      <c r="H21" s="657"/>
      <c r="I21" s="353">
        <f>K21+J21</f>
        <v>155</v>
      </c>
      <c r="J21" s="386">
        <v>128</v>
      </c>
      <c r="K21" s="643">
        <v>27</v>
      </c>
      <c r="L21" s="131" t="s">
        <v>109</v>
      </c>
      <c r="N21" s="394"/>
      <c r="O21" s="394"/>
      <c r="P21" s="394"/>
      <c r="Q21" s="394"/>
    </row>
    <row r="22" spans="2:17" ht="43.95" customHeight="1" thickBot="1" x14ac:dyDescent="0.45">
      <c r="B22" s="362" t="s">
        <v>221</v>
      </c>
      <c r="C22" s="326" t="s">
        <v>265</v>
      </c>
      <c r="D22" s="381">
        <f>SUM(D23:D25)</f>
        <v>47</v>
      </c>
      <c r="E22" s="329">
        <f>SUM(E23:E25)</f>
        <v>509</v>
      </c>
      <c r="F22" s="316">
        <f>SUM(F23:F25)</f>
        <v>556</v>
      </c>
      <c r="G22" s="363">
        <v>0</v>
      </c>
      <c r="H22" s="363">
        <v>1</v>
      </c>
      <c r="I22" s="290">
        <f>SUM(I23:I25)</f>
        <v>652</v>
      </c>
      <c r="J22" s="383">
        <f>SUM(J23:J25)</f>
        <v>596</v>
      </c>
      <c r="K22" s="381">
        <f>SUM(K23:K25)</f>
        <v>56</v>
      </c>
      <c r="L22" s="326" t="s">
        <v>254</v>
      </c>
      <c r="N22" s="394"/>
      <c r="O22" s="394"/>
      <c r="P22" s="394"/>
      <c r="Q22" s="394"/>
    </row>
    <row r="23" spans="2:17" ht="22.2" customHeight="1" thickBot="1" x14ac:dyDescent="0.3">
      <c r="B23" s="277"/>
      <c r="C23" s="130" t="s">
        <v>106</v>
      </c>
      <c r="D23" s="308">
        <v>24</v>
      </c>
      <c r="E23" s="384">
        <v>134</v>
      </c>
      <c r="F23" s="314">
        <f>D23+E23</f>
        <v>158</v>
      </c>
      <c r="G23" s="652" t="s">
        <v>218</v>
      </c>
      <c r="H23" s="653"/>
      <c r="I23" s="353">
        <f>K23+J23</f>
        <v>221</v>
      </c>
      <c r="J23" s="384">
        <v>202</v>
      </c>
      <c r="K23" s="644">
        <v>19</v>
      </c>
      <c r="L23" s="130" t="s">
        <v>50</v>
      </c>
    </row>
    <row r="24" spans="2:17" ht="22.2" customHeight="1" thickBot="1" x14ac:dyDescent="0.3">
      <c r="B24" s="277"/>
      <c r="C24" s="117" t="s">
        <v>107</v>
      </c>
      <c r="D24" s="309">
        <v>18</v>
      </c>
      <c r="E24" s="385">
        <v>222</v>
      </c>
      <c r="F24" s="314">
        <f>D24+E24</f>
        <v>240</v>
      </c>
      <c r="G24" s="654"/>
      <c r="H24" s="655"/>
      <c r="I24" s="353">
        <f>K24+J24</f>
        <v>223</v>
      </c>
      <c r="J24" s="385">
        <v>205</v>
      </c>
      <c r="K24" s="644">
        <v>18</v>
      </c>
      <c r="L24" s="117" t="s">
        <v>51</v>
      </c>
    </row>
    <row r="25" spans="2:17" ht="22.2" customHeight="1" thickBot="1" x14ac:dyDescent="0.35">
      <c r="B25" s="315"/>
      <c r="C25" s="131" t="s">
        <v>123</v>
      </c>
      <c r="D25" s="646">
        <v>5</v>
      </c>
      <c r="E25" s="386">
        <v>153</v>
      </c>
      <c r="F25" s="314">
        <f>D25+E25</f>
        <v>158</v>
      </c>
      <c r="G25" s="656"/>
      <c r="H25" s="657"/>
      <c r="I25" s="353">
        <f>K25+J25</f>
        <v>208</v>
      </c>
      <c r="J25" s="386">
        <v>189</v>
      </c>
      <c r="K25" s="645">
        <v>19</v>
      </c>
      <c r="L25" s="131" t="s">
        <v>52</v>
      </c>
    </row>
    <row r="26" spans="2:17" ht="15.75" customHeight="1" x14ac:dyDescent="0.3">
      <c r="B26" s="268"/>
      <c r="C26" s="214"/>
      <c r="D26" s="390"/>
      <c r="E26" s="320"/>
      <c r="F26" s="321"/>
      <c r="G26" s="322"/>
      <c r="H26" s="322"/>
      <c r="I26" s="321"/>
      <c r="J26" s="320"/>
      <c r="K26" s="390"/>
      <c r="L26" s="135"/>
    </row>
    <row r="27" spans="2:17" ht="21.6" thickBot="1" x14ac:dyDescent="0.45">
      <c r="B27" s="268"/>
      <c r="C27" s="269" t="s">
        <v>26</v>
      </c>
      <c r="D27" s="265"/>
      <c r="E27" s="268"/>
      <c r="F27" s="270" t="s">
        <v>280</v>
      </c>
      <c r="G27" s="270"/>
      <c r="H27" s="270"/>
      <c r="I27" s="270"/>
      <c r="J27" s="268"/>
      <c r="K27" s="265"/>
      <c r="L27" s="269" t="s">
        <v>26</v>
      </c>
    </row>
    <row r="28" spans="2:17" ht="18" thickBot="1" x14ac:dyDescent="0.35">
      <c r="B28" s="271" t="s">
        <v>215</v>
      </c>
      <c r="C28" s="272" t="s">
        <v>1</v>
      </c>
      <c r="D28" s="273" t="s">
        <v>27</v>
      </c>
      <c r="E28" s="274"/>
      <c r="F28" s="275"/>
      <c r="G28" s="648"/>
      <c r="H28" s="649"/>
      <c r="I28" s="275"/>
      <c r="J28" s="274"/>
      <c r="K28" s="273" t="s">
        <v>27</v>
      </c>
      <c r="L28" s="276" t="s">
        <v>1</v>
      </c>
    </row>
    <row r="29" spans="2:17" ht="17.399999999999999" thickBot="1" x14ac:dyDescent="0.35">
      <c r="B29" s="277"/>
      <c r="C29" s="278" t="s">
        <v>36</v>
      </c>
      <c r="D29" s="279"/>
      <c r="E29" s="280"/>
      <c r="F29" s="281" t="s">
        <v>37</v>
      </c>
      <c r="G29" s="650" t="s">
        <v>38</v>
      </c>
      <c r="H29" s="651"/>
      <c r="I29" s="282" t="s">
        <v>37</v>
      </c>
      <c r="J29" s="280"/>
      <c r="K29" s="279"/>
      <c r="L29" s="283" t="s">
        <v>36</v>
      </c>
    </row>
    <row r="30" spans="2:17" ht="36.6" customHeight="1" thickBot="1" x14ac:dyDescent="0.45">
      <c r="B30" s="284" t="s">
        <v>216</v>
      </c>
      <c r="C30" s="375" t="s">
        <v>253</v>
      </c>
      <c r="D30" s="285">
        <f>SUM(D31:D33)</f>
        <v>61</v>
      </c>
      <c r="E30" s="347">
        <f>SUM(E31:E33)</f>
        <v>406</v>
      </c>
      <c r="F30" s="287">
        <f>SUM(F31:F33)</f>
        <v>467</v>
      </c>
      <c r="G30" s="288">
        <v>0</v>
      </c>
      <c r="H30" s="289">
        <v>1</v>
      </c>
      <c r="I30" s="290">
        <f>SUM(I31:I33)</f>
        <v>514</v>
      </c>
      <c r="J30" s="291">
        <f>SUM(J31:J33)</f>
        <v>458</v>
      </c>
      <c r="K30" s="381">
        <f>SUM(K31:K33)</f>
        <v>56</v>
      </c>
      <c r="L30" s="326" t="s">
        <v>254</v>
      </c>
    </row>
    <row r="31" spans="2:17" ht="16.8" thickBot="1" x14ac:dyDescent="0.3">
      <c r="B31" s="277"/>
      <c r="C31" s="130" t="s">
        <v>143</v>
      </c>
      <c r="D31" s="641">
        <v>46</v>
      </c>
      <c r="E31" s="384">
        <v>102</v>
      </c>
      <c r="F31" s="295">
        <f>D31+E31</f>
        <v>148</v>
      </c>
      <c r="G31" s="652" t="s">
        <v>218</v>
      </c>
      <c r="H31" s="653"/>
      <c r="I31" s="295">
        <f>K31+J31</f>
        <v>157</v>
      </c>
      <c r="J31" s="296">
        <v>138</v>
      </c>
      <c r="K31" s="644">
        <v>19</v>
      </c>
      <c r="L31" s="130" t="s">
        <v>50</v>
      </c>
    </row>
    <row r="32" spans="2:17" ht="16.8" thickBot="1" x14ac:dyDescent="0.3">
      <c r="B32" s="277"/>
      <c r="C32" s="117" t="s">
        <v>144</v>
      </c>
      <c r="D32" s="641">
        <v>14</v>
      </c>
      <c r="E32" s="385">
        <v>147</v>
      </c>
      <c r="F32" s="295">
        <f>D32+E32</f>
        <v>161</v>
      </c>
      <c r="G32" s="654"/>
      <c r="H32" s="655"/>
      <c r="I32" s="295">
        <f>K32+J32</f>
        <v>176</v>
      </c>
      <c r="J32" s="300">
        <v>158</v>
      </c>
      <c r="K32" s="644">
        <v>18</v>
      </c>
      <c r="L32" s="117" t="s">
        <v>51</v>
      </c>
    </row>
    <row r="33" spans="2:12" ht="16.8" thickBot="1" x14ac:dyDescent="0.3">
      <c r="B33" s="277"/>
      <c r="C33" s="131" t="s">
        <v>145</v>
      </c>
      <c r="D33" s="641">
        <v>1</v>
      </c>
      <c r="E33" s="386">
        <v>157</v>
      </c>
      <c r="F33" s="295">
        <f>D33+E33</f>
        <v>158</v>
      </c>
      <c r="G33" s="656"/>
      <c r="H33" s="657"/>
      <c r="I33" s="295">
        <f>K33+J33</f>
        <v>181</v>
      </c>
      <c r="J33" s="304">
        <v>162</v>
      </c>
      <c r="K33" s="645">
        <v>19</v>
      </c>
      <c r="L33" s="131" t="s">
        <v>52</v>
      </c>
    </row>
    <row r="34" spans="2:12" ht="42.6" customHeight="1" thickBot="1" x14ac:dyDescent="0.45">
      <c r="B34" s="284" t="s">
        <v>219</v>
      </c>
      <c r="C34" s="376" t="s">
        <v>255</v>
      </c>
      <c r="D34" s="285">
        <f>SUM(D35:D37)</f>
        <v>43</v>
      </c>
      <c r="E34" s="312">
        <f>SUM(E35:E37)</f>
        <v>521</v>
      </c>
      <c r="F34" s="287">
        <f>SUM(F35:F37)</f>
        <v>564</v>
      </c>
      <c r="G34" s="288">
        <v>1</v>
      </c>
      <c r="H34" s="289">
        <v>0</v>
      </c>
      <c r="I34" s="290">
        <f>SUM(I35:I37)</f>
        <v>541</v>
      </c>
      <c r="J34" s="307">
        <f>SUM(J35:J37)</f>
        <v>451</v>
      </c>
      <c r="K34" s="381">
        <f>SUM(K35:K37)</f>
        <v>90</v>
      </c>
      <c r="L34" s="326" t="s">
        <v>257</v>
      </c>
    </row>
    <row r="35" spans="2:12" ht="16.8" thickBot="1" x14ac:dyDescent="0.3">
      <c r="B35" s="277"/>
      <c r="C35" s="130" t="s">
        <v>167</v>
      </c>
      <c r="D35" s="641">
        <v>18</v>
      </c>
      <c r="E35" s="384">
        <v>168</v>
      </c>
      <c r="F35" s="295">
        <f>D35+E35</f>
        <v>186</v>
      </c>
      <c r="G35" s="652" t="s">
        <v>218</v>
      </c>
      <c r="H35" s="653"/>
      <c r="I35" s="295">
        <f>K35+J35</f>
        <v>179</v>
      </c>
      <c r="J35" s="296">
        <v>149</v>
      </c>
      <c r="K35" s="644">
        <v>30</v>
      </c>
      <c r="L35" s="143" t="s">
        <v>151</v>
      </c>
    </row>
    <row r="36" spans="2:12" ht="16.8" thickBot="1" x14ac:dyDescent="0.3">
      <c r="B36" s="277"/>
      <c r="C36" s="117" t="s">
        <v>202</v>
      </c>
      <c r="D36" s="641">
        <v>0</v>
      </c>
      <c r="E36" s="385">
        <v>224</v>
      </c>
      <c r="F36" s="295">
        <f>D36+E36</f>
        <v>224</v>
      </c>
      <c r="G36" s="654"/>
      <c r="H36" s="655"/>
      <c r="I36" s="295">
        <f>K36+J36</f>
        <v>185</v>
      </c>
      <c r="J36" s="300">
        <v>154</v>
      </c>
      <c r="K36" s="644">
        <v>31</v>
      </c>
      <c r="L36" s="143" t="s">
        <v>152</v>
      </c>
    </row>
    <row r="37" spans="2:12" ht="16.8" thickBot="1" x14ac:dyDescent="0.3">
      <c r="B37" s="277"/>
      <c r="C37" s="131" t="s">
        <v>168</v>
      </c>
      <c r="D37" s="641">
        <v>25</v>
      </c>
      <c r="E37" s="386">
        <v>129</v>
      </c>
      <c r="F37" s="295">
        <f>D37+E37</f>
        <v>154</v>
      </c>
      <c r="G37" s="656"/>
      <c r="H37" s="657"/>
      <c r="I37" s="295">
        <f>K37+J37</f>
        <v>177</v>
      </c>
      <c r="J37" s="304">
        <v>148</v>
      </c>
      <c r="K37" s="644">
        <v>29</v>
      </c>
      <c r="L37" s="134" t="s">
        <v>153</v>
      </c>
    </row>
    <row r="38" spans="2:12" ht="37.950000000000003" customHeight="1" thickBot="1" x14ac:dyDescent="0.45">
      <c r="B38" s="284" t="s">
        <v>221</v>
      </c>
      <c r="C38" s="375" t="s">
        <v>256</v>
      </c>
      <c r="D38" s="311">
        <f>SUM(D39:D41)</f>
        <v>84</v>
      </c>
      <c r="E38" s="312">
        <f>SUM(E39:E41)</f>
        <v>476</v>
      </c>
      <c r="F38" s="313">
        <f>SUM(F39:F41)</f>
        <v>560</v>
      </c>
      <c r="G38" s="288">
        <v>0</v>
      </c>
      <c r="H38" s="289">
        <v>1</v>
      </c>
      <c r="I38" s="290">
        <f>SUM(I39:I41)</f>
        <v>562</v>
      </c>
      <c r="J38" s="307">
        <f>SUM(J39:J41)</f>
        <v>515</v>
      </c>
      <c r="K38" s="381">
        <f>SUM(K39:K41)</f>
        <v>47</v>
      </c>
      <c r="L38" s="326" t="s">
        <v>265</v>
      </c>
    </row>
    <row r="39" spans="2:12" ht="16.8" thickBot="1" x14ac:dyDescent="0.3">
      <c r="B39" s="277"/>
      <c r="C39" s="130" t="s">
        <v>108</v>
      </c>
      <c r="D39" s="642">
        <v>37</v>
      </c>
      <c r="E39" s="384">
        <v>171</v>
      </c>
      <c r="F39" s="314">
        <f>D39+E39</f>
        <v>208</v>
      </c>
      <c r="G39" s="658" t="s">
        <v>218</v>
      </c>
      <c r="H39" s="655"/>
      <c r="I39" s="295">
        <f>K39+J39</f>
        <v>180</v>
      </c>
      <c r="J39" s="296">
        <v>156</v>
      </c>
      <c r="K39" s="308">
        <v>24</v>
      </c>
      <c r="L39" s="130" t="s">
        <v>106</v>
      </c>
    </row>
    <row r="40" spans="2:12" ht="16.8" thickBot="1" x14ac:dyDescent="0.3">
      <c r="B40" s="277"/>
      <c r="C40" s="117" t="s">
        <v>299</v>
      </c>
      <c r="D40" s="641">
        <v>20</v>
      </c>
      <c r="E40" s="385">
        <v>118</v>
      </c>
      <c r="F40" s="314">
        <f>D40+E40</f>
        <v>138</v>
      </c>
      <c r="G40" s="654"/>
      <c r="H40" s="655"/>
      <c r="I40" s="295">
        <f>K40+J40</f>
        <v>175</v>
      </c>
      <c r="J40" s="300">
        <v>157</v>
      </c>
      <c r="K40" s="309">
        <v>18</v>
      </c>
      <c r="L40" s="117" t="s">
        <v>107</v>
      </c>
    </row>
    <row r="41" spans="2:12" ht="16.8" thickBot="1" x14ac:dyDescent="0.35">
      <c r="B41" s="315"/>
      <c r="C41" s="131" t="s">
        <v>109</v>
      </c>
      <c r="D41" s="643">
        <v>27</v>
      </c>
      <c r="E41" s="386">
        <v>187</v>
      </c>
      <c r="F41" s="316">
        <f>D41+E41</f>
        <v>214</v>
      </c>
      <c r="G41" s="656"/>
      <c r="H41" s="657"/>
      <c r="I41" s="317">
        <f>K41+J41</f>
        <v>207</v>
      </c>
      <c r="J41" s="304">
        <v>202</v>
      </c>
      <c r="K41" s="646">
        <v>5</v>
      </c>
      <c r="L41" s="131" t="s">
        <v>123</v>
      </c>
    </row>
    <row r="42" spans="2:12" ht="16.2" x14ac:dyDescent="0.3">
      <c r="B42" s="268"/>
      <c r="C42" s="324"/>
      <c r="D42" s="323"/>
      <c r="E42" s="320"/>
      <c r="F42" s="321"/>
      <c r="G42" s="322"/>
      <c r="H42" s="322"/>
      <c r="I42" s="321"/>
      <c r="J42" s="320"/>
      <c r="K42" s="323"/>
      <c r="L42" s="324"/>
    </row>
    <row r="43" spans="2:12" ht="29.4" hidden="1" x14ac:dyDescent="0.45">
      <c r="B43" s="268"/>
      <c r="C43" s="324"/>
      <c r="D43" s="665" t="s">
        <v>238</v>
      </c>
      <c r="E43" s="665"/>
      <c r="F43" s="665"/>
      <c r="G43" s="665"/>
      <c r="H43" s="665"/>
      <c r="I43" s="665"/>
      <c r="J43" s="665"/>
      <c r="K43" s="665"/>
      <c r="L43" s="324"/>
    </row>
    <row r="44" spans="2:12" ht="21" x14ac:dyDescent="0.4">
      <c r="B44" s="268"/>
      <c r="C44" s="265"/>
      <c r="D44" s="265"/>
      <c r="E44" s="265"/>
      <c r="F44" s="327"/>
      <c r="G44" s="327"/>
      <c r="H44" s="327"/>
      <c r="I44" s="327"/>
      <c r="J44" s="265"/>
      <c r="K44" s="265"/>
      <c r="L44" s="265"/>
    </row>
    <row r="45" spans="2:12" ht="21.6" thickBot="1" x14ac:dyDescent="0.45">
      <c r="B45" s="268"/>
      <c r="C45" s="269" t="s">
        <v>26</v>
      </c>
      <c r="D45" s="265"/>
      <c r="E45" s="268"/>
      <c r="F45" s="270" t="s">
        <v>279</v>
      </c>
      <c r="G45" s="270"/>
      <c r="H45" s="270"/>
      <c r="I45" s="270"/>
      <c r="J45" s="268"/>
      <c r="K45" s="265"/>
      <c r="L45" s="269" t="s">
        <v>26</v>
      </c>
    </row>
    <row r="46" spans="2:12" ht="18" thickBot="1" x14ac:dyDescent="0.35">
      <c r="B46" s="271" t="s">
        <v>215</v>
      </c>
      <c r="C46" s="272" t="s">
        <v>1</v>
      </c>
      <c r="D46" s="273" t="s">
        <v>27</v>
      </c>
      <c r="E46" s="274"/>
      <c r="F46" s="275"/>
      <c r="G46" s="648"/>
      <c r="H46" s="649"/>
      <c r="I46" s="275"/>
      <c r="J46" s="274"/>
      <c r="K46" s="273" t="s">
        <v>27</v>
      </c>
      <c r="L46" s="276" t="s">
        <v>1</v>
      </c>
    </row>
    <row r="47" spans="2:12" ht="17.399999999999999" thickBot="1" x14ac:dyDescent="0.35">
      <c r="B47" s="268"/>
      <c r="C47" s="278" t="s">
        <v>36</v>
      </c>
      <c r="D47" s="279"/>
      <c r="E47" s="280"/>
      <c r="F47" s="281" t="s">
        <v>37</v>
      </c>
      <c r="G47" s="650" t="s">
        <v>38</v>
      </c>
      <c r="H47" s="651"/>
      <c r="I47" s="282" t="s">
        <v>37</v>
      </c>
      <c r="J47" s="280"/>
      <c r="K47" s="279"/>
      <c r="L47" s="328" t="s">
        <v>36</v>
      </c>
    </row>
    <row r="48" spans="2:12" ht="41.4" customHeight="1" thickBot="1" x14ac:dyDescent="0.45">
      <c r="B48" s="284" t="s">
        <v>216</v>
      </c>
      <c r="C48" s="306" t="s">
        <v>257</v>
      </c>
      <c r="D48" s="285">
        <f>SUM(D49:D51)</f>
        <v>90</v>
      </c>
      <c r="E48" s="329">
        <f>SUM(E49:E51)</f>
        <v>493</v>
      </c>
      <c r="F48" s="287">
        <f>SUM(F49:F51)</f>
        <v>583</v>
      </c>
      <c r="G48" s="288">
        <v>1</v>
      </c>
      <c r="H48" s="289">
        <v>0</v>
      </c>
      <c r="I48" s="290">
        <f>SUM(I49:I51)</f>
        <v>480</v>
      </c>
      <c r="J48" s="307">
        <f>SUM(J49:J51)</f>
        <v>347</v>
      </c>
      <c r="K48" s="336">
        <f>SUM(K49:K51)</f>
        <v>133</v>
      </c>
      <c r="L48" s="337" t="s">
        <v>261</v>
      </c>
    </row>
    <row r="49" spans="2:12" ht="16.8" thickBot="1" x14ac:dyDescent="0.3">
      <c r="B49" s="277"/>
      <c r="C49" s="620" t="s">
        <v>151</v>
      </c>
      <c r="D49" s="627">
        <v>30</v>
      </c>
      <c r="E49" s="330">
        <v>165</v>
      </c>
      <c r="F49" s="295">
        <f>D49+E49</f>
        <v>195</v>
      </c>
      <c r="G49" s="652" t="s">
        <v>218</v>
      </c>
      <c r="H49" s="653"/>
      <c r="I49" s="295">
        <f>K49+J49</f>
        <v>150</v>
      </c>
      <c r="J49" s="331">
        <v>98</v>
      </c>
      <c r="K49" s="603">
        <v>52</v>
      </c>
      <c r="L49" s="130" t="s">
        <v>192</v>
      </c>
    </row>
    <row r="50" spans="2:12" ht="16.8" thickBot="1" x14ac:dyDescent="0.3">
      <c r="B50" s="277"/>
      <c r="C50" s="620" t="s">
        <v>152</v>
      </c>
      <c r="D50" s="627">
        <v>31</v>
      </c>
      <c r="E50" s="332">
        <v>193</v>
      </c>
      <c r="F50" s="295">
        <f>D50+E50</f>
        <v>224</v>
      </c>
      <c r="G50" s="654"/>
      <c r="H50" s="655"/>
      <c r="I50" s="295">
        <f>K50+J50</f>
        <v>205</v>
      </c>
      <c r="J50" s="333">
        <v>160</v>
      </c>
      <c r="K50" s="603">
        <v>45</v>
      </c>
      <c r="L50" s="117" t="s">
        <v>162</v>
      </c>
    </row>
    <row r="51" spans="2:12" ht="16.8" thickBot="1" x14ac:dyDescent="0.35">
      <c r="B51" s="277"/>
      <c r="C51" s="621" t="s">
        <v>153</v>
      </c>
      <c r="D51" s="627">
        <v>29</v>
      </c>
      <c r="E51" s="334">
        <v>135</v>
      </c>
      <c r="F51" s="295">
        <f>D51+E51</f>
        <v>164</v>
      </c>
      <c r="G51" s="656"/>
      <c r="H51" s="657"/>
      <c r="I51" s="295">
        <f>K51+J51</f>
        <v>125</v>
      </c>
      <c r="J51" s="335">
        <v>89</v>
      </c>
      <c r="K51" s="604">
        <v>36</v>
      </c>
      <c r="L51" s="131" t="s">
        <v>161</v>
      </c>
    </row>
    <row r="52" spans="2:12" ht="41.4" customHeight="1" thickBot="1" x14ac:dyDescent="0.45">
      <c r="B52" s="284" t="s">
        <v>219</v>
      </c>
      <c r="C52" s="306" t="s">
        <v>258</v>
      </c>
      <c r="D52" s="285">
        <f>SUM(D53:D55)</f>
        <v>53</v>
      </c>
      <c r="E52" s="329">
        <f>SUM(E53:E55)</f>
        <v>552</v>
      </c>
      <c r="F52" s="287">
        <f>SUM(F53:F55)</f>
        <v>605</v>
      </c>
      <c r="G52" s="288">
        <v>0</v>
      </c>
      <c r="H52" s="289">
        <v>1</v>
      </c>
      <c r="I52" s="290">
        <f>SUM(I53:I55)</f>
        <v>629</v>
      </c>
      <c r="J52" s="307">
        <f>SUM(J53:J55)</f>
        <v>582</v>
      </c>
      <c r="K52" s="381">
        <f>SUM(K53:K55)</f>
        <v>47</v>
      </c>
      <c r="L52" s="613" t="s">
        <v>265</v>
      </c>
    </row>
    <row r="53" spans="2:12" ht="16.8" thickBot="1" x14ac:dyDescent="0.35">
      <c r="B53" s="277"/>
      <c r="C53" s="622" t="s">
        <v>114</v>
      </c>
      <c r="D53" s="628">
        <v>28</v>
      </c>
      <c r="E53" s="338">
        <v>178</v>
      </c>
      <c r="F53" s="295">
        <f>D53+E53</f>
        <v>206</v>
      </c>
      <c r="G53" s="658" t="s">
        <v>218</v>
      </c>
      <c r="H53" s="655"/>
      <c r="I53" s="295">
        <f>K53+J53</f>
        <v>185</v>
      </c>
      <c r="J53" s="339">
        <v>161</v>
      </c>
      <c r="K53" s="630">
        <v>24</v>
      </c>
      <c r="L53" s="130" t="s">
        <v>106</v>
      </c>
    </row>
    <row r="54" spans="2:12" ht="16.8" thickBot="1" x14ac:dyDescent="0.3">
      <c r="B54" s="277"/>
      <c r="C54" s="623" t="s">
        <v>113</v>
      </c>
      <c r="D54" s="603">
        <v>19</v>
      </c>
      <c r="E54" s="332">
        <v>172</v>
      </c>
      <c r="F54" s="295">
        <f>D54+E54</f>
        <v>191</v>
      </c>
      <c r="G54" s="654"/>
      <c r="H54" s="655"/>
      <c r="I54" s="295">
        <f>K54+J54</f>
        <v>183</v>
      </c>
      <c r="J54" s="333">
        <v>165</v>
      </c>
      <c r="K54" s="631">
        <v>18</v>
      </c>
      <c r="L54" s="117" t="s">
        <v>107</v>
      </c>
    </row>
    <row r="55" spans="2:12" ht="16.8" thickBot="1" x14ac:dyDescent="0.35">
      <c r="B55" s="277"/>
      <c r="C55" s="624" t="s">
        <v>112</v>
      </c>
      <c r="D55" s="628">
        <v>6</v>
      </c>
      <c r="E55" s="334">
        <v>202</v>
      </c>
      <c r="F55" s="295">
        <f>D55+E55</f>
        <v>208</v>
      </c>
      <c r="G55" s="656"/>
      <c r="H55" s="657"/>
      <c r="I55" s="295">
        <f>K55+J55</f>
        <v>261</v>
      </c>
      <c r="J55" s="335">
        <v>256</v>
      </c>
      <c r="K55" s="632">
        <v>5</v>
      </c>
      <c r="L55" s="131" t="s">
        <v>123</v>
      </c>
    </row>
    <row r="56" spans="2:12" ht="44.4" customHeight="1" thickBot="1" x14ac:dyDescent="0.45">
      <c r="B56" s="284" t="s">
        <v>221</v>
      </c>
      <c r="C56" s="306" t="s">
        <v>254</v>
      </c>
      <c r="D56" s="285">
        <f>SUM(D57:D59)</f>
        <v>56</v>
      </c>
      <c r="E56" s="329">
        <f>SUM(E57:E59)</f>
        <v>514</v>
      </c>
      <c r="F56" s="287">
        <f>SUM(F57:F59)</f>
        <v>570</v>
      </c>
      <c r="G56" s="288">
        <v>1</v>
      </c>
      <c r="H56" s="289">
        <v>0</v>
      </c>
      <c r="I56" s="290">
        <f>SUM(I57:I59)</f>
        <v>538</v>
      </c>
      <c r="J56" s="307">
        <f>SUM(J57:J59)</f>
        <v>433</v>
      </c>
      <c r="K56" s="336">
        <f>SUM(K57:K59)</f>
        <v>105</v>
      </c>
      <c r="L56" s="337" t="s">
        <v>260</v>
      </c>
    </row>
    <row r="57" spans="2:12" ht="16.8" thickBot="1" x14ac:dyDescent="0.3">
      <c r="B57" s="277"/>
      <c r="C57" s="392" t="s">
        <v>50</v>
      </c>
      <c r="D57" s="627">
        <v>19</v>
      </c>
      <c r="E57" s="330">
        <v>163</v>
      </c>
      <c r="F57" s="295">
        <f>D57+E57</f>
        <v>182</v>
      </c>
      <c r="G57" s="652" t="s">
        <v>218</v>
      </c>
      <c r="H57" s="659"/>
      <c r="I57" s="295">
        <f>K57+J57</f>
        <v>193</v>
      </c>
      <c r="J57" s="331">
        <v>154</v>
      </c>
      <c r="K57" s="603">
        <v>39</v>
      </c>
      <c r="L57" s="108" t="s">
        <v>64</v>
      </c>
    </row>
    <row r="58" spans="2:12" ht="16.8" thickBot="1" x14ac:dyDescent="0.3">
      <c r="B58" s="277"/>
      <c r="C58" s="625" t="s">
        <v>51</v>
      </c>
      <c r="D58" s="627">
        <v>18</v>
      </c>
      <c r="E58" s="332">
        <v>141</v>
      </c>
      <c r="F58" s="295">
        <f>D58+E58</f>
        <v>159</v>
      </c>
      <c r="G58" s="658"/>
      <c r="H58" s="660"/>
      <c r="I58" s="295">
        <f>K58+J58</f>
        <v>164</v>
      </c>
      <c r="J58" s="333">
        <v>121</v>
      </c>
      <c r="K58" s="603">
        <v>43</v>
      </c>
      <c r="L58" s="108" t="s">
        <v>48</v>
      </c>
    </row>
    <row r="59" spans="2:12" ht="16.8" thickBot="1" x14ac:dyDescent="0.35">
      <c r="B59" s="315"/>
      <c r="C59" s="626" t="s">
        <v>52</v>
      </c>
      <c r="D59" s="629">
        <v>19</v>
      </c>
      <c r="E59" s="334">
        <v>210</v>
      </c>
      <c r="F59" s="317">
        <f>D59+E59</f>
        <v>229</v>
      </c>
      <c r="G59" s="661"/>
      <c r="H59" s="662"/>
      <c r="I59" s="295">
        <f>K59+J59</f>
        <v>181</v>
      </c>
      <c r="J59" s="335">
        <v>158</v>
      </c>
      <c r="K59" s="628">
        <v>23</v>
      </c>
      <c r="L59" s="108" t="s">
        <v>49</v>
      </c>
    </row>
    <row r="60" spans="2:12" ht="16.2" x14ac:dyDescent="0.3">
      <c r="B60" s="268"/>
      <c r="C60" s="318"/>
      <c r="D60" s="319"/>
      <c r="E60" s="320"/>
      <c r="F60" s="321"/>
      <c r="G60" s="322"/>
      <c r="H60" s="322"/>
      <c r="I60" s="321"/>
      <c r="J60" s="320"/>
      <c r="K60" s="323"/>
      <c r="L60" s="344"/>
    </row>
    <row r="61" spans="2:12" ht="21.6" thickBot="1" x14ac:dyDescent="0.45">
      <c r="B61" s="268"/>
      <c r="C61" s="269" t="s">
        <v>26</v>
      </c>
      <c r="D61" s="265"/>
      <c r="E61" s="268"/>
      <c r="F61" s="270" t="s">
        <v>275</v>
      </c>
      <c r="G61" s="270"/>
      <c r="H61" s="270"/>
      <c r="I61" s="270"/>
      <c r="J61" s="268"/>
      <c r="K61" s="265"/>
      <c r="L61" s="269" t="s">
        <v>26</v>
      </c>
    </row>
    <row r="62" spans="2:12" ht="18" thickBot="1" x14ac:dyDescent="0.35">
      <c r="B62" s="271" t="s">
        <v>215</v>
      </c>
      <c r="C62" s="272" t="s">
        <v>1</v>
      </c>
      <c r="D62" s="273" t="s">
        <v>27</v>
      </c>
      <c r="E62" s="274"/>
      <c r="F62" s="275"/>
      <c r="G62" s="648"/>
      <c r="H62" s="649"/>
      <c r="I62" s="275"/>
      <c r="J62" s="274"/>
      <c r="K62" s="273" t="s">
        <v>27</v>
      </c>
      <c r="L62" s="276" t="s">
        <v>1</v>
      </c>
    </row>
    <row r="63" spans="2:12" ht="17.399999999999999" thickBot="1" x14ac:dyDescent="0.35">
      <c r="B63" s="277"/>
      <c r="C63" s="345" t="s">
        <v>36</v>
      </c>
      <c r="D63" s="279"/>
      <c r="E63" s="280"/>
      <c r="F63" s="281" t="s">
        <v>37</v>
      </c>
      <c r="G63" s="663" t="s">
        <v>38</v>
      </c>
      <c r="H63" s="664"/>
      <c r="I63" s="282" t="s">
        <v>37</v>
      </c>
      <c r="J63" s="280"/>
      <c r="K63" s="346"/>
      <c r="L63" s="328" t="s">
        <v>36</v>
      </c>
    </row>
    <row r="64" spans="2:12" ht="21.6" thickBot="1" x14ac:dyDescent="0.45">
      <c r="B64" s="284" t="s">
        <v>216</v>
      </c>
      <c r="C64" s="613" t="s">
        <v>265</v>
      </c>
      <c r="D64" s="381">
        <f>SUM(D65:D67)</f>
        <v>47</v>
      </c>
      <c r="E64" s="383">
        <f>SUM(E65:E67)</f>
        <v>584</v>
      </c>
      <c r="F64" s="351">
        <f>SUM(F65:F67)</f>
        <v>631</v>
      </c>
      <c r="G64" s="348">
        <v>1</v>
      </c>
      <c r="H64" s="349">
        <v>0</v>
      </c>
      <c r="I64" s="350">
        <f>SUM(I65:I67)</f>
        <v>513</v>
      </c>
      <c r="J64" s="291">
        <f>SUM(J65:J67)</f>
        <v>417</v>
      </c>
      <c r="K64" s="336">
        <f>SUM(K65:K67)</f>
        <v>96</v>
      </c>
      <c r="L64" s="364" t="s">
        <v>259</v>
      </c>
    </row>
    <row r="65" spans="2:12" ht="16.8" thickBot="1" x14ac:dyDescent="0.3">
      <c r="B65" s="277"/>
      <c r="C65" s="130" t="s">
        <v>106</v>
      </c>
      <c r="D65" s="630">
        <v>24</v>
      </c>
      <c r="E65" s="338">
        <v>174</v>
      </c>
      <c r="F65" s="295">
        <f>D65+E65</f>
        <v>198</v>
      </c>
      <c r="G65" s="652" t="s">
        <v>218</v>
      </c>
      <c r="H65" s="653"/>
      <c r="I65" s="295">
        <f>K65+J65</f>
        <v>152</v>
      </c>
      <c r="J65" s="331">
        <v>117</v>
      </c>
      <c r="K65" s="340">
        <v>35</v>
      </c>
      <c r="L65" s="130" t="s">
        <v>128</v>
      </c>
    </row>
    <row r="66" spans="2:12" ht="16.8" thickBot="1" x14ac:dyDescent="0.3">
      <c r="B66" s="277"/>
      <c r="C66" s="117" t="s">
        <v>107</v>
      </c>
      <c r="D66" s="631">
        <v>18</v>
      </c>
      <c r="E66" s="332">
        <v>236</v>
      </c>
      <c r="F66" s="295">
        <f>D66+E66</f>
        <v>254</v>
      </c>
      <c r="G66" s="654"/>
      <c r="H66" s="655"/>
      <c r="I66" s="295">
        <f>K66+J66</f>
        <v>207</v>
      </c>
      <c r="J66" s="333">
        <v>174</v>
      </c>
      <c r="K66" s="342">
        <v>33</v>
      </c>
      <c r="L66" s="117" t="s">
        <v>129</v>
      </c>
    </row>
    <row r="67" spans="2:12" ht="16.8" thickBot="1" x14ac:dyDescent="0.35">
      <c r="B67" s="277"/>
      <c r="C67" s="131" t="s">
        <v>123</v>
      </c>
      <c r="D67" s="632">
        <v>5</v>
      </c>
      <c r="E67" s="334">
        <v>174</v>
      </c>
      <c r="F67" s="295">
        <f>D67+E67</f>
        <v>179</v>
      </c>
      <c r="G67" s="656"/>
      <c r="H67" s="657"/>
      <c r="I67" s="317">
        <f>K67+J67</f>
        <v>154</v>
      </c>
      <c r="J67" s="335">
        <v>126</v>
      </c>
      <c r="K67" s="343">
        <v>28</v>
      </c>
      <c r="L67" s="131" t="s">
        <v>130</v>
      </c>
    </row>
    <row r="68" spans="2:12" ht="21.6" thickBot="1" x14ac:dyDescent="0.45">
      <c r="B68" s="284" t="s">
        <v>219</v>
      </c>
      <c r="C68" s="326" t="s">
        <v>266</v>
      </c>
      <c r="D68" s="380">
        <f>SUM(D69:D71)</f>
        <v>100</v>
      </c>
      <c r="E68" s="383">
        <f>SUM(E69:E71)</f>
        <v>426</v>
      </c>
      <c r="F68" s="351">
        <f>SUM(F69:F71)</f>
        <v>526</v>
      </c>
      <c r="G68" s="348">
        <v>0</v>
      </c>
      <c r="H68" s="349">
        <v>1</v>
      </c>
      <c r="I68" s="351">
        <f>SUM(I69:I71)</f>
        <v>573</v>
      </c>
      <c r="J68" s="352">
        <f>SUM(J69:J71)</f>
        <v>468</v>
      </c>
      <c r="K68" s="336">
        <f>SUM(K69:K71)</f>
        <v>105</v>
      </c>
      <c r="L68" s="337" t="s">
        <v>260</v>
      </c>
    </row>
    <row r="69" spans="2:12" ht="16.8" thickBot="1" x14ac:dyDescent="0.35">
      <c r="B69" s="277"/>
      <c r="C69" s="371" t="s">
        <v>194</v>
      </c>
      <c r="D69" s="619">
        <v>58</v>
      </c>
      <c r="E69" s="338">
        <v>144</v>
      </c>
      <c r="F69" s="295">
        <f>D69+E69</f>
        <v>202</v>
      </c>
      <c r="G69" s="652" t="s">
        <v>218</v>
      </c>
      <c r="H69" s="653"/>
      <c r="I69" s="353">
        <f>K69+J69</f>
        <v>158</v>
      </c>
      <c r="J69" s="296">
        <v>119</v>
      </c>
      <c r="K69" s="603">
        <v>39</v>
      </c>
      <c r="L69" s="108" t="s">
        <v>64</v>
      </c>
    </row>
    <row r="70" spans="2:12" ht="16.8" thickBot="1" x14ac:dyDescent="0.3">
      <c r="B70" s="277"/>
      <c r="C70" s="372" t="s">
        <v>46</v>
      </c>
      <c r="D70" s="609">
        <v>28</v>
      </c>
      <c r="E70" s="332">
        <v>151</v>
      </c>
      <c r="F70" s="295">
        <f>D70+E70</f>
        <v>179</v>
      </c>
      <c r="G70" s="654"/>
      <c r="H70" s="655"/>
      <c r="I70" s="353">
        <f>K70+J70</f>
        <v>215</v>
      </c>
      <c r="J70" s="300">
        <v>172</v>
      </c>
      <c r="K70" s="603">
        <v>43</v>
      </c>
      <c r="L70" s="108" t="s">
        <v>48</v>
      </c>
    </row>
    <row r="71" spans="2:12" ht="16.8" thickBot="1" x14ac:dyDescent="0.35">
      <c r="B71" s="277"/>
      <c r="C71" s="373" t="s">
        <v>47</v>
      </c>
      <c r="D71" s="610">
        <v>14</v>
      </c>
      <c r="E71" s="334">
        <v>131</v>
      </c>
      <c r="F71" s="295">
        <f>D71+E71</f>
        <v>145</v>
      </c>
      <c r="G71" s="656"/>
      <c r="H71" s="657"/>
      <c r="I71" s="353">
        <f>K71+J71</f>
        <v>200</v>
      </c>
      <c r="J71" s="304">
        <v>177</v>
      </c>
      <c r="K71" s="628">
        <v>23</v>
      </c>
      <c r="L71" s="108" t="s">
        <v>49</v>
      </c>
    </row>
    <row r="72" spans="2:12" ht="40.200000000000003" thickBot="1" x14ac:dyDescent="0.45">
      <c r="B72" s="284" t="s">
        <v>221</v>
      </c>
      <c r="C72" s="614" t="s">
        <v>267</v>
      </c>
      <c r="D72" s="381">
        <f>SUM(D73:D75)</f>
        <v>91</v>
      </c>
      <c r="E72" s="383">
        <f>SUM(E73:E75)</f>
        <v>440</v>
      </c>
      <c r="F72" s="351">
        <f>SUM(F73:F75)</f>
        <v>531</v>
      </c>
      <c r="G72" s="348">
        <v>0</v>
      </c>
      <c r="H72" s="349">
        <v>1</v>
      </c>
      <c r="I72" s="351">
        <f>SUM(I73:I75)</f>
        <v>566</v>
      </c>
      <c r="J72" s="352">
        <f>SUM(J73:J75)</f>
        <v>433</v>
      </c>
      <c r="K72" s="336">
        <f>SUM(K73:K75)</f>
        <v>133</v>
      </c>
      <c r="L72" s="337" t="s">
        <v>261</v>
      </c>
    </row>
    <row r="73" spans="2:12" ht="16.8" thickBot="1" x14ac:dyDescent="0.3">
      <c r="B73" s="277"/>
      <c r="C73" s="130" t="s">
        <v>212</v>
      </c>
      <c r="D73" s="602">
        <v>36</v>
      </c>
      <c r="E73" s="338">
        <v>125</v>
      </c>
      <c r="F73" s="295">
        <f>D73+E73</f>
        <v>161</v>
      </c>
      <c r="G73" s="652" t="s">
        <v>218</v>
      </c>
      <c r="H73" s="653"/>
      <c r="I73" s="353">
        <f>K73+J73</f>
        <v>166</v>
      </c>
      <c r="J73" s="296">
        <v>114</v>
      </c>
      <c r="K73" s="603">
        <v>52</v>
      </c>
      <c r="L73" s="130" t="s">
        <v>192</v>
      </c>
    </row>
    <row r="74" spans="2:12" ht="16.8" thickBot="1" x14ac:dyDescent="0.3">
      <c r="B74" s="277"/>
      <c r="C74" s="117" t="s">
        <v>132</v>
      </c>
      <c r="D74" s="603">
        <v>36</v>
      </c>
      <c r="E74" s="332">
        <v>158</v>
      </c>
      <c r="F74" s="295">
        <f>D74+E74</f>
        <v>194</v>
      </c>
      <c r="G74" s="654"/>
      <c r="H74" s="655"/>
      <c r="I74" s="353">
        <f>K74+J74</f>
        <v>232</v>
      </c>
      <c r="J74" s="300">
        <v>187</v>
      </c>
      <c r="K74" s="603">
        <v>45</v>
      </c>
      <c r="L74" s="117" t="s">
        <v>162</v>
      </c>
    </row>
    <row r="75" spans="2:12" ht="16.8" thickBot="1" x14ac:dyDescent="0.35">
      <c r="B75" s="315"/>
      <c r="C75" s="131" t="s">
        <v>133</v>
      </c>
      <c r="D75" s="604">
        <v>19</v>
      </c>
      <c r="E75" s="334">
        <v>157</v>
      </c>
      <c r="F75" s="317">
        <f>D75+E75</f>
        <v>176</v>
      </c>
      <c r="G75" s="656"/>
      <c r="H75" s="657"/>
      <c r="I75" s="354">
        <f>K75+J75</f>
        <v>168</v>
      </c>
      <c r="J75" s="304">
        <v>132</v>
      </c>
      <c r="K75" s="604">
        <v>36</v>
      </c>
      <c r="L75" s="131" t="s">
        <v>161</v>
      </c>
    </row>
    <row r="76" spans="2:12" ht="16.2" x14ac:dyDescent="0.3">
      <c r="B76" s="268"/>
      <c r="C76" s="355"/>
      <c r="D76" s="323"/>
      <c r="E76" s="320"/>
      <c r="F76" s="321"/>
      <c r="G76" s="322"/>
      <c r="H76" s="322"/>
      <c r="I76" s="321"/>
      <c r="J76" s="320"/>
      <c r="K76" s="323"/>
      <c r="L76" s="391"/>
    </row>
    <row r="77" spans="2:12" ht="21.6" thickBot="1" x14ac:dyDescent="0.45">
      <c r="B77" s="268"/>
      <c r="C77" s="269" t="s">
        <v>26</v>
      </c>
      <c r="D77" s="265"/>
      <c r="E77" s="268"/>
      <c r="F77" s="270" t="s">
        <v>274</v>
      </c>
      <c r="G77" s="270"/>
      <c r="H77" s="270"/>
      <c r="I77" s="270"/>
      <c r="J77" s="268"/>
      <c r="K77" s="265"/>
      <c r="L77" s="269" t="s">
        <v>26</v>
      </c>
    </row>
    <row r="78" spans="2:12" ht="18" thickBot="1" x14ac:dyDescent="0.35">
      <c r="B78" s="271" t="s">
        <v>215</v>
      </c>
      <c r="C78" s="272" t="s">
        <v>1</v>
      </c>
      <c r="D78" s="273" t="s">
        <v>27</v>
      </c>
      <c r="E78" s="274"/>
      <c r="F78" s="275"/>
      <c r="G78" s="648"/>
      <c r="H78" s="649"/>
      <c r="I78" s="275"/>
      <c r="J78" s="274"/>
      <c r="K78" s="273" t="s">
        <v>27</v>
      </c>
      <c r="L78" s="276" t="s">
        <v>1</v>
      </c>
    </row>
    <row r="79" spans="2:12" ht="17.399999999999999" thickBot="1" x14ac:dyDescent="0.35">
      <c r="B79" s="277"/>
      <c r="C79" s="278" t="s">
        <v>36</v>
      </c>
      <c r="D79" s="279"/>
      <c r="E79" s="280"/>
      <c r="F79" s="281" t="s">
        <v>37</v>
      </c>
      <c r="G79" s="650" t="s">
        <v>38</v>
      </c>
      <c r="H79" s="651"/>
      <c r="I79" s="282" t="s">
        <v>37</v>
      </c>
      <c r="J79" s="280"/>
      <c r="K79" s="346"/>
      <c r="L79" s="328" t="s">
        <v>36</v>
      </c>
    </row>
    <row r="80" spans="2:12" ht="21.6" thickBot="1" x14ac:dyDescent="0.45">
      <c r="B80" s="362" t="s">
        <v>216</v>
      </c>
      <c r="C80" s="326" t="s">
        <v>266</v>
      </c>
      <c r="D80" s="380">
        <f>SUM(D81:D83)</f>
        <v>100</v>
      </c>
      <c r="E80" s="383">
        <f>SUM(E81:E83)</f>
        <v>464</v>
      </c>
      <c r="F80" s="290">
        <f>SUM(F81:F83)</f>
        <v>564</v>
      </c>
      <c r="G80" s="288">
        <v>1</v>
      </c>
      <c r="H80" s="289">
        <v>0</v>
      </c>
      <c r="I80" s="290">
        <f>SUM(I81:I83)</f>
        <v>513</v>
      </c>
      <c r="J80" s="383">
        <f>SUM(J81:J83)</f>
        <v>414</v>
      </c>
      <c r="K80" s="285">
        <f>SUM(K81:K83)</f>
        <v>99</v>
      </c>
      <c r="L80" s="326" t="s">
        <v>263</v>
      </c>
    </row>
    <row r="81" spans="2:12" ht="16.8" thickBot="1" x14ac:dyDescent="0.35">
      <c r="B81" s="277"/>
      <c r="C81" s="371" t="s">
        <v>194</v>
      </c>
      <c r="D81" s="619">
        <v>58</v>
      </c>
      <c r="E81" s="384">
        <v>67</v>
      </c>
      <c r="F81" s="314">
        <f>D81+E81</f>
        <v>125</v>
      </c>
      <c r="G81" s="658" t="s">
        <v>218</v>
      </c>
      <c r="H81" s="655"/>
      <c r="I81" s="353">
        <f>K81+J81</f>
        <v>161</v>
      </c>
      <c r="J81" s="388">
        <v>102</v>
      </c>
      <c r="K81" s="366">
        <v>59</v>
      </c>
      <c r="L81" s="367" t="s">
        <v>42</v>
      </c>
    </row>
    <row r="82" spans="2:12" ht="16.8" thickBot="1" x14ac:dyDescent="0.3">
      <c r="B82" s="277"/>
      <c r="C82" s="372" t="s">
        <v>46</v>
      </c>
      <c r="D82" s="609">
        <v>28</v>
      </c>
      <c r="E82" s="385">
        <v>182</v>
      </c>
      <c r="F82" s="314">
        <f>D82+E82</f>
        <v>210</v>
      </c>
      <c r="G82" s="654"/>
      <c r="H82" s="655"/>
      <c r="I82" s="353">
        <f>K82+J82</f>
        <v>178</v>
      </c>
      <c r="J82" s="385">
        <v>150</v>
      </c>
      <c r="K82" s="365">
        <v>28</v>
      </c>
      <c r="L82" s="341" t="s">
        <v>43</v>
      </c>
    </row>
    <row r="83" spans="2:12" ht="16.8" thickBot="1" x14ac:dyDescent="0.35">
      <c r="B83" s="277"/>
      <c r="C83" s="373" t="s">
        <v>47</v>
      </c>
      <c r="D83" s="610">
        <v>14</v>
      </c>
      <c r="E83" s="386">
        <v>215</v>
      </c>
      <c r="F83" s="314">
        <f>D83+E83</f>
        <v>229</v>
      </c>
      <c r="G83" s="656"/>
      <c r="H83" s="657"/>
      <c r="I83" s="353">
        <f>K83+J83</f>
        <v>174</v>
      </c>
      <c r="J83" s="386">
        <v>162</v>
      </c>
      <c r="K83" s="368">
        <v>12</v>
      </c>
      <c r="L83" s="369" t="s">
        <v>44</v>
      </c>
    </row>
    <row r="84" spans="2:12" ht="28.5" customHeight="1" thickBot="1" x14ac:dyDescent="0.45">
      <c r="B84" s="284" t="s">
        <v>219</v>
      </c>
      <c r="C84" s="614" t="s">
        <v>267</v>
      </c>
      <c r="D84" s="381">
        <f>SUM(D85:D87)</f>
        <v>91</v>
      </c>
      <c r="E84" s="383">
        <f>SUM(E85:E87)</f>
        <v>521</v>
      </c>
      <c r="F84" s="316">
        <f>SUM(F85:F87)</f>
        <v>612</v>
      </c>
      <c r="G84" s="288">
        <v>1</v>
      </c>
      <c r="H84" s="289">
        <v>0</v>
      </c>
      <c r="I84" s="354">
        <f>SUM(I85:I87)</f>
        <v>536</v>
      </c>
      <c r="J84" s="383">
        <f>SUM(J85:J87)</f>
        <v>418</v>
      </c>
      <c r="K84" s="285">
        <f>SUM(K85:K87)</f>
        <v>118</v>
      </c>
      <c r="L84" s="326" t="s">
        <v>262</v>
      </c>
    </row>
    <row r="85" spans="2:12" ht="16.8" thickBot="1" x14ac:dyDescent="0.3">
      <c r="B85" s="277"/>
      <c r="C85" s="130" t="s">
        <v>212</v>
      </c>
      <c r="D85" s="602">
        <v>36</v>
      </c>
      <c r="E85" s="384">
        <v>182</v>
      </c>
      <c r="F85" s="314">
        <f>D85+E85</f>
        <v>218</v>
      </c>
      <c r="G85" s="652" t="s">
        <v>218</v>
      </c>
      <c r="H85" s="653"/>
      <c r="I85" s="353">
        <f>K85+J85</f>
        <v>150</v>
      </c>
      <c r="J85" s="388">
        <v>109</v>
      </c>
      <c r="K85" s="370">
        <v>41</v>
      </c>
      <c r="L85" s="130" t="s">
        <v>115</v>
      </c>
    </row>
    <row r="86" spans="2:12" ht="16.8" thickBot="1" x14ac:dyDescent="0.3">
      <c r="B86" s="277"/>
      <c r="C86" s="117" t="s">
        <v>132</v>
      </c>
      <c r="D86" s="603">
        <v>36</v>
      </c>
      <c r="E86" s="385">
        <v>150</v>
      </c>
      <c r="F86" s="314">
        <f>D86+E86</f>
        <v>186</v>
      </c>
      <c r="G86" s="654"/>
      <c r="H86" s="655"/>
      <c r="I86" s="353">
        <f>K86+J86</f>
        <v>183</v>
      </c>
      <c r="J86" s="385">
        <v>149</v>
      </c>
      <c r="K86" s="366">
        <v>34</v>
      </c>
      <c r="L86" s="117" t="s">
        <v>117</v>
      </c>
    </row>
    <row r="87" spans="2:12" ht="16.8" thickBot="1" x14ac:dyDescent="0.35">
      <c r="B87" s="277"/>
      <c r="C87" s="131" t="s">
        <v>133</v>
      </c>
      <c r="D87" s="604">
        <v>19</v>
      </c>
      <c r="E87" s="387">
        <v>189</v>
      </c>
      <c r="F87" s="382">
        <f>D87+E87</f>
        <v>208</v>
      </c>
      <c r="G87" s="654"/>
      <c r="H87" s="655"/>
      <c r="I87" s="350">
        <f>K87+J87</f>
        <v>203</v>
      </c>
      <c r="J87" s="387">
        <v>160</v>
      </c>
      <c r="K87" s="379">
        <v>43</v>
      </c>
      <c r="L87" s="131" t="s">
        <v>116</v>
      </c>
    </row>
    <row r="88" spans="2:12" ht="21.6" thickBot="1" x14ac:dyDescent="0.45">
      <c r="B88" s="284" t="s">
        <v>221</v>
      </c>
      <c r="C88" s="613" t="s">
        <v>265</v>
      </c>
      <c r="D88" s="381">
        <f>SUM(D89:D91)</f>
        <v>47</v>
      </c>
      <c r="E88" s="383">
        <f>SUM(E89:E91)</f>
        <v>510</v>
      </c>
      <c r="F88" s="316">
        <f>SUM(F89:F91)</f>
        <v>557</v>
      </c>
      <c r="G88" s="288">
        <v>1</v>
      </c>
      <c r="H88" s="289">
        <v>0</v>
      </c>
      <c r="I88" s="354">
        <f>SUM(I89:I91)</f>
        <v>486</v>
      </c>
      <c r="J88" s="383">
        <f>SUM(J89:J91)</f>
        <v>367</v>
      </c>
      <c r="K88" s="285">
        <f>SUM(K89:K91)</f>
        <v>119</v>
      </c>
      <c r="L88" s="292" t="s">
        <v>264</v>
      </c>
    </row>
    <row r="89" spans="2:12" ht="16.8" thickBot="1" x14ac:dyDescent="0.3">
      <c r="B89" s="277"/>
      <c r="C89" s="130" t="s">
        <v>106</v>
      </c>
      <c r="D89" s="630">
        <v>24</v>
      </c>
      <c r="E89" s="384">
        <v>179</v>
      </c>
      <c r="F89" s="314">
        <f>D89+E89</f>
        <v>203</v>
      </c>
      <c r="G89" s="652" t="s">
        <v>218</v>
      </c>
      <c r="H89" s="653"/>
      <c r="I89" s="353">
        <f>K89+J89</f>
        <v>141</v>
      </c>
      <c r="J89" s="388">
        <v>112</v>
      </c>
      <c r="K89" s="370">
        <v>29</v>
      </c>
      <c r="L89" s="371" t="s">
        <v>121</v>
      </c>
    </row>
    <row r="90" spans="2:12" ht="16.8" thickBot="1" x14ac:dyDescent="0.3">
      <c r="B90" s="277"/>
      <c r="C90" s="117" t="s">
        <v>107</v>
      </c>
      <c r="D90" s="631">
        <v>18</v>
      </c>
      <c r="E90" s="385">
        <v>174</v>
      </c>
      <c r="F90" s="314">
        <f>D90+E90</f>
        <v>192</v>
      </c>
      <c r="G90" s="654"/>
      <c r="H90" s="655"/>
      <c r="I90" s="353">
        <f>K90+J90</f>
        <v>163</v>
      </c>
      <c r="J90" s="385">
        <v>109</v>
      </c>
      <c r="K90" s="366">
        <v>54</v>
      </c>
      <c r="L90" s="372" t="s">
        <v>111</v>
      </c>
    </row>
    <row r="91" spans="2:12" ht="16.8" thickBot="1" x14ac:dyDescent="0.35">
      <c r="B91" s="315"/>
      <c r="C91" s="131" t="s">
        <v>123</v>
      </c>
      <c r="D91" s="632">
        <v>5</v>
      </c>
      <c r="E91" s="386">
        <v>157</v>
      </c>
      <c r="F91" s="316">
        <f>D91+E91</f>
        <v>162</v>
      </c>
      <c r="G91" s="656"/>
      <c r="H91" s="657"/>
      <c r="I91" s="354">
        <f>K91+J91</f>
        <v>182</v>
      </c>
      <c r="J91" s="386">
        <v>146</v>
      </c>
      <c r="K91" s="368">
        <v>36</v>
      </c>
      <c r="L91" s="373" t="s">
        <v>122</v>
      </c>
    </row>
    <row r="92" spans="2:12" ht="16.2" x14ac:dyDescent="0.3">
      <c r="B92" s="268"/>
      <c r="C92" s="344"/>
      <c r="D92" s="323"/>
      <c r="E92" s="320"/>
      <c r="F92" s="321"/>
      <c r="G92" s="322"/>
      <c r="H92" s="322"/>
      <c r="I92" s="321"/>
      <c r="J92" s="320"/>
      <c r="K92" s="319"/>
      <c r="L92" s="344"/>
    </row>
    <row r="93" spans="2:12" hidden="1" x14ac:dyDescent="0.25"/>
    <row r="94" spans="2:12" hidden="1" x14ac:dyDescent="0.25"/>
    <row r="95" spans="2:12" hidden="1" x14ac:dyDescent="0.25"/>
    <row r="96" spans="2:12" hidden="1" x14ac:dyDescent="0.25"/>
  </sheetData>
  <mergeCells count="29">
    <mergeCell ref="G29:H29"/>
    <mergeCell ref="G31:H33"/>
    <mergeCell ref="G35:H37"/>
    <mergeCell ref="G81:H83"/>
    <mergeCell ref="G85:H87"/>
    <mergeCell ref="G89:H91"/>
    <mergeCell ref="G57:H59"/>
    <mergeCell ref="G62:H62"/>
    <mergeCell ref="G63:H63"/>
    <mergeCell ref="G65:H67"/>
    <mergeCell ref="G69:H71"/>
    <mergeCell ref="G73:H75"/>
    <mergeCell ref="G78:H78"/>
    <mergeCell ref="G4:H4"/>
    <mergeCell ref="G5:H5"/>
    <mergeCell ref="G7:H9"/>
    <mergeCell ref="G11:H13"/>
    <mergeCell ref="G79:H79"/>
    <mergeCell ref="G23:H25"/>
    <mergeCell ref="G16:H16"/>
    <mergeCell ref="G17:H17"/>
    <mergeCell ref="G19:H21"/>
    <mergeCell ref="G39:H41"/>
    <mergeCell ref="D43:K43"/>
    <mergeCell ref="G46:H46"/>
    <mergeCell ref="G47:H47"/>
    <mergeCell ref="G49:H51"/>
    <mergeCell ref="G53:H55"/>
    <mergeCell ref="G28:H28"/>
  </mergeCells>
  <conditionalFormatting sqref="J57:J59 E19:E21 E26">
    <cfRule type="cellIs" dxfId="1108" priority="319" stopIfTrue="1" operator="between">
      <formula>200</formula>
      <formula>300</formula>
    </cfRule>
  </conditionalFormatting>
  <conditionalFormatting sqref="J56">
    <cfRule type="cellIs" dxfId="1107" priority="318" stopIfTrue="1" operator="between">
      <formula>200</formula>
      <formula>300</formula>
    </cfRule>
  </conditionalFormatting>
  <conditionalFormatting sqref="I72 I68">
    <cfRule type="cellIs" dxfId="1106" priority="317" stopIfTrue="1" operator="between">
      <formula>200</formula>
      <formula>300</formula>
    </cfRule>
  </conditionalFormatting>
  <conditionalFormatting sqref="J73:J76 J69:J71">
    <cfRule type="cellIs" dxfId="1105" priority="316" stopIfTrue="1" operator="between">
      <formula>200</formula>
      <formula>300</formula>
    </cfRule>
  </conditionalFormatting>
  <conditionalFormatting sqref="J72 J68">
    <cfRule type="cellIs" dxfId="1104" priority="315" stopIfTrue="1" operator="between">
      <formula>200</formula>
      <formula>300</formula>
    </cfRule>
  </conditionalFormatting>
  <conditionalFormatting sqref="I80">
    <cfRule type="cellIs" dxfId="1103" priority="314" stopIfTrue="1" operator="between">
      <formula>200</formula>
      <formula>300</formula>
    </cfRule>
  </conditionalFormatting>
  <conditionalFormatting sqref="J81:J83">
    <cfRule type="cellIs" dxfId="1102" priority="313" stopIfTrue="1" operator="between">
      <formula>200</formula>
      <formula>300</formula>
    </cfRule>
  </conditionalFormatting>
  <conditionalFormatting sqref="J80">
    <cfRule type="cellIs" dxfId="1101" priority="312" stopIfTrue="1" operator="between">
      <formula>200</formula>
      <formula>300</formula>
    </cfRule>
  </conditionalFormatting>
  <conditionalFormatting sqref="J30">
    <cfRule type="cellIs" dxfId="1100" priority="311" stopIfTrue="1" operator="between">
      <formula>200</formula>
      <formula>300</formula>
    </cfRule>
  </conditionalFormatting>
  <conditionalFormatting sqref="I88 I84">
    <cfRule type="cellIs" dxfId="1099" priority="310" stopIfTrue="1" operator="between">
      <formula>200</formula>
      <formula>300</formula>
    </cfRule>
  </conditionalFormatting>
  <conditionalFormatting sqref="I30">
    <cfRule type="cellIs" dxfId="1098" priority="309" stopIfTrue="1" operator="between">
      <formula>200</formula>
      <formula>300</formula>
    </cfRule>
  </conditionalFormatting>
  <conditionalFormatting sqref="J89:J91 J85:J87">
    <cfRule type="cellIs" dxfId="1097" priority="308" stopIfTrue="1" operator="between">
      <formula>200</formula>
      <formula>300</formula>
    </cfRule>
  </conditionalFormatting>
  <conditionalFormatting sqref="E31:E33">
    <cfRule type="cellIs" dxfId="1096" priority="307" stopIfTrue="1" operator="between">
      <formula>200</formula>
      <formula>300</formula>
    </cfRule>
  </conditionalFormatting>
  <conditionalFormatting sqref="E30:F30">
    <cfRule type="cellIs" dxfId="1095" priority="306" stopIfTrue="1" operator="between">
      <formula>200</formula>
      <formula>300</formula>
    </cfRule>
  </conditionalFormatting>
  <conditionalFormatting sqref="F42">
    <cfRule type="cellIs" dxfId="1094" priority="305" stopIfTrue="1" operator="between">
      <formula>200</formula>
      <formula>300</formula>
    </cfRule>
  </conditionalFormatting>
  <conditionalFormatting sqref="K89:K90 K85:K86 D54 K81:K82">
    <cfRule type="cellIs" dxfId="1093" priority="304" stopIfTrue="1" operator="between">
      <formula>200</formula>
      <formula>300</formula>
    </cfRule>
  </conditionalFormatting>
  <conditionalFormatting sqref="J88 J84">
    <cfRule type="cellIs" dxfId="1092" priority="303" stopIfTrue="1" operator="between">
      <formula>200</formula>
      <formula>300</formula>
    </cfRule>
  </conditionalFormatting>
  <conditionalFormatting sqref="J31:J33">
    <cfRule type="cellIs" dxfId="1091" priority="302" stopIfTrue="1" operator="between">
      <formula>200</formula>
      <formula>300</formula>
    </cfRule>
  </conditionalFormatting>
  <conditionalFormatting sqref="I42">
    <cfRule type="cellIs" dxfId="1090" priority="301" stopIfTrue="1" operator="between">
      <formula>200</formula>
      <formula>300</formula>
    </cfRule>
  </conditionalFormatting>
  <conditionalFormatting sqref="E42">
    <cfRule type="cellIs" dxfId="1089" priority="300" stopIfTrue="1" operator="between">
      <formula>200</formula>
      <formula>300</formula>
    </cfRule>
  </conditionalFormatting>
  <conditionalFormatting sqref="J42">
    <cfRule type="cellIs" dxfId="1088" priority="299" stopIfTrue="1" operator="between">
      <formula>200</formula>
      <formula>300</formula>
    </cfRule>
  </conditionalFormatting>
  <conditionalFormatting sqref="J53:J55">
    <cfRule type="cellIs" dxfId="1087" priority="298" stopIfTrue="1" operator="between">
      <formula>200</formula>
      <formula>300</formula>
    </cfRule>
  </conditionalFormatting>
  <conditionalFormatting sqref="J52">
    <cfRule type="cellIs" dxfId="1086" priority="297" stopIfTrue="1" operator="between">
      <formula>200</formula>
      <formula>300</formula>
    </cfRule>
  </conditionalFormatting>
  <conditionalFormatting sqref="G30:H30">
    <cfRule type="cellIs" dxfId="1085" priority="296" stopIfTrue="1" operator="between">
      <formula>200</formula>
      <formula>300</formula>
    </cfRule>
  </conditionalFormatting>
  <conditionalFormatting sqref="G42:H42">
    <cfRule type="cellIs" dxfId="1084" priority="295" stopIfTrue="1" operator="between">
      <formula>200</formula>
      <formula>300</formula>
    </cfRule>
  </conditionalFormatting>
  <conditionalFormatting sqref="E53:E55">
    <cfRule type="cellIs" dxfId="1083" priority="294" stopIfTrue="1" operator="between">
      <formula>200</formula>
      <formula>300</formula>
    </cfRule>
  </conditionalFormatting>
  <conditionalFormatting sqref="G89:H91 G85:H87">
    <cfRule type="cellIs" dxfId="1082" priority="293" stopIfTrue="1" operator="between">
      <formula>200</formula>
      <formula>300</formula>
    </cfRule>
  </conditionalFormatting>
  <conditionalFormatting sqref="G88:H88 G84:H84">
    <cfRule type="cellIs" dxfId="1081" priority="292" stopIfTrue="1" operator="between">
      <formula>200</formula>
      <formula>300</formula>
    </cfRule>
  </conditionalFormatting>
  <conditionalFormatting sqref="I76">
    <cfRule type="cellIs" dxfId="1080" priority="291" stopIfTrue="1" operator="between">
      <formula>200</formula>
      <formula>300</formula>
    </cfRule>
  </conditionalFormatting>
  <conditionalFormatting sqref="I64 I48 I52">
    <cfRule type="cellIs" dxfId="1079" priority="290" stopIfTrue="1" operator="between">
      <formula>200</formula>
      <formula>300</formula>
    </cfRule>
  </conditionalFormatting>
  <conditionalFormatting sqref="J65:J67">
    <cfRule type="cellIs" dxfId="1078" priority="289" stopIfTrue="1" operator="between">
      <formula>200</formula>
      <formula>300</formula>
    </cfRule>
  </conditionalFormatting>
  <conditionalFormatting sqref="J64">
    <cfRule type="cellIs" dxfId="1077" priority="288" stopIfTrue="1" operator="between">
      <formula>200</formula>
      <formula>300</formula>
    </cfRule>
  </conditionalFormatting>
  <conditionalFormatting sqref="K64">
    <cfRule type="cellIs" dxfId="1076" priority="287" stopIfTrue="1" operator="between">
      <formula>200</formula>
      <formula>300</formula>
    </cfRule>
  </conditionalFormatting>
  <conditionalFormatting sqref="K65:K66">
    <cfRule type="cellIs" dxfId="1075" priority="286" stopIfTrue="1" operator="between">
      <formula>200</formula>
      <formula>300</formula>
    </cfRule>
  </conditionalFormatting>
  <conditionalFormatting sqref="K72 K68">
    <cfRule type="cellIs" dxfId="1074" priority="285" stopIfTrue="1" operator="between">
      <formula>200</formula>
      <formula>300</formula>
    </cfRule>
  </conditionalFormatting>
  <conditionalFormatting sqref="K80">
    <cfRule type="cellIs" dxfId="1073" priority="283" stopIfTrue="1" operator="between">
      <formula>200</formula>
      <formula>300</formula>
    </cfRule>
  </conditionalFormatting>
  <conditionalFormatting sqref="G31:H33">
    <cfRule type="cellIs" dxfId="1072" priority="282" stopIfTrue="1" operator="between">
      <formula>200</formula>
      <formula>300</formula>
    </cfRule>
  </conditionalFormatting>
  <conditionalFormatting sqref="K88 K84">
    <cfRule type="cellIs" dxfId="1071" priority="281" stopIfTrue="1" operator="between">
      <formula>200</formula>
      <formula>300</formula>
    </cfRule>
  </conditionalFormatting>
  <conditionalFormatting sqref="G57">
    <cfRule type="cellIs" dxfId="1070" priority="280" stopIfTrue="1" operator="between">
      <formula>200</formula>
      <formula>300</formula>
    </cfRule>
  </conditionalFormatting>
  <conditionalFormatting sqref="G80:H80">
    <cfRule type="cellIs" dxfId="1069" priority="279" stopIfTrue="1" operator="between">
      <formula>200</formula>
      <formula>300</formula>
    </cfRule>
  </conditionalFormatting>
  <conditionalFormatting sqref="G56:H56">
    <cfRule type="cellIs" dxfId="1068" priority="278" stopIfTrue="1" operator="between">
      <formula>200</formula>
      <formula>300</formula>
    </cfRule>
  </conditionalFormatting>
  <conditionalFormatting sqref="G65:H67">
    <cfRule type="cellIs" dxfId="1067" priority="277" stopIfTrue="1" operator="between">
      <formula>200</formula>
      <formula>300</formula>
    </cfRule>
  </conditionalFormatting>
  <conditionalFormatting sqref="G64:H64">
    <cfRule type="cellIs" dxfId="1066" priority="276" stopIfTrue="1" operator="between">
      <formula>200</formula>
      <formula>300</formula>
    </cfRule>
  </conditionalFormatting>
  <conditionalFormatting sqref="G53:H55">
    <cfRule type="cellIs" dxfId="1065" priority="275" stopIfTrue="1" operator="between">
      <formula>200</formula>
      <formula>300</formula>
    </cfRule>
  </conditionalFormatting>
  <conditionalFormatting sqref="G52:H52">
    <cfRule type="cellIs" dxfId="1064" priority="274" stopIfTrue="1" operator="between">
      <formula>200</formula>
      <formula>300</formula>
    </cfRule>
  </conditionalFormatting>
  <conditionalFormatting sqref="E72:F72 E68:F68">
    <cfRule type="cellIs" dxfId="1063" priority="273" stopIfTrue="1" operator="between">
      <formula>200</formula>
      <formula>300</formula>
    </cfRule>
  </conditionalFormatting>
  <conditionalFormatting sqref="G73:H76 G69:H71">
    <cfRule type="cellIs" dxfId="1062" priority="272" stopIfTrue="1" operator="between">
      <formula>200</formula>
      <formula>300</formula>
    </cfRule>
  </conditionalFormatting>
  <conditionalFormatting sqref="G72:H72 G68:H68">
    <cfRule type="cellIs" dxfId="1061" priority="271" stopIfTrue="1" operator="between">
      <formula>200</formula>
      <formula>300</formula>
    </cfRule>
  </conditionalFormatting>
  <conditionalFormatting sqref="G81:H83">
    <cfRule type="cellIs" dxfId="1060" priority="270" stopIfTrue="1" operator="between">
      <formula>200</formula>
      <formula>300</formula>
    </cfRule>
  </conditionalFormatting>
  <conditionalFormatting sqref="E85:E87">
    <cfRule type="cellIs" dxfId="1059" priority="269" stopIfTrue="1" operator="between">
      <formula>200</formula>
      <formula>300</formula>
    </cfRule>
  </conditionalFormatting>
  <conditionalFormatting sqref="F88 E84:F84">
    <cfRule type="cellIs" dxfId="1058" priority="268" stopIfTrue="1" operator="between">
      <formula>200</formula>
      <formula>300</formula>
    </cfRule>
  </conditionalFormatting>
  <conditionalFormatting sqref="E52">
    <cfRule type="cellIs" dxfId="1057" priority="267" stopIfTrue="1" operator="between">
      <formula>200</formula>
      <formula>300</formula>
    </cfRule>
  </conditionalFormatting>
  <conditionalFormatting sqref="E56">
    <cfRule type="cellIs" dxfId="1056" priority="266" stopIfTrue="1" operator="between">
      <formula>200</formula>
      <formula>300</formula>
    </cfRule>
  </conditionalFormatting>
  <conditionalFormatting sqref="D56">
    <cfRule type="cellIs" dxfId="1055" priority="265" stopIfTrue="1" operator="between">
      <formula>200</formula>
      <formula>300</formula>
    </cfRule>
  </conditionalFormatting>
  <conditionalFormatting sqref="F76">
    <cfRule type="cellIs" dxfId="1054" priority="264" stopIfTrue="1" operator="between">
      <formula>200</formula>
      <formula>300</formula>
    </cfRule>
  </conditionalFormatting>
  <conditionalFormatting sqref="E65:E67">
    <cfRule type="cellIs" dxfId="1053" priority="263" stopIfTrue="1" operator="between">
      <formula>200</formula>
      <formula>300</formula>
    </cfRule>
  </conditionalFormatting>
  <conditionalFormatting sqref="E64:F64 F48 F52 F56">
    <cfRule type="cellIs" dxfId="1052" priority="262" stopIfTrue="1" operator="between">
      <formula>200</formula>
      <formula>300</formula>
    </cfRule>
  </conditionalFormatting>
  <conditionalFormatting sqref="E73:E76 E69:E71">
    <cfRule type="cellIs" dxfId="1051" priority="261" stopIfTrue="1" operator="between">
      <formula>200</formula>
      <formula>300</formula>
    </cfRule>
  </conditionalFormatting>
  <conditionalFormatting sqref="F80">
    <cfRule type="cellIs" dxfId="1050" priority="260" stopIfTrue="1" operator="between">
      <formula>200</formula>
      <formula>300</formula>
    </cfRule>
  </conditionalFormatting>
  <conditionalFormatting sqref="J49:J51">
    <cfRule type="cellIs" dxfId="1049" priority="259" stopIfTrue="1" operator="between">
      <formula>200</formula>
      <formula>300</formula>
    </cfRule>
  </conditionalFormatting>
  <conditionalFormatting sqref="J48">
    <cfRule type="cellIs" dxfId="1048" priority="258" stopIfTrue="1" operator="between">
      <formula>200</formula>
      <formula>300</formula>
    </cfRule>
  </conditionalFormatting>
  <conditionalFormatting sqref="G49:H51">
    <cfRule type="cellIs" dxfId="1047" priority="257" stopIfTrue="1" operator="between">
      <formula>200</formula>
      <formula>300</formula>
    </cfRule>
  </conditionalFormatting>
  <conditionalFormatting sqref="G48:H48">
    <cfRule type="cellIs" dxfId="1046" priority="256" stopIfTrue="1" operator="between">
      <formula>200</formula>
      <formula>300</formula>
    </cfRule>
  </conditionalFormatting>
  <conditionalFormatting sqref="E49:E51">
    <cfRule type="cellIs" dxfId="1045" priority="255" stopIfTrue="1" operator="between">
      <formula>200</formula>
      <formula>300</formula>
    </cfRule>
  </conditionalFormatting>
  <conditionalFormatting sqref="E48">
    <cfRule type="cellIs" dxfId="1044" priority="254" stopIfTrue="1" operator="between">
      <formula>200</formula>
      <formula>300</formula>
    </cfRule>
  </conditionalFormatting>
  <conditionalFormatting sqref="D48">
    <cfRule type="cellIs" dxfId="1043" priority="253" stopIfTrue="1" operator="between">
      <formula>200</formula>
      <formula>300</formula>
    </cfRule>
  </conditionalFormatting>
  <conditionalFormatting sqref="D52">
    <cfRule type="cellIs" dxfId="1042" priority="252" stopIfTrue="1" operator="between">
      <formula>200</formula>
      <formula>300</formula>
    </cfRule>
  </conditionalFormatting>
  <conditionalFormatting sqref="D30">
    <cfRule type="cellIs" dxfId="1041" priority="251" stopIfTrue="1" operator="between">
      <formula>200</formula>
      <formula>300</formula>
    </cfRule>
  </conditionalFormatting>
  <conditionalFormatting sqref="J34">
    <cfRule type="cellIs" dxfId="1040" priority="250" stopIfTrue="1" operator="between">
      <formula>200</formula>
      <formula>300</formula>
    </cfRule>
  </conditionalFormatting>
  <conditionalFormatting sqref="I34">
    <cfRule type="cellIs" dxfId="1039" priority="249" stopIfTrue="1" operator="between">
      <formula>200</formula>
      <formula>300</formula>
    </cfRule>
  </conditionalFormatting>
  <conditionalFormatting sqref="E35:E37">
    <cfRule type="cellIs" dxfId="1038" priority="248" stopIfTrue="1" operator="between">
      <formula>200</formula>
      <formula>300</formula>
    </cfRule>
  </conditionalFormatting>
  <conditionalFormatting sqref="E34:F34">
    <cfRule type="cellIs" dxfId="1037" priority="247" stopIfTrue="1" operator="between">
      <formula>200</formula>
      <formula>300</formula>
    </cfRule>
  </conditionalFormatting>
  <conditionalFormatting sqref="D34">
    <cfRule type="cellIs" dxfId="1036" priority="246" stopIfTrue="1" operator="between">
      <formula>200</formula>
      <formula>300</formula>
    </cfRule>
  </conditionalFormatting>
  <conditionalFormatting sqref="G35:H37">
    <cfRule type="cellIs" dxfId="1035" priority="245" stopIfTrue="1" operator="between">
      <formula>200</formula>
      <formula>300</formula>
    </cfRule>
  </conditionalFormatting>
  <conditionalFormatting sqref="G34:H34">
    <cfRule type="cellIs" dxfId="1034" priority="244" stopIfTrue="1" operator="between">
      <formula>200</formula>
      <formula>300</formula>
    </cfRule>
  </conditionalFormatting>
  <conditionalFormatting sqref="J38">
    <cfRule type="cellIs" dxfId="1033" priority="243" stopIfTrue="1" operator="between">
      <formula>200</formula>
      <formula>300</formula>
    </cfRule>
  </conditionalFormatting>
  <conditionalFormatting sqref="I38">
    <cfRule type="cellIs" dxfId="1032" priority="242" stopIfTrue="1" operator="between">
      <formula>200</formula>
      <formula>300</formula>
    </cfRule>
  </conditionalFormatting>
  <conditionalFormatting sqref="E39:E41">
    <cfRule type="cellIs" dxfId="1031" priority="241" stopIfTrue="1" operator="between">
      <formula>200</formula>
      <formula>300</formula>
    </cfRule>
  </conditionalFormatting>
  <conditionalFormatting sqref="E38:F38">
    <cfRule type="cellIs" dxfId="1030" priority="240" stopIfTrue="1" operator="between">
      <formula>200</formula>
      <formula>300</formula>
    </cfRule>
  </conditionalFormatting>
  <conditionalFormatting sqref="J39:J41">
    <cfRule type="cellIs" dxfId="1029" priority="239" stopIfTrue="1" operator="between">
      <formula>200</formula>
      <formula>300</formula>
    </cfRule>
  </conditionalFormatting>
  <conditionalFormatting sqref="D38">
    <cfRule type="cellIs" dxfId="1028" priority="238" stopIfTrue="1" operator="between">
      <formula>200</formula>
      <formula>300</formula>
    </cfRule>
  </conditionalFormatting>
  <conditionalFormatting sqref="G39:H41">
    <cfRule type="cellIs" dxfId="1027" priority="237" stopIfTrue="1" operator="between">
      <formula>200</formula>
      <formula>300</formula>
    </cfRule>
  </conditionalFormatting>
  <conditionalFormatting sqref="G38:H38">
    <cfRule type="cellIs" dxfId="1026" priority="236" stopIfTrue="1" operator="between">
      <formula>200</formula>
      <formula>300</formula>
    </cfRule>
  </conditionalFormatting>
  <conditionalFormatting sqref="D38">
    <cfRule type="cellIs" dxfId="1025" priority="235" stopIfTrue="1" operator="between">
      <formula>200</formula>
      <formula>300</formula>
    </cfRule>
  </conditionalFormatting>
  <conditionalFormatting sqref="J35:J37">
    <cfRule type="cellIs" dxfId="1024" priority="234" stopIfTrue="1" operator="between">
      <formula>200</formula>
      <formula>300</formula>
    </cfRule>
  </conditionalFormatting>
  <conditionalFormatting sqref="E57:E59">
    <cfRule type="cellIs" dxfId="1023" priority="233" stopIfTrue="1" operator="between">
      <formula>200</formula>
      <formula>300</formula>
    </cfRule>
  </conditionalFormatting>
  <conditionalFormatting sqref="I31:I33 I35:I37 I39:I41">
    <cfRule type="cellIs" dxfId="1022" priority="223" stopIfTrue="1" operator="between">
      <formula>200</formula>
      <formula>300</formula>
    </cfRule>
  </conditionalFormatting>
  <conditionalFormatting sqref="F89:F91 F85:F87 F81:F83 F73:F75 F69:F71 F65:F67 F57:F59 F53:F55 F49:F51 F39:F41 F35:F37 F31:F33">
    <cfRule type="cellIs" dxfId="1021" priority="189" stopIfTrue="1" operator="between">
      <formula>200</formula>
      <formula>300</formula>
    </cfRule>
  </conditionalFormatting>
  <conditionalFormatting sqref="I89:I91 I85:I87 I73:I75 I69:I71 I65:I67 I53:I55 I49:I51 I81:I83">
    <cfRule type="cellIs" dxfId="1020" priority="199" stopIfTrue="1" operator="between">
      <formula>200</formula>
      <formula>300</formula>
    </cfRule>
  </conditionalFormatting>
  <conditionalFormatting sqref="E88">
    <cfRule type="cellIs" dxfId="1019" priority="181" stopIfTrue="1" operator="between">
      <formula>200</formula>
      <formula>300</formula>
    </cfRule>
  </conditionalFormatting>
  <conditionalFormatting sqref="E81:E83">
    <cfRule type="cellIs" dxfId="1018" priority="179" stopIfTrue="1" operator="between">
      <formula>200</formula>
      <formula>300</formula>
    </cfRule>
  </conditionalFormatting>
  <conditionalFormatting sqref="E80">
    <cfRule type="cellIs" dxfId="1017" priority="178" stopIfTrue="1" operator="between">
      <formula>200</formula>
      <formula>300</formula>
    </cfRule>
  </conditionalFormatting>
  <conditionalFormatting sqref="E89:E91">
    <cfRule type="cellIs" dxfId="1016" priority="180" stopIfTrue="1" operator="between">
      <formula>200</formula>
      <formula>300</formula>
    </cfRule>
  </conditionalFormatting>
  <conditionalFormatting sqref="D80">
    <cfRule type="cellIs" dxfId="1015" priority="177" stopIfTrue="1" operator="between">
      <formula>200</formula>
      <formula>300</formula>
    </cfRule>
  </conditionalFormatting>
  <conditionalFormatting sqref="D88">
    <cfRule type="cellIs" dxfId="1014" priority="176" stopIfTrue="1" operator="between">
      <formula>200</formula>
      <formula>300</formula>
    </cfRule>
  </conditionalFormatting>
  <conditionalFormatting sqref="D84">
    <cfRule type="cellIs" dxfId="1013" priority="174" stopIfTrue="1" operator="between">
      <formula>200</formula>
      <formula>300</formula>
    </cfRule>
  </conditionalFormatting>
  <conditionalFormatting sqref="I56">
    <cfRule type="cellIs" dxfId="1012" priority="163" stopIfTrue="1" operator="between">
      <formula>200</formula>
      <formula>300</formula>
    </cfRule>
  </conditionalFormatting>
  <conditionalFormatting sqref="I57:I59">
    <cfRule type="cellIs" dxfId="1011" priority="162" stopIfTrue="1" operator="between">
      <formula>200</formula>
      <formula>300</formula>
    </cfRule>
  </conditionalFormatting>
  <conditionalFormatting sqref="J18">
    <cfRule type="cellIs" dxfId="1010" priority="115" stopIfTrue="1" operator="between">
      <formula>200</formula>
      <formula>300</formula>
    </cfRule>
  </conditionalFormatting>
  <conditionalFormatting sqref="I18">
    <cfRule type="cellIs" dxfId="1009" priority="114" stopIfTrue="1" operator="between">
      <formula>200</formula>
      <formula>300</formula>
    </cfRule>
  </conditionalFormatting>
  <conditionalFormatting sqref="E18:F18">
    <cfRule type="cellIs" dxfId="1008" priority="112" stopIfTrue="1" operator="between">
      <formula>200</formula>
      <formula>300</formula>
    </cfRule>
  </conditionalFormatting>
  <conditionalFormatting sqref="I19:I21 I26">
    <cfRule type="cellIs" dxfId="1007" priority="111" stopIfTrue="1" operator="between">
      <formula>200</formula>
      <formula>300</formula>
    </cfRule>
  </conditionalFormatting>
  <conditionalFormatting sqref="J19:J21 J26">
    <cfRule type="cellIs" dxfId="1006" priority="110" stopIfTrue="1" operator="between">
      <formula>200</formula>
      <formula>300</formula>
    </cfRule>
  </conditionalFormatting>
  <conditionalFormatting sqref="G18:H18">
    <cfRule type="cellIs" dxfId="1005" priority="109" stopIfTrue="1" operator="between">
      <formula>200</formula>
      <formula>300</formula>
    </cfRule>
  </conditionalFormatting>
  <conditionalFormatting sqref="G19:H21 G26:H26">
    <cfRule type="cellIs" dxfId="1004" priority="108" stopIfTrue="1" operator="between">
      <formula>200</formula>
      <formula>300</formula>
    </cfRule>
  </conditionalFormatting>
  <conditionalFormatting sqref="F19:F21 F26">
    <cfRule type="cellIs" dxfId="1003" priority="107" stopIfTrue="1" operator="between">
      <formula>200</formula>
      <formula>300</formula>
    </cfRule>
  </conditionalFormatting>
  <conditionalFormatting sqref="E23:E25">
    <cfRule type="cellIs" dxfId="1002" priority="89" stopIfTrue="1" operator="between">
      <formula>200</formula>
      <formula>300</formula>
    </cfRule>
  </conditionalFormatting>
  <conditionalFormatting sqref="J22">
    <cfRule type="cellIs" dxfId="1001" priority="88" stopIfTrue="1" operator="between">
      <formula>200</formula>
      <formula>300</formula>
    </cfRule>
  </conditionalFormatting>
  <conditionalFormatting sqref="I22">
    <cfRule type="cellIs" dxfId="1000" priority="87" stopIfTrue="1" operator="between">
      <formula>200</formula>
      <formula>300</formula>
    </cfRule>
  </conditionalFormatting>
  <conditionalFormatting sqref="E22:F22">
    <cfRule type="cellIs" dxfId="999" priority="86" stopIfTrue="1" operator="between">
      <formula>200</formula>
      <formula>300</formula>
    </cfRule>
  </conditionalFormatting>
  <conditionalFormatting sqref="I23:I25">
    <cfRule type="cellIs" dxfId="998" priority="85" stopIfTrue="1" operator="between">
      <formula>200</formula>
      <formula>300</formula>
    </cfRule>
  </conditionalFormatting>
  <conditionalFormatting sqref="J23:J25">
    <cfRule type="cellIs" dxfId="997" priority="84" stopIfTrue="1" operator="between">
      <formula>200</formula>
      <formula>300</formula>
    </cfRule>
  </conditionalFormatting>
  <conditionalFormatting sqref="G22:H22">
    <cfRule type="cellIs" dxfId="996" priority="83" stopIfTrue="1" operator="between">
      <formula>200</formula>
      <formula>300</formula>
    </cfRule>
  </conditionalFormatting>
  <conditionalFormatting sqref="G23:H25">
    <cfRule type="cellIs" dxfId="995" priority="82" stopIfTrue="1" operator="between">
      <formula>200</formula>
      <formula>300</formula>
    </cfRule>
  </conditionalFormatting>
  <conditionalFormatting sqref="F23:F25">
    <cfRule type="cellIs" dxfId="994" priority="81" stopIfTrue="1" operator="between">
      <formula>200</formula>
      <formula>300</formula>
    </cfRule>
  </conditionalFormatting>
  <conditionalFormatting sqref="K69:K70">
    <cfRule type="cellIs" dxfId="993" priority="76" stopIfTrue="1" operator="between">
      <formula>200</formula>
      <formula>300</formula>
    </cfRule>
  </conditionalFormatting>
  <conditionalFormatting sqref="D39:D41">
    <cfRule type="cellIs" dxfId="992" priority="75" stopIfTrue="1" operator="between">
      <formula>200</formula>
      <formula>300</formula>
    </cfRule>
  </conditionalFormatting>
  <conditionalFormatting sqref="D35:D37">
    <cfRule type="cellIs" dxfId="991" priority="74" stopIfTrue="1" operator="between">
      <formula>200</formula>
      <formula>300</formula>
    </cfRule>
  </conditionalFormatting>
  <conditionalFormatting sqref="D31:D33">
    <cfRule type="cellIs" dxfId="990" priority="73" stopIfTrue="1" operator="between">
      <formula>200</formula>
      <formula>300</formula>
    </cfRule>
  </conditionalFormatting>
  <conditionalFormatting sqref="D49:D51">
    <cfRule type="cellIs" dxfId="989" priority="72" stopIfTrue="1" operator="between">
      <formula>200</formula>
      <formula>300</formula>
    </cfRule>
  </conditionalFormatting>
  <conditionalFormatting sqref="D57:D59">
    <cfRule type="cellIs" dxfId="988" priority="71" stopIfTrue="1" operator="between">
      <formula>200</formula>
      <formula>300</formula>
    </cfRule>
  </conditionalFormatting>
  <conditionalFormatting sqref="K73:K74">
    <cfRule type="cellIs" dxfId="987" priority="70" stopIfTrue="1" operator="between">
      <formula>200</formula>
      <formula>300</formula>
    </cfRule>
  </conditionalFormatting>
  <conditionalFormatting sqref="D82">
    <cfRule type="cellIs" dxfId="986" priority="69" stopIfTrue="1" operator="between">
      <formula>200</formula>
      <formula>300</formula>
    </cfRule>
  </conditionalFormatting>
  <conditionalFormatting sqref="D85:D86">
    <cfRule type="cellIs" dxfId="985" priority="68" stopIfTrue="1" operator="between">
      <formula>200</formula>
      <formula>300</formula>
    </cfRule>
  </conditionalFormatting>
  <conditionalFormatting sqref="D89:D90">
    <cfRule type="cellIs" dxfId="984" priority="67" stopIfTrue="1" operator="between">
      <formula>200</formula>
      <formula>300</formula>
    </cfRule>
  </conditionalFormatting>
  <conditionalFormatting sqref="K81">
    <cfRule type="cellIs" dxfId="983" priority="66" stopIfTrue="1" operator="between">
      <formula>200</formula>
      <formula>300</formula>
    </cfRule>
  </conditionalFormatting>
  <conditionalFormatting sqref="E7:E9">
    <cfRule type="cellIs" dxfId="982" priority="65" stopIfTrue="1" operator="between">
      <formula>200</formula>
      <formula>300</formula>
    </cfRule>
  </conditionalFormatting>
  <conditionalFormatting sqref="J6">
    <cfRule type="cellIs" dxfId="981" priority="64" stopIfTrue="1" operator="between">
      <formula>200</formula>
      <formula>300</formula>
    </cfRule>
  </conditionalFormatting>
  <conditionalFormatting sqref="I6">
    <cfRule type="cellIs" dxfId="980" priority="63" stopIfTrue="1" operator="between">
      <formula>200</formula>
      <formula>300</formula>
    </cfRule>
  </conditionalFormatting>
  <conditionalFormatting sqref="E6:F6">
    <cfRule type="cellIs" dxfId="979" priority="62" stopIfTrue="1" operator="between">
      <formula>200</formula>
      <formula>300</formula>
    </cfRule>
  </conditionalFormatting>
  <conditionalFormatting sqref="I7:I9">
    <cfRule type="cellIs" dxfId="978" priority="61" stopIfTrue="1" operator="between">
      <formula>200</formula>
      <formula>300</formula>
    </cfRule>
  </conditionalFormatting>
  <conditionalFormatting sqref="J7:J9">
    <cfRule type="cellIs" dxfId="977" priority="60" stopIfTrue="1" operator="between">
      <formula>200</formula>
      <formula>300</formula>
    </cfRule>
  </conditionalFormatting>
  <conditionalFormatting sqref="G6:H6">
    <cfRule type="cellIs" dxfId="976" priority="59" stopIfTrue="1" operator="between">
      <formula>200</formula>
      <formula>300</formula>
    </cfRule>
  </conditionalFormatting>
  <conditionalFormatting sqref="G7:H9">
    <cfRule type="cellIs" dxfId="975" priority="58" stopIfTrue="1" operator="between">
      <formula>200</formula>
      <formula>300</formula>
    </cfRule>
  </conditionalFormatting>
  <conditionalFormatting sqref="F7:F9">
    <cfRule type="cellIs" dxfId="974" priority="57" stopIfTrue="1" operator="between">
      <formula>200</formula>
      <formula>300</formula>
    </cfRule>
  </conditionalFormatting>
  <conditionalFormatting sqref="E14">
    <cfRule type="cellIs" dxfId="973" priority="52" stopIfTrue="1" operator="between">
      <formula>200</formula>
      <formula>300</formula>
    </cfRule>
  </conditionalFormatting>
  <conditionalFormatting sqref="J10">
    <cfRule type="cellIs" dxfId="972" priority="51" stopIfTrue="1" operator="between">
      <formula>200</formula>
      <formula>300</formula>
    </cfRule>
  </conditionalFormatting>
  <conditionalFormatting sqref="I10">
    <cfRule type="cellIs" dxfId="971" priority="50" stopIfTrue="1" operator="between">
      <formula>200</formula>
      <formula>300</formula>
    </cfRule>
  </conditionalFormatting>
  <conditionalFormatting sqref="E10:F10">
    <cfRule type="cellIs" dxfId="970" priority="49" stopIfTrue="1" operator="between">
      <formula>200</formula>
      <formula>300</formula>
    </cfRule>
  </conditionalFormatting>
  <conditionalFormatting sqref="I11:I14">
    <cfRule type="cellIs" dxfId="969" priority="48" stopIfTrue="1" operator="between">
      <formula>200</formula>
      <formula>300</formula>
    </cfRule>
  </conditionalFormatting>
  <conditionalFormatting sqref="J11:J14">
    <cfRule type="cellIs" dxfId="968" priority="47" stopIfTrue="1" operator="between">
      <formula>200</formula>
      <formula>300</formula>
    </cfRule>
  </conditionalFormatting>
  <conditionalFormatting sqref="G10:H10">
    <cfRule type="cellIs" dxfId="967" priority="46" stopIfTrue="1" operator="between">
      <formula>200</formula>
      <formula>300</formula>
    </cfRule>
  </conditionalFormatting>
  <conditionalFormatting sqref="G14:H14">
    <cfRule type="cellIs" dxfId="966" priority="45" stopIfTrue="1" operator="between">
      <formula>200</formula>
      <formula>300</formula>
    </cfRule>
  </conditionalFormatting>
  <conditionalFormatting sqref="F14">
    <cfRule type="cellIs" dxfId="965" priority="44" stopIfTrue="1" operator="between">
      <formula>200</formula>
      <formula>300</formula>
    </cfRule>
  </conditionalFormatting>
  <conditionalFormatting sqref="E11:E13">
    <cfRule type="cellIs" dxfId="964" priority="39" stopIfTrue="1" operator="between">
      <formula>200</formula>
      <formula>300</formula>
    </cfRule>
  </conditionalFormatting>
  <conditionalFormatting sqref="G11:H13">
    <cfRule type="cellIs" dxfId="963" priority="38" stopIfTrue="1" operator="between">
      <formula>200</formula>
      <formula>300</formula>
    </cfRule>
  </conditionalFormatting>
  <conditionalFormatting sqref="F11:F13">
    <cfRule type="cellIs" dxfId="962" priority="37" stopIfTrue="1" operator="between">
      <formula>200</formula>
      <formula>300</formula>
    </cfRule>
  </conditionalFormatting>
  <conditionalFormatting sqref="D72">
    <cfRule type="cellIs" dxfId="961" priority="36" stopIfTrue="1" operator="between">
      <formula>200</formula>
      <formula>300</formula>
    </cfRule>
  </conditionalFormatting>
  <conditionalFormatting sqref="D73:D74">
    <cfRule type="cellIs" dxfId="960" priority="35" stopIfTrue="1" operator="between">
      <formula>200</formula>
      <formula>300</formula>
    </cfRule>
  </conditionalFormatting>
  <conditionalFormatting sqref="D68">
    <cfRule type="cellIs" dxfId="959" priority="34" stopIfTrue="1" operator="between">
      <formula>200</formula>
      <formula>300</formula>
    </cfRule>
  </conditionalFormatting>
  <conditionalFormatting sqref="D70">
    <cfRule type="cellIs" dxfId="958" priority="33" stopIfTrue="1" operator="between">
      <formula>200</formula>
      <formula>300</formula>
    </cfRule>
  </conditionalFormatting>
  <conditionalFormatting sqref="D64">
    <cfRule type="cellIs" dxfId="957" priority="32" stopIfTrue="1" operator="between">
      <formula>200</formula>
      <formula>300</formula>
    </cfRule>
  </conditionalFormatting>
  <conditionalFormatting sqref="D65:D66">
    <cfRule type="cellIs" dxfId="956" priority="31" stopIfTrue="1" operator="between">
      <formula>200</formula>
      <formula>300</formula>
    </cfRule>
  </conditionalFormatting>
  <conditionalFormatting sqref="K52">
    <cfRule type="cellIs" dxfId="955" priority="30" stopIfTrue="1" operator="between">
      <formula>200</formula>
      <formula>300</formula>
    </cfRule>
  </conditionalFormatting>
  <conditionalFormatting sqref="K53:K54">
    <cfRule type="cellIs" dxfId="954" priority="29" stopIfTrue="1" operator="between">
      <formula>200</formula>
      <formula>300</formula>
    </cfRule>
  </conditionalFormatting>
  <conditionalFormatting sqref="K48">
    <cfRule type="cellIs" dxfId="953" priority="28" stopIfTrue="1" operator="between">
      <formula>200</formula>
      <formula>300</formula>
    </cfRule>
  </conditionalFormatting>
  <conditionalFormatting sqref="K49:K50">
    <cfRule type="cellIs" dxfId="952" priority="27" stopIfTrue="1" operator="between">
      <formula>200</formula>
      <formula>300</formula>
    </cfRule>
  </conditionalFormatting>
  <conditionalFormatting sqref="K56">
    <cfRule type="cellIs" dxfId="951" priority="26" stopIfTrue="1" operator="between">
      <formula>200</formula>
      <formula>300</formula>
    </cfRule>
  </conditionalFormatting>
  <conditionalFormatting sqref="K57:K58">
    <cfRule type="cellIs" dxfId="950" priority="25" stopIfTrue="1" operator="between">
      <formula>200</formula>
      <formula>300</formula>
    </cfRule>
  </conditionalFormatting>
  <conditionalFormatting sqref="K38">
    <cfRule type="cellIs" dxfId="949" priority="24" stopIfTrue="1" operator="between">
      <formula>200</formula>
      <formula>300</formula>
    </cfRule>
  </conditionalFormatting>
  <conditionalFormatting sqref="K39:K40">
    <cfRule type="cellIs" dxfId="948" priority="23" stopIfTrue="1" operator="between">
      <formula>200</formula>
      <formula>300</formula>
    </cfRule>
  </conditionalFormatting>
  <conditionalFormatting sqref="K34">
    <cfRule type="cellIs" dxfId="947" priority="22" stopIfTrue="1" operator="between">
      <formula>200</formula>
      <formula>300</formula>
    </cfRule>
  </conditionalFormatting>
  <conditionalFormatting sqref="K35:K37">
    <cfRule type="cellIs" dxfId="946" priority="21" stopIfTrue="1" operator="between">
      <formula>200</formula>
      <formula>300</formula>
    </cfRule>
  </conditionalFormatting>
  <conditionalFormatting sqref="K30">
    <cfRule type="cellIs" dxfId="945" priority="20" stopIfTrue="1" operator="between">
      <formula>200</formula>
      <formula>300</formula>
    </cfRule>
  </conditionalFormatting>
  <conditionalFormatting sqref="K31:K33">
    <cfRule type="cellIs" dxfId="944" priority="19" stopIfTrue="1" operator="between">
      <formula>200</formula>
      <formula>300</formula>
    </cfRule>
  </conditionalFormatting>
  <conditionalFormatting sqref="D18">
    <cfRule type="cellIs" dxfId="943" priority="18" stopIfTrue="1" operator="between">
      <formula>200</formula>
      <formula>300</formula>
    </cfRule>
  </conditionalFormatting>
  <conditionalFormatting sqref="D19:D21">
    <cfRule type="cellIs" dxfId="942" priority="17" stopIfTrue="1" operator="between">
      <formula>200</formula>
      <formula>300</formula>
    </cfRule>
  </conditionalFormatting>
  <conditionalFormatting sqref="K18">
    <cfRule type="cellIs" dxfId="941" priority="16" stopIfTrue="1" operator="between">
      <formula>200</formula>
      <formula>300</formula>
    </cfRule>
  </conditionalFormatting>
  <conditionalFormatting sqref="K18">
    <cfRule type="cellIs" dxfId="940" priority="15" stopIfTrue="1" operator="between">
      <formula>200</formula>
      <formula>300</formula>
    </cfRule>
  </conditionalFormatting>
  <conditionalFormatting sqref="K19:K21">
    <cfRule type="cellIs" dxfId="939" priority="14" stopIfTrue="1" operator="between">
      <formula>200</formula>
      <formula>300</formula>
    </cfRule>
  </conditionalFormatting>
  <conditionalFormatting sqref="D22">
    <cfRule type="cellIs" dxfId="938" priority="13" stopIfTrue="1" operator="between">
      <formula>200</formula>
      <formula>300</formula>
    </cfRule>
  </conditionalFormatting>
  <conditionalFormatting sqref="D23:D24">
    <cfRule type="cellIs" dxfId="937" priority="12" stopIfTrue="1" operator="between">
      <formula>200</formula>
      <formula>300</formula>
    </cfRule>
  </conditionalFormatting>
  <conditionalFormatting sqref="K22">
    <cfRule type="cellIs" dxfId="936" priority="11" stopIfTrue="1" operator="between">
      <formula>200</formula>
      <formula>300</formula>
    </cfRule>
  </conditionalFormatting>
  <conditionalFormatting sqref="K23:K25">
    <cfRule type="cellIs" dxfId="935" priority="10" stopIfTrue="1" operator="between">
      <formula>200</formula>
      <formula>300</formula>
    </cfRule>
  </conditionalFormatting>
  <conditionalFormatting sqref="D6">
    <cfRule type="cellIs" dxfId="934" priority="9" stopIfTrue="1" operator="between">
      <formula>200</formula>
      <formula>300</formula>
    </cfRule>
  </conditionalFormatting>
  <conditionalFormatting sqref="D7:D9">
    <cfRule type="cellIs" dxfId="933" priority="8" stopIfTrue="1" operator="between">
      <formula>200</formula>
      <formula>300</formula>
    </cfRule>
  </conditionalFormatting>
  <conditionalFormatting sqref="K6">
    <cfRule type="cellIs" dxfId="932" priority="7" stopIfTrue="1" operator="between">
      <formula>200</formula>
      <formula>300</formula>
    </cfRule>
  </conditionalFormatting>
  <conditionalFormatting sqref="K7:K9">
    <cfRule type="cellIs" dxfId="931" priority="6" stopIfTrue="1" operator="between">
      <formula>200</formula>
      <formula>300</formula>
    </cfRule>
  </conditionalFormatting>
  <conditionalFormatting sqref="K10">
    <cfRule type="cellIs" dxfId="930" priority="5" stopIfTrue="1" operator="between">
      <formula>200</formula>
      <formula>300</formula>
    </cfRule>
  </conditionalFormatting>
  <conditionalFormatting sqref="K10">
    <cfRule type="cellIs" dxfId="929" priority="4" stopIfTrue="1" operator="between">
      <formula>200</formula>
      <formula>300</formula>
    </cfRule>
  </conditionalFormatting>
  <conditionalFormatting sqref="K11:K13">
    <cfRule type="cellIs" dxfId="928" priority="3" stopIfTrue="1" operator="between">
      <formula>200</formula>
      <formula>300</formula>
    </cfRule>
  </conditionalFormatting>
  <conditionalFormatting sqref="D10">
    <cfRule type="cellIs" dxfId="927" priority="2" stopIfTrue="1" operator="between">
      <formula>200</formula>
      <formula>300</formula>
    </cfRule>
  </conditionalFormatting>
  <conditionalFormatting sqref="D11:D12">
    <cfRule type="cellIs" dxfId="926" priority="1" stopIfTrue="1" operator="between">
      <formula>200</formula>
      <formula>300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16"/>
  <sheetViews>
    <sheetView zoomScale="74" zoomScaleNormal="74" workbookViewId="0">
      <selection activeCell="C4" sqref="C4"/>
    </sheetView>
  </sheetViews>
  <sheetFormatPr defaultColWidth="9.109375" defaultRowHeight="16.8" x14ac:dyDescent="0.3"/>
  <cols>
    <col min="1" max="1" width="0.88671875" style="60" customWidth="1"/>
    <col min="2" max="2" width="30.109375" style="144" customWidth="1"/>
    <col min="3" max="3" width="7.88671875" style="60" customWidth="1"/>
    <col min="4" max="4" width="6.5546875" style="145" customWidth="1"/>
    <col min="5" max="5" width="8.6640625" style="146" customWidth="1"/>
    <col min="6" max="6" width="7.88671875" style="60" customWidth="1"/>
    <col min="7" max="7" width="13.109375" style="60" customWidth="1"/>
    <col min="8" max="8" width="5.6640625" style="60" bestFit="1" customWidth="1"/>
    <col min="9" max="9" width="7" style="60" customWidth="1"/>
    <col min="10" max="10" width="6.44140625" style="60" bestFit="1" customWidth="1"/>
    <col min="11" max="11" width="12.6640625" style="60" customWidth="1"/>
    <col min="12" max="12" width="5.88671875" style="60" customWidth="1"/>
    <col min="13" max="13" width="7.44140625" style="60" customWidth="1"/>
    <col min="14" max="14" width="7.88671875" style="60" customWidth="1"/>
    <col min="15" max="15" width="13.88671875" style="60" customWidth="1"/>
    <col min="16" max="16" width="6" style="60" customWidth="1"/>
    <col min="17" max="17" width="7.5546875" style="60" customWidth="1"/>
    <col min="18" max="18" width="7.88671875" style="60" customWidth="1"/>
    <col min="19" max="19" width="13.44140625" style="60" customWidth="1"/>
    <col min="20" max="20" width="7.33203125" style="60" customWidth="1"/>
    <col min="21" max="21" width="8.6640625" style="60" customWidth="1"/>
    <col min="22" max="22" width="7.88671875" style="60" customWidth="1"/>
    <col min="23" max="23" width="14" style="60" customWidth="1"/>
    <col min="24" max="24" width="9.6640625" style="60" customWidth="1"/>
    <col min="25" max="25" width="7.33203125" style="60" customWidth="1"/>
    <col min="26" max="26" width="12.33203125" style="60" customWidth="1"/>
    <col min="27" max="27" width="10.44140625" style="60" customWidth="1"/>
    <col min="28" max="28" width="14.44140625" style="145" customWidth="1"/>
    <col min="29" max="16384" width="9.109375" style="60"/>
  </cols>
  <sheetData>
    <row r="1" spans="1:34" ht="22.2" x14ac:dyDescent="0.3">
      <c r="B1" s="61"/>
      <c r="C1" s="62"/>
      <c r="D1" s="63"/>
      <c r="E1" s="64"/>
      <c r="F1" s="64"/>
      <c r="G1" s="64" t="s">
        <v>193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2"/>
      <c r="S1" s="62"/>
      <c r="T1" s="62"/>
      <c r="U1" s="149"/>
      <c r="V1" s="150" t="s">
        <v>65</v>
      </c>
      <c r="W1" s="65"/>
      <c r="X1" s="65"/>
      <c r="Y1" s="65"/>
      <c r="Z1" s="62"/>
      <c r="AA1" s="62"/>
      <c r="AB1" s="63"/>
    </row>
    <row r="2" spans="1:34" ht="20.399999999999999" thickBot="1" x14ac:dyDescent="0.35">
      <c r="B2" s="66" t="s">
        <v>26</v>
      </c>
      <c r="C2" s="67"/>
      <c r="D2" s="63"/>
      <c r="E2" s="68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</row>
    <row r="3" spans="1:34" x14ac:dyDescent="0.3">
      <c r="B3" s="69" t="s">
        <v>1</v>
      </c>
      <c r="C3" s="70" t="s">
        <v>27</v>
      </c>
      <c r="D3" s="71"/>
      <c r="E3" s="72" t="s">
        <v>28</v>
      </c>
      <c r="F3" s="741" t="s">
        <v>29</v>
      </c>
      <c r="G3" s="742"/>
      <c r="H3" s="73"/>
      <c r="I3" s="72" t="s">
        <v>30</v>
      </c>
      <c r="J3" s="741" t="s">
        <v>29</v>
      </c>
      <c r="K3" s="742"/>
      <c r="L3" s="74"/>
      <c r="M3" s="72" t="s">
        <v>31</v>
      </c>
      <c r="N3" s="741" t="s">
        <v>29</v>
      </c>
      <c r="O3" s="742"/>
      <c r="P3" s="74"/>
      <c r="Q3" s="72" t="s">
        <v>32</v>
      </c>
      <c r="R3" s="741" t="s">
        <v>29</v>
      </c>
      <c r="S3" s="742"/>
      <c r="T3" s="75"/>
      <c r="U3" s="72" t="s">
        <v>33</v>
      </c>
      <c r="V3" s="741" t="s">
        <v>29</v>
      </c>
      <c r="W3" s="742"/>
      <c r="X3" s="72" t="s">
        <v>34</v>
      </c>
      <c r="Y3" s="76"/>
      <c r="Z3" s="77" t="s">
        <v>35</v>
      </c>
      <c r="AA3" s="78" t="s">
        <v>4</v>
      </c>
      <c r="AB3" s="79" t="s">
        <v>34</v>
      </c>
    </row>
    <row r="4" spans="1:34" ht="17.399999999999999" thickBot="1" x14ac:dyDescent="0.35">
      <c r="A4" s="80"/>
      <c r="B4" s="81" t="s">
        <v>36</v>
      </c>
      <c r="C4" s="82"/>
      <c r="D4" s="83"/>
      <c r="E4" s="84" t="s">
        <v>37</v>
      </c>
      <c r="F4" s="739" t="s">
        <v>38</v>
      </c>
      <c r="G4" s="740"/>
      <c r="H4" s="85"/>
      <c r="I4" s="84" t="s">
        <v>37</v>
      </c>
      <c r="J4" s="739" t="s">
        <v>38</v>
      </c>
      <c r="K4" s="740"/>
      <c r="L4" s="84"/>
      <c r="M4" s="84" t="s">
        <v>37</v>
      </c>
      <c r="N4" s="739" t="s">
        <v>38</v>
      </c>
      <c r="O4" s="740"/>
      <c r="P4" s="84"/>
      <c r="Q4" s="84" t="s">
        <v>37</v>
      </c>
      <c r="R4" s="739" t="s">
        <v>38</v>
      </c>
      <c r="S4" s="740"/>
      <c r="T4" s="86"/>
      <c r="U4" s="84" t="s">
        <v>37</v>
      </c>
      <c r="V4" s="739" t="s">
        <v>38</v>
      </c>
      <c r="W4" s="740"/>
      <c r="X4" s="87" t="s">
        <v>37</v>
      </c>
      <c r="Y4" s="88" t="s">
        <v>39</v>
      </c>
      <c r="Z4" s="89" t="s">
        <v>40</v>
      </c>
      <c r="AA4" s="90" t="s">
        <v>41</v>
      </c>
      <c r="AB4" s="91" t="s">
        <v>2</v>
      </c>
    </row>
    <row r="5" spans="1:34" ht="48.75" customHeight="1" thickBot="1" x14ac:dyDescent="0.35">
      <c r="A5" s="92"/>
      <c r="B5" s="93" t="s">
        <v>63</v>
      </c>
      <c r="C5" s="94">
        <f>SUM(C6:C8)</f>
        <v>90</v>
      </c>
      <c r="D5" s="95">
        <f>SUM(D6:D8)</f>
        <v>428</v>
      </c>
      <c r="E5" s="96">
        <f>SUM(E6:E8)</f>
        <v>518</v>
      </c>
      <c r="F5" s="97">
        <f>E25</f>
        <v>523</v>
      </c>
      <c r="G5" s="98" t="str">
        <f>B25</f>
        <v>Strikers</v>
      </c>
      <c r="H5" s="99">
        <f>SUM(H6:H8)</f>
        <v>468</v>
      </c>
      <c r="I5" s="100">
        <f>SUM(I6:I8)</f>
        <v>558</v>
      </c>
      <c r="J5" s="100">
        <f>I21</f>
        <v>587</v>
      </c>
      <c r="K5" s="101" t="str">
        <f>B21</f>
        <v>Põdra Pubi</v>
      </c>
      <c r="L5" s="102">
        <f>SUM(L6:L8)</f>
        <v>384</v>
      </c>
      <c r="M5" s="97">
        <f>SUM(M6:M8)</f>
        <v>474</v>
      </c>
      <c r="N5" s="97">
        <f>M17</f>
        <v>533</v>
      </c>
      <c r="O5" s="98" t="str">
        <f>B17</f>
        <v>Silfer</v>
      </c>
      <c r="P5" s="103">
        <f>SUM(P6:P8)</f>
        <v>440</v>
      </c>
      <c r="Q5" s="97">
        <f>SUM(Q6:Q8)</f>
        <v>530</v>
      </c>
      <c r="R5" s="97">
        <f>Q13</f>
        <v>568</v>
      </c>
      <c r="S5" s="98" t="str">
        <f>B13</f>
        <v>Toode</v>
      </c>
      <c r="T5" s="103">
        <f>SUM(T6:T8)</f>
        <v>384</v>
      </c>
      <c r="U5" s="97">
        <f>SUM(U6:U8)</f>
        <v>474</v>
      </c>
      <c r="V5" s="97">
        <f>U9</f>
        <v>528</v>
      </c>
      <c r="W5" s="98" t="str">
        <f>B9</f>
        <v>Kunda Trans</v>
      </c>
      <c r="X5" s="104">
        <f t="shared" ref="X5:X28" si="0">E5+I5+M5+Q5+U5</f>
        <v>2554</v>
      </c>
      <c r="Y5" s="102">
        <f>SUM(Y6:Y8)</f>
        <v>2104</v>
      </c>
      <c r="Z5" s="105">
        <f>AVERAGE(Z6,Z7,Z8)</f>
        <v>170.26666666666665</v>
      </c>
      <c r="AA5" s="106">
        <f>AVERAGE(AA6,AA7,AA8)</f>
        <v>140.26666666666665</v>
      </c>
      <c r="AB5" s="730">
        <f>F6+J6+N6+R6+V6</f>
        <v>0</v>
      </c>
    </row>
    <row r="6" spans="1:34" ht="16.95" customHeight="1" x14ac:dyDescent="0.3">
      <c r="A6" s="107"/>
      <c r="B6" s="108" t="s">
        <v>64</v>
      </c>
      <c r="C6" s="109">
        <v>35</v>
      </c>
      <c r="D6" s="110">
        <v>123</v>
      </c>
      <c r="E6" s="111">
        <f>C6+D6</f>
        <v>158</v>
      </c>
      <c r="F6" s="733">
        <v>0</v>
      </c>
      <c r="G6" s="734"/>
      <c r="H6" s="112">
        <v>139</v>
      </c>
      <c r="I6" s="113">
        <f>C6+H6</f>
        <v>174</v>
      </c>
      <c r="J6" s="733">
        <v>0</v>
      </c>
      <c r="K6" s="734"/>
      <c r="L6" s="112">
        <v>112</v>
      </c>
      <c r="M6" s="113">
        <f>C6+L6</f>
        <v>147</v>
      </c>
      <c r="N6" s="733">
        <v>0</v>
      </c>
      <c r="O6" s="734"/>
      <c r="P6" s="112">
        <v>129</v>
      </c>
      <c r="Q6" s="111">
        <f>C6+P6</f>
        <v>164</v>
      </c>
      <c r="R6" s="733">
        <v>0</v>
      </c>
      <c r="S6" s="734"/>
      <c r="T6" s="110">
        <v>128</v>
      </c>
      <c r="U6" s="111">
        <f>T6+C6</f>
        <v>163</v>
      </c>
      <c r="V6" s="733">
        <v>0</v>
      </c>
      <c r="W6" s="734"/>
      <c r="X6" s="113">
        <f t="shared" si="0"/>
        <v>806</v>
      </c>
      <c r="Y6" s="112">
        <f>D6+H6+L6+P6+T6</f>
        <v>631</v>
      </c>
      <c r="Z6" s="114">
        <f>AVERAGE(E6,I6,M6,Q6,U6)</f>
        <v>161.19999999999999</v>
      </c>
      <c r="AA6" s="115">
        <f>AVERAGE(E6,I6,M6,Q6,U6)-C6</f>
        <v>126.19999999999999</v>
      </c>
      <c r="AB6" s="731"/>
    </row>
    <row r="7" spans="1:34" s="80" customFormat="1" ht="16.2" customHeight="1" x14ac:dyDescent="0.3">
      <c r="A7" s="107"/>
      <c r="B7" s="108" t="s">
        <v>48</v>
      </c>
      <c r="C7" s="116">
        <v>40</v>
      </c>
      <c r="D7" s="110">
        <v>137</v>
      </c>
      <c r="E7" s="111">
        <f t="shared" ref="E7:E8" si="1">C7+D7</f>
        <v>177</v>
      </c>
      <c r="F7" s="735"/>
      <c r="G7" s="736"/>
      <c r="H7" s="112">
        <v>141</v>
      </c>
      <c r="I7" s="113">
        <f t="shared" ref="I7:I8" si="2">C7+H7</f>
        <v>181</v>
      </c>
      <c r="J7" s="735"/>
      <c r="K7" s="736"/>
      <c r="L7" s="112">
        <v>157</v>
      </c>
      <c r="M7" s="113">
        <f t="shared" ref="M7:M8" si="3">C7+L7</f>
        <v>197</v>
      </c>
      <c r="N7" s="735"/>
      <c r="O7" s="736"/>
      <c r="P7" s="110">
        <v>134</v>
      </c>
      <c r="Q7" s="111">
        <f t="shared" ref="Q7:Q8" si="4">C7+P7</f>
        <v>174</v>
      </c>
      <c r="R7" s="735"/>
      <c r="S7" s="736"/>
      <c r="T7" s="110">
        <v>96</v>
      </c>
      <c r="U7" s="111">
        <f t="shared" ref="U7:U8" si="5">T7+C7</f>
        <v>136</v>
      </c>
      <c r="V7" s="735"/>
      <c r="W7" s="736"/>
      <c r="X7" s="113">
        <f t="shared" si="0"/>
        <v>865</v>
      </c>
      <c r="Y7" s="112">
        <f>D7+H7+L7+P7+T7</f>
        <v>665</v>
      </c>
      <c r="Z7" s="114">
        <f>AVERAGE(E7,I7,M7,Q7,U7)</f>
        <v>173</v>
      </c>
      <c r="AA7" s="115">
        <f>AVERAGE(E7,I7,M7,Q7,U7)-C7</f>
        <v>133</v>
      </c>
      <c r="AB7" s="731"/>
      <c r="AD7" s="60"/>
      <c r="AE7" s="60"/>
      <c r="AF7" s="60"/>
      <c r="AG7" s="60"/>
      <c r="AH7" s="60"/>
    </row>
    <row r="8" spans="1:34" s="80" customFormat="1" ht="17.399999999999999" customHeight="1" thickBot="1" x14ac:dyDescent="0.35">
      <c r="A8" s="107"/>
      <c r="B8" s="108" t="s">
        <v>49</v>
      </c>
      <c r="C8" s="118">
        <v>15</v>
      </c>
      <c r="D8" s="110">
        <v>168</v>
      </c>
      <c r="E8" s="111">
        <f t="shared" si="1"/>
        <v>183</v>
      </c>
      <c r="F8" s="737"/>
      <c r="G8" s="738"/>
      <c r="H8" s="119">
        <v>188</v>
      </c>
      <c r="I8" s="113">
        <f t="shared" si="2"/>
        <v>203</v>
      </c>
      <c r="J8" s="737"/>
      <c r="K8" s="738"/>
      <c r="L8" s="112">
        <v>115</v>
      </c>
      <c r="M8" s="113">
        <f t="shared" si="3"/>
        <v>130</v>
      </c>
      <c r="N8" s="737"/>
      <c r="O8" s="738"/>
      <c r="P8" s="110">
        <v>177</v>
      </c>
      <c r="Q8" s="111">
        <f t="shared" si="4"/>
        <v>192</v>
      </c>
      <c r="R8" s="737"/>
      <c r="S8" s="738"/>
      <c r="T8" s="110">
        <v>160</v>
      </c>
      <c r="U8" s="111">
        <f t="shared" si="5"/>
        <v>175</v>
      </c>
      <c r="V8" s="737"/>
      <c r="W8" s="738"/>
      <c r="X8" s="113">
        <f t="shared" si="0"/>
        <v>883</v>
      </c>
      <c r="Y8" s="119">
        <f>D8+H8+L8+P8+T8</f>
        <v>808</v>
      </c>
      <c r="Z8" s="120">
        <f>AVERAGE(E8,I8,M8,Q8,U8)</f>
        <v>176.6</v>
      </c>
      <c r="AA8" s="121">
        <f>AVERAGE(E8,I8,M8,Q8,U8)-C8</f>
        <v>161.6</v>
      </c>
      <c r="AB8" s="732"/>
      <c r="AD8" s="60"/>
      <c r="AE8" s="60"/>
      <c r="AF8" s="60"/>
      <c r="AG8" s="60"/>
      <c r="AH8" s="60"/>
    </row>
    <row r="9" spans="1:34" s="129" customFormat="1" ht="48.75" customHeight="1" thickBot="1" x14ac:dyDescent="0.35">
      <c r="A9" s="107"/>
      <c r="B9" s="93" t="s">
        <v>77</v>
      </c>
      <c r="C9" s="123">
        <f>SUM(C10:C12)</f>
        <v>124</v>
      </c>
      <c r="D9" s="95">
        <f>SUM(D10:D12)</f>
        <v>420</v>
      </c>
      <c r="E9" s="124">
        <f>SUM(E10:E12)</f>
        <v>544</v>
      </c>
      <c r="F9" s="124">
        <f>E21</f>
        <v>577</v>
      </c>
      <c r="G9" s="101" t="str">
        <f>B21</f>
        <v>Põdra Pubi</v>
      </c>
      <c r="H9" s="125">
        <f>SUM(H10:H12)</f>
        <v>384</v>
      </c>
      <c r="I9" s="100">
        <f>SUM(I10:I12)</f>
        <v>508</v>
      </c>
      <c r="J9" s="124">
        <f>I17</f>
        <v>508</v>
      </c>
      <c r="K9" s="101" t="str">
        <f>B17</f>
        <v>Silfer</v>
      </c>
      <c r="L9" s="102">
        <f>SUM(L10:L12)</f>
        <v>423</v>
      </c>
      <c r="M9" s="126">
        <f>SUM(M10:M12)</f>
        <v>547</v>
      </c>
      <c r="N9" s="124">
        <f>M13</f>
        <v>507</v>
      </c>
      <c r="O9" s="101" t="str">
        <f>B13</f>
        <v>Toode</v>
      </c>
      <c r="P9" s="102">
        <f>SUM(P10:P12)</f>
        <v>418</v>
      </c>
      <c r="Q9" s="97">
        <f>SUM(Q10:Q12)</f>
        <v>542</v>
      </c>
      <c r="R9" s="124">
        <f>Q25</f>
        <v>614</v>
      </c>
      <c r="S9" s="101" t="str">
        <f>B25</f>
        <v>Strikers</v>
      </c>
      <c r="T9" s="102">
        <f>SUM(T10:T12)</f>
        <v>404</v>
      </c>
      <c r="U9" s="127">
        <f>SUM(U10:U12)</f>
        <v>528</v>
      </c>
      <c r="V9" s="124">
        <f>U5</f>
        <v>474</v>
      </c>
      <c r="W9" s="101" t="str">
        <f>B5</f>
        <v>K.A.K.</v>
      </c>
      <c r="X9" s="104">
        <f t="shared" si="0"/>
        <v>2669</v>
      </c>
      <c r="Y9" s="102">
        <f>SUM(Y10:Y12)</f>
        <v>2049</v>
      </c>
      <c r="Z9" s="128">
        <f>AVERAGE(Z10,Z11,Z12)</f>
        <v>177.93333333333331</v>
      </c>
      <c r="AA9" s="106">
        <f>AVERAGE(AA10,AA11,AA12)</f>
        <v>136.6</v>
      </c>
      <c r="AB9" s="730">
        <f>F10+J10+N10+R10+V10</f>
        <v>2.5</v>
      </c>
      <c r="AD9" s="60"/>
      <c r="AE9" s="60"/>
      <c r="AF9" s="60"/>
      <c r="AG9" s="60"/>
      <c r="AH9" s="60"/>
    </row>
    <row r="10" spans="1:34" s="129" customFormat="1" ht="16.2" customHeight="1" x14ac:dyDescent="0.3">
      <c r="A10" s="107"/>
      <c r="B10" s="130" t="s">
        <v>111</v>
      </c>
      <c r="C10" s="116">
        <v>54</v>
      </c>
      <c r="D10" s="110">
        <v>120</v>
      </c>
      <c r="E10" s="111">
        <f>C10+D10</f>
        <v>174</v>
      </c>
      <c r="F10" s="733">
        <v>0</v>
      </c>
      <c r="G10" s="734"/>
      <c r="H10" s="112">
        <v>114</v>
      </c>
      <c r="I10" s="113">
        <f>C10+H10</f>
        <v>168</v>
      </c>
      <c r="J10" s="733">
        <v>0.5</v>
      </c>
      <c r="K10" s="734"/>
      <c r="L10" s="112">
        <v>126</v>
      </c>
      <c r="M10" s="113">
        <f>C10+L10</f>
        <v>180</v>
      </c>
      <c r="N10" s="733">
        <v>1</v>
      </c>
      <c r="O10" s="734"/>
      <c r="P10" s="112">
        <v>142</v>
      </c>
      <c r="Q10" s="111">
        <f>C10+P10</f>
        <v>196</v>
      </c>
      <c r="R10" s="733">
        <v>0</v>
      </c>
      <c r="S10" s="734"/>
      <c r="T10" s="110">
        <v>95</v>
      </c>
      <c r="U10" s="111">
        <f>T10+C10</f>
        <v>149</v>
      </c>
      <c r="V10" s="733">
        <v>1</v>
      </c>
      <c r="W10" s="734"/>
      <c r="X10" s="113">
        <f t="shared" si="0"/>
        <v>867</v>
      </c>
      <c r="Y10" s="112">
        <f>D10+H10+L10+P10+T10</f>
        <v>597</v>
      </c>
      <c r="Z10" s="114">
        <f>AVERAGE(E10,I10,M10,Q10,U10)</f>
        <v>173.4</v>
      </c>
      <c r="AA10" s="115">
        <f>AVERAGE(E10,I10,M10,Q10,U10)-C10</f>
        <v>119.4</v>
      </c>
      <c r="AB10" s="731"/>
      <c r="AD10" s="60"/>
      <c r="AE10" s="60"/>
      <c r="AF10" s="60"/>
      <c r="AG10" s="60"/>
      <c r="AH10" s="60"/>
    </row>
    <row r="11" spans="1:34" s="129" customFormat="1" ht="16.2" customHeight="1" x14ac:dyDescent="0.3">
      <c r="A11" s="107"/>
      <c r="B11" s="117" t="s">
        <v>121</v>
      </c>
      <c r="C11" s="116">
        <v>32</v>
      </c>
      <c r="D11" s="110">
        <v>154</v>
      </c>
      <c r="E11" s="111">
        <f t="shared" ref="E11:E12" si="6">C11+D11</f>
        <v>186</v>
      </c>
      <c r="F11" s="735"/>
      <c r="G11" s="736"/>
      <c r="H11" s="112">
        <v>120</v>
      </c>
      <c r="I11" s="113">
        <f t="shared" ref="I11:I12" si="7">C11+H11</f>
        <v>152</v>
      </c>
      <c r="J11" s="735"/>
      <c r="K11" s="736"/>
      <c r="L11" s="112">
        <v>143</v>
      </c>
      <c r="M11" s="113">
        <f t="shared" ref="M11:M12" si="8">C11+L11</f>
        <v>175</v>
      </c>
      <c r="N11" s="735"/>
      <c r="O11" s="736"/>
      <c r="P11" s="110">
        <v>136</v>
      </c>
      <c r="Q11" s="111">
        <f t="shared" ref="Q11:Q12" si="9">C11+P11</f>
        <v>168</v>
      </c>
      <c r="R11" s="735"/>
      <c r="S11" s="736"/>
      <c r="T11" s="110">
        <v>174</v>
      </c>
      <c r="U11" s="111">
        <f t="shared" ref="U11:U12" si="10">T11+C11</f>
        <v>206</v>
      </c>
      <c r="V11" s="735"/>
      <c r="W11" s="736"/>
      <c r="X11" s="113">
        <f t="shared" si="0"/>
        <v>887</v>
      </c>
      <c r="Y11" s="112">
        <f>D11+H11+L11+P11+T11</f>
        <v>727</v>
      </c>
      <c r="Z11" s="114">
        <f>AVERAGE(E11,I11,M11,Q11,U11)</f>
        <v>177.4</v>
      </c>
      <c r="AA11" s="115">
        <f>AVERAGE(E11,I11,M11,Q11,U11)-C11</f>
        <v>145.4</v>
      </c>
      <c r="AB11" s="731"/>
      <c r="AD11" s="60"/>
      <c r="AE11" s="60"/>
      <c r="AF11" s="60"/>
      <c r="AG11" s="60"/>
      <c r="AH11" s="60"/>
    </row>
    <row r="12" spans="1:34" s="129" customFormat="1" ht="16.95" customHeight="1" thickBot="1" x14ac:dyDescent="0.35">
      <c r="A12" s="107"/>
      <c r="B12" s="131" t="s">
        <v>122</v>
      </c>
      <c r="C12" s="118">
        <v>38</v>
      </c>
      <c r="D12" s="110">
        <v>146</v>
      </c>
      <c r="E12" s="111">
        <f t="shared" si="6"/>
        <v>184</v>
      </c>
      <c r="F12" s="737"/>
      <c r="G12" s="738"/>
      <c r="H12" s="119">
        <v>150</v>
      </c>
      <c r="I12" s="113">
        <f t="shared" si="7"/>
        <v>188</v>
      </c>
      <c r="J12" s="737"/>
      <c r="K12" s="738"/>
      <c r="L12" s="112">
        <v>154</v>
      </c>
      <c r="M12" s="113">
        <f t="shared" si="8"/>
        <v>192</v>
      </c>
      <c r="N12" s="737"/>
      <c r="O12" s="738"/>
      <c r="P12" s="110">
        <v>140</v>
      </c>
      <c r="Q12" s="111">
        <f t="shared" si="9"/>
        <v>178</v>
      </c>
      <c r="R12" s="737"/>
      <c r="S12" s="738"/>
      <c r="T12" s="110">
        <v>135</v>
      </c>
      <c r="U12" s="111">
        <f t="shared" si="10"/>
        <v>173</v>
      </c>
      <c r="V12" s="737"/>
      <c r="W12" s="738"/>
      <c r="X12" s="113">
        <f t="shared" si="0"/>
        <v>915</v>
      </c>
      <c r="Y12" s="119">
        <f>D12+H12+L12+P12+T12</f>
        <v>725</v>
      </c>
      <c r="Z12" s="120">
        <f>AVERAGE(E12,I12,M12,Q12,U12)</f>
        <v>183</v>
      </c>
      <c r="AA12" s="121">
        <f>AVERAGE(E12,I12,M12,Q12,U12)-C12</f>
        <v>145</v>
      </c>
      <c r="AB12" s="732"/>
      <c r="AD12" s="60"/>
      <c r="AE12" s="60"/>
      <c r="AF12" s="60"/>
      <c r="AG12" s="60"/>
      <c r="AH12" s="60"/>
    </row>
    <row r="13" spans="1:34" s="129" customFormat="1" ht="44.4" customHeight="1" thickBot="1" x14ac:dyDescent="0.3">
      <c r="A13" s="107"/>
      <c r="B13" s="122" t="s">
        <v>22</v>
      </c>
      <c r="C13" s="123">
        <f>SUM(C14:C16)</f>
        <v>97</v>
      </c>
      <c r="D13" s="95">
        <f>SUM(D14:D16)</f>
        <v>464</v>
      </c>
      <c r="E13" s="124">
        <f>SUM(E14:E16)</f>
        <v>561</v>
      </c>
      <c r="F13" s="124">
        <f>E17</f>
        <v>562</v>
      </c>
      <c r="G13" s="101" t="str">
        <f>B17</f>
        <v>Silfer</v>
      </c>
      <c r="H13" s="125">
        <f>SUM(H14:H16)</f>
        <v>460</v>
      </c>
      <c r="I13" s="124">
        <f>SUM(I14:I16)</f>
        <v>557</v>
      </c>
      <c r="J13" s="124">
        <f>I25</f>
        <v>528</v>
      </c>
      <c r="K13" s="101" t="str">
        <f>B25</f>
        <v>Strikers</v>
      </c>
      <c r="L13" s="102">
        <f>SUM(L14:L16)</f>
        <v>410</v>
      </c>
      <c r="M13" s="124">
        <f>SUM(M14:M16)</f>
        <v>507</v>
      </c>
      <c r="N13" s="124">
        <f>M9</f>
        <v>547</v>
      </c>
      <c r="O13" s="101" t="str">
        <f>B9</f>
        <v>Kunda Trans</v>
      </c>
      <c r="P13" s="102">
        <f>SUM(P14:P16)</f>
        <v>471</v>
      </c>
      <c r="Q13" s="124">
        <f>SUM(Q14:Q16)</f>
        <v>568</v>
      </c>
      <c r="R13" s="124">
        <f>Q5</f>
        <v>530</v>
      </c>
      <c r="S13" s="101" t="str">
        <f>B5</f>
        <v>K.A.K.</v>
      </c>
      <c r="T13" s="102">
        <f>SUM(T14:T16)</f>
        <v>446</v>
      </c>
      <c r="U13" s="124">
        <f>SUM(U14:U16)</f>
        <v>543</v>
      </c>
      <c r="V13" s="124">
        <f>U21</f>
        <v>521</v>
      </c>
      <c r="W13" s="101" t="str">
        <f>B21</f>
        <v>Põdra Pubi</v>
      </c>
      <c r="X13" s="104">
        <f t="shared" si="0"/>
        <v>2736</v>
      </c>
      <c r="Y13" s="102">
        <f>SUM(Y14:Y16)</f>
        <v>2251</v>
      </c>
      <c r="Z13" s="128">
        <f>AVERAGE(Z14,Z15,Z16)</f>
        <v>182.4</v>
      </c>
      <c r="AA13" s="106">
        <f>AVERAGE(AA14,AA15,AA16)</f>
        <v>150.06666666666669</v>
      </c>
      <c r="AB13" s="730">
        <f>F14+J14+N14+R14+V14</f>
        <v>3</v>
      </c>
    </row>
    <row r="14" spans="1:34" s="129" customFormat="1" ht="16.2" customHeight="1" x14ac:dyDescent="0.25">
      <c r="A14" s="107"/>
      <c r="B14" s="130" t="s">
        <v>128</v>
      </c>
      <c r="C14" s="116">
        <v>41</v>
      </c>
      <c r="D14" s="110">
        <v>150</v>
      </c>
      <c r="E14" s="111">
        <f>C14+D14</f>
        <v>191</v>
      </c>
      <c r="F14" s="733">
        <v>0</v>
      </c>
      <c r="G14" s="734"/>
      <c r="H14" s="112">
        <v>159</v>
      </c>
      <c r="I14" s="113">
        <f>C14+H14</f>
        <v>200</v>
      </c>
      <c r="J14" s="733">
        <v>1</v>
      </c>
      <c r="K14" s="734"/>
      <c r="L14" s="112">
        <v>122</v>
      </c>
      <c r="M14" s="113">
        <f>C14+L14</f>
        <v>163</v>
      </c>
      <c r="N14" s="733">
        <v>0</v>
      </c>
      <c r="O14" s="734"/>
      <c r="P14" s="112">
        <v>134</v>
      </c>
      <c r="Q14" s="111">
        <f>C14+P14</f>
        <v>175</v>
      </c>
      <c r="R14" s="733">
        <v>1</v>
      </c>
      <c r="S14" s="734"/>
      <c r="T14" s="110">
        <v>155</v>
      </c>
      <c r="U14" s="111">
        <f>T14+C14</f>
        <v>196</v>
      </c>
      <c r="V14" s="733">
        <v>1</v>
      </c>
      <c r="W14" s="734"/>
      <c r="X14" s="113">
        <f t="shared" si="0"/>
        <v>925</v>
      </c>
      <c r="Y14" s="112">
        <f>D14+H14+L14+P14+T14</f>
        <v>720</v>
      </c>
      <c r="Z14" s="114">
        <f>AVERAGE(E14,I14,M14,Q14,U14)</f>
        <v>185</v>
      </c>
      <c r="AA14" s="115">
        <f>AVERAGE(E14,I14,M14,Q14,U14)-C14</f>
        <v>144</v>
      </c>
      <c r="AB14" s="731"/>
    </row>
    <row r="15" spans="1:34" s="129" customFormat="1" ht="16.2" customHeight="1" x14ac:dyDescent="0.25">
      <c r="A15" s="107"/>
      <c r="B15" s="117" t="s">
        <v>129</v>
      </c>
      <c r="C15" s="116">
        <v>33</v>
      </c>
      <c r="D15" s="110">
        <v>147</v>
      </c>
      <c r="E15" s="111">
        <f t="shared" ref="E15:E16" si="11">C15+D15</f>
        <v>180</v>
      </c>
      <c r="F15" s="735"/>
      <c r="G15" s="736"/>
      <c r="H15" s="112">
        <v>125</v>
      </c>
      <c r="I15" s="113">
        <f t="shared" ref="I15:I16" si="12">C15+H15</f>
        <v>158</v>
      </c>
      <c r="J15" s="735"/>
      <c r="K15" s="736"/>
      <c r="L15" s="112">
        <v>140</v>
      </c>
      <c r="M15" s="113">
        <f t="shared" ref="M15:M16" si="13">C15+L15</f>
        <v>173</v>
      </c>
      <c r="N15" s="735"/>
      <c r="O15" s="736"/>
      <c r="P15" s="110">
        <v>169</v>
      </c>
      <c r="Q15" s="111">
        <f t="shared" ref="Q15:Q16" si="14">C15+P15</f>
        <v>202</v>
      </c>
      <c r="R15" s="735"/>
      <c r="S15" s="736"/>
      <c r="T15" s="110">
        <v>138</v>
      </c>
      <c r="U15" s="111">
        <f t="shared" ref="U15:U16" si="15">T15+C15</f>
        <v>171</v>
      </c>
      <c r="V15" s="735"/>
      <c r="W15" s="736"/>
      <c r="X15" s="113">
        <f t="shared" si="0"/>
        <v>884</v>
      </c>
      <c r="Y15" s="112">
        <f>D15+H15+L15+P15+T15</f>
        <v>719</v>
      </c>
      <c r="Z15" s="114">
        <f>AVERAGE(E15,I15,M15,Q15,U15)</f>
        <v>176.8</v>
      </c>
      <c r="AA15" s="115">
        <f>AVERAGE(E15,I15,M15,Q15,U15)-C15</f>
        <v>143.80000000000001</v>
      </c>
      <c r="AB15" s="731"/>
    </row>
    <row r="16" spans="1:34" s="129" customFormat="1" ht="16.95" customHeight="1" thickBot="1" x14ac:dyDescent="0.35">
      <c r="A16" s="107"/>
      <c r="B16" s="131" t="s">
        <v>130</v>
      </c>
      <c r="C16" s="118">
        <v>23</v>
      </c>
      <c r="D16" s="110">
        <v>167</v>
      </c>
      <c r="E16" s="111">
        <f t="shared" si="11"/>
        <v>190</v>
      </c>
      <c r="F16" s="737"/>
      <c r="G16" s="738"/>
      <c r="H16" s="119">
        <v>176</v>
      </c>
      <c r="I16" s="113">
        <f t="shared" si="12"/>
        <v>199</v>
      </c>
      <c r="J16" s="737"/>
      <c r="K16" s="738"/>
      <c r="L16" s="112">
        <v>148</v>
      </c>
      <c r="M16" s="113">
        <f t="shared" si="13"/>
        <v>171</v>
      </c>
      <c r="N16" s="737"/>
      <c r="O16" s="738"/>
      <c r="P16" s="110">
        <v>168</v>
      </c>
      <c r="Q16" s="111">
        <f t="shared" si="14"/>
        <v>191</v>
      </c>
      <c r="R16" s="737"/>
      <c r="S16" s="738"/>
      <c r="T16" s="110">
        <v>153</v>
      </c>
      <c r="U16" s="111">
        <f t="shared" si="15"/>
        <v>176</v>
      </c>
      <c r="V16" s="737"/>
      <c r="W16" s="738"/>
      <c r="X16" s="113">
        <f t="shared" si="0"/>
        <v>927</v>
      </c>
      <c r="Y16" s="119">
        <f>D16+H16+L16+P16+T16</f>
        <v>812</v>
      </c>
      <c r="Z16" s="120">
        <f>AVERAGE(E16,I16,M16,Q16,U16)</f>
        <v>185.4</v>
      </c>
      <c r="AA16" s="121">
        <f>AVERAGE(E16,I16,M16,Q16,U16)-C16</f>
        <v>162.4</v>
      </c>
      <c r="AB16" s="732"/>
    </row>
    <row r="17" spans="1:28" s="129" customFormat="1" ht="48.75" customHeight="1" thickBot="1" x14ac:dyDescent="0.3">
      <c r="A17" s="107"/>
      <c r="B17" s="122" t="s">
        <v>18</v>
      </c>
      <c r="C17" s="123">
        <f>SUM(C18:C20)</f>
        <v>89</v>
      </c>
      <c r="D17" s="95">
        <f>SUM(D18:D20)</f>
        <v>473</v>
      </c>
      <c r="E17" s="124">
        <f>SUM(E18:E20)</f>
        <v>562</v>
      </c>
      <c r="F17" s="124">
        <f>E13</f>
        <v>561</v>
      </c>
      <c r="G17" s="101" t="str">
        <f>B13</f>
        <v>Toode</v>
      </c>
      <c r="H17" s="132">
        <f>SUM(H18:H20)</f>
        <v>419</v>
      </c>
      <c r="I17" s="124">
        <f>SUM(I18:I20)</f>
        <v>508</v>
      </c>
      <c r="J17" s="124">
        <f>I9</f>
        <v>508</v>
      </c>
      <c r="K17" s="101" t="str">
        <f>B9</f>
        <v>Kunda Trans</v>
      </c>
      <c r="L17" s="103">
        <f>SUM(L18:L20)</f>
        <v>444</v>
      </c>
      <c r="M17" s="127">
        <f>SUM(M18:M20)</f>
        <v>533</v>
      </c>
      <c r="N17" s="124">
        <f>M5</f>
        <v>474</v>
      </c>
      <c r="O17" s="101" t="str">
        <f>B5</f>
        <v>K.A.K.</v>
      </c>
      <c r="P17" s="102">
        <f>SUM(P18:P20)</f>
        <v>488</v>
      </c>
      <c r="Q17" s="127">
        <f>SUM(Q18:Q20)</f>
        <v>577</v>
      </c>
      <c r="R17" s="124">
        <f>Q21</f>
        <v>541</v>
      </c>
      <c r="S17" s="101" t="str">
        <f>B21</f>
        <v>Põdra Pubi</v>
      </c>
      <c r="T17" s="102">
        <f>SUM(T18:T20)</f>
        <v>505</v>
      </c>
      <c r="U17" s="127">
        <f>SUM(U18:U20)</f>
        <v>594</v>
      </c>
      <c r="V17" s="124">
        <f>U25</f>
        <v>526</v>
      </c>
      <c r="W17" s="101" t="str">
        <f>B25</f>
        <v>Strikers</v>
      </c>
      <c r="X17" s="104">
        <f t="shared" si="0"/>
        <v>2774</v>
      </c>
      <c r="Y17" s="102">
        <f>SUM(Y18:Y20)</f>
        <v>2329</v>
      </c>
      <c r="Z17" s="128">
        <f>AVERAGE(Z18,Z19,Z20)</f>
        <v>184.93333333333331</v>
      </c>
      <c r="AA17" s="106">
        <f>AVERAGE(AA18,AA19,AA20)</f>
        <v>155.26666666666668</v>
      </c>
      <c r="AB17" s="730">
        <f>F18+J18+N18+R18+V18</f>
        <v>4.5</v>
      </c>
    </row>
    <row r="18" spans="1:28" s="129" customFormat="1" ht="16.2" customHeight="1" x14ac:dyDescent="0.25">
      <c r="A18" s="107"/>
      <c r="B18" s="108" t="s">
        <v>108</v>
      </c>
      <c r="C18" s="116">
        <v>24</v>
      </c>
      <c r="D18" s="110">
        <v>162</v>
      </c>
      <c r="E18" s="111">
        <f>C18+D18</f>
        <v>186</v>
      </c>
      <c r="F18" s="733">
        <v>1</v>
      </c>
      <c r="G18" s="734"/>
      <c r="H18" s="112">
        <v>147</v>
      </c>
      <c r="I18" s="113">
        <f>C18+H18</f>
        <v>171</v>
      </c>
      <c r="J18" s="733">
        <v>0.5</v>
      </c>
      <c r="K18" s="734"/>
      <c r="L18" s="112">
        <v>141</v>
      </c>
      <c r="M18" s="113">
        <f>C18+L18</f>
        <v>165</v>
      </c>
      <c r="N18" s="733">
        <v>1</v>
      </c>
      <c r="O18" s="734"/>
      <c r="P18" s="112">
        <v>169</v>
      </c>
      <c r="Q18" s="111">
        <f>C18+P18</f>
        <v>193</v>
      </c>
      <c r="R18" s="733">
        <v>1</v>
      </c>
      <c r="S18" s="734"/>
      <c r="T18" s="110">
        <v>168</v>
      </c>
      <c r="U18" s="111">
        <f>T18+C18</f>
        <v>192</v>
      </c>
      <c r="V18" s="733">
        <v>1</v>
      </c>
      <c r="W18" s="734"/>
      <c r="X18" s="113">
        <f t="shared" si="0"/>
        <v>907</v>
      </c>
      <c r="Y18" s="112">
        <f>D18+H18+L18+P18+T18</f>
        <v>787</v>
      </c>
      <c r="Z18" s="114">
        <f>AVERAGE(E18,I18,M18,Q18,U18)</f>
        <v>181.4</v>
      </c>
      <c r="AA18" s="115">
        <f>AVERAGE(E18,I18,M18,Q18,U18)-C18</f>
        <v>157.4</v>
      </c>
      <c r="AB18" s="731"/>
    </row>
    <row r="19" spans="1:28" s="129" customFormat="1" ht="16.2" customHeight="1" x14ac:dyDescent="0.25">
      <c r="A19" s="107"/>
      <c r="B19" s="108" t="s">
        <v>109</v>
      </c>
      <c r="C19" s="116">
        <v>33</v>
      </c>
      <c r="D19" s="110">
        <v>145</v>
      </c>
      <c r="E19" s="111">
        <f t="shared" ref="E19:E20" si="16">C19+D19</f>
        <v>178</v>
      </c>
      <c r="F19" s="735"/>
      <c r="G19" s="736"/>
      <c r="H19" s="112">
        <v>135</v>
      </c>
      <c r="I19" s="113">
        <f t="shared" ref="I19:I20" si="17">C19+H19</f>
        <v>168</v>
      </c>
      <c r="J19" s="735"/>
      <c r="K19" s="736"/>
      <c r="L19" s="112">
        <v>156</v>
      </c>
      <c r="M19" s="113">
        <f t="shared" ref="M19:M20" si="18">C19+L19</f>
        <v>189</v>
      </c>
      <c r="N19" s="735"/>
      <c r="O19" s="736"/>
      <c r="P19" s="110">
        <v>181</v>
      </c>
      <c r="Q19" s="111">
        <f t="shared" ref="Q19:Q20" si="19">C19+P19</f>
        <v>214</v>
      </c>
      <c r="R19" s="735"/>
      <c r="S19" s="736"/>
      <c r="T19" s="110">
        <v>160</v>
      </c>
      <c r="U19" s="111">
        <f t="shared" ref="U19:U20" si="20">T19+C19</f>
        <v>193</v>
      </c>
      <c r="V19" s="735"/>
      <c r="W19" s="736"/>
      <c r="X19" s="113">
        <f t="shared" si="0"/>
        <v>942</v>
      </c>
      <c r="Y19" s="112">
        <f>D19+H19+L19+P19+T19</f>
        <v>777</v>
      </c>
      <c r="Z19" s="114">
        <f>AVERAGE(E19,I19,M19,Q19,U19)</f>
        <v>188.4</v>
      </c>
      <c r="AA19" s="115">
        <f>AVERAGE(E19,I19,M19,Q19,U19)-C19</f>
        <v>155.4</v>
      </c>
      <c r="AB19" s="731"/>
    </row>
    <row r="20" spans="1:28" s="129" customFormat="1" ht="16.95" customHeight="1" thickBot="1" x14ac:dyDescent="0.35">
      <c r="A20" s="107"/>
      <c r="B20" s="117" t="s">
        <v>110</v>
      </c>
      <c r="C20" s="118">
        <v>32</v>
      </c>
      <c r="D20" s="110">
        <v>166</v>
      </c>
      <c r="E20" s="111">
        <f t="shared" si="16"/>
        <v>198</v>
      </c>
      <c r="F20" s="737"/>
      <c r="G20" s="738"/>
      <c r="H20" s="119">
        <v>137</v>
      </c>
      <c r="I20" s="113">
        <f t="shared" si="17"/>
        <v>169</v>
      </c>
      <c r="J20" s="737"/>
      <c r="K20" s="738"/>
      <c r="L20" s="112">
        <v>147</v>
      </c>
      <c r="M20" s="113">
        <f t="shared" si="18"/>
        <v>179</v>
      </c>
      <c r="N20" s="737"/>
      <c r="O20" s="738"/>
      <c r="P20" s="110">
        <v>138</v>
      </c>
      <c r="Q20" s="111">
        <f t="shared" si="19"/>
        <v>170</v>
      </c>
      <c r="R20" s="737"/>
      <c r="S20" s="738"/>
      <c r="T20" s="110">
        <v>177</v>
      </c>
      <c r="U20" s="111">
        <f t="shared" si="20"/>
        <v>209</v>
      </c>
      <c r="V20" s="737"/>
      <c r="W20" s="738"/>
      <c r="X20" s="113">
        <f t="shared" si="0"/>
        <v>925</v>
      </c>
      <c r="Y20" s="119">
        <f>D20+H20+L20+P20+T20</f>
        <v>765</v>
      </c>
      <c r="Z20" s="120">
        <f>AVERAGE(E20,I20,M20,Q20,U20)</f>
        <v>185</v>
      </c>
      <c r="AA20" s="121">
        <f>AVERAGE(E20,I20,M20,Q20,U20)-C20</f>
        <v>153</v>
      </c>
      <c r="AB20" s="732"/>
    </row>
    <row r="21" spans="1:28" s="129" customFormat="1" ht="48.75" customHeight="1" thickBot="1" x14ac:dyDescent="0.3">
      <c r="A21" s="107"/>
      <c r="B21" s="93" t="s">
        <v>19</v>
      </c>
      <c r="C21" s="133">
        <f>SUM(C22:C24)</f>
        <v>88</v>
      </c>
      <c r="D21" s="95">
        <f>SUM(D22:D24)</f>
        <v>489</v>
      </c>
      <c r="E21" s="124">
        <f>SUM(E22:E24)</f>
        <v>577</v>
      </c>
      <c r="F21" s="124">
        <f>E9</f>
        <v>544</v>
      </c>
      <c r="G21" s="101" t="str">
        <f>B9</f>
        <v>Kunda Trans</v>
      </c>
      <c r="H21" s="125">
        <f>SUM(H22:H24)</f>
        <v>499</v>
      </c>
      <c r="I21" s="124">
        <f>SUM(I22:I24)</f>
        <v>587</v>
      </c>
      <c r="J21" s="124">
        <f>I5</f>
        <v>558</v>
      </c>
      <c r="K21" s="101" t="str">
        <f>B5</f>
        <v>K.A.K.</v>
      </c>
      <c r="L21" s="102">
        <f>SUM(L22:L24)</f>
        <v>435</v>
      </c>
      <c r="M21" s="126">
        <f>SUM(M22:M24)</f>
        <v>523</v>
      </c>
      <c r="N21" s="124">
        <f>M25</f>
        <v>534</v>
      </c>
      <c r="O21" s="101" t="str">
        <f>B25</f>
        <v>Strikers</v>
      </c>
      <c r="P21" s="102">
        <f>SUM(P22:P24)</f>
        <v>453</v>
      </c>
      <c r="Q21" s="126">
        <f>SUM(Q22:Q24)</f>
        <v>541</v>
      </c>
      <c r="R21" s="124">
        <f>Q17</f>
        <v>577</v>
      </c>
      <c r="S21" s="101" t="str">
        <f>B17</f>
        <v>Silfer</v>
      </c>
      <c r="T21" s="102">
        <f>SUM(T22:T24)</f>
        <v>433</v>
      </c>
      <c r="U21" s="126">
        <f>SUM(U22:U24)</f>
        <v>521</v>
      </c>
      <c r="V21" s="124">
        <f>U13</f>
        <v>543</v>
      </c>
      <c r="W21" s="101" t="str">
        <f>B13</f>
        <v>Toode</v>
      </c>
      <c r="X21" s="104">
        <f t="shared" si="0"/>
        <v>2749</v>
      </c>
      <c r="Y21" s="102">
        <f>SUM(Y22:Y24)</f>
        <v>2309</v>
      </c>
      <c r="Z21" s="128">
        <f>AVERAGE(Z22,Z23,Z24)</f>
        <v>183.26666666666665</v>
      </c>
      <c r="AA21" s="106">
        <f>AVERAGE(AA22,AA23,AA24)</f>
        <v>153.93333333333334</v>
      </c>
      <c r="AB21" s="730">
        <f>F22+J22+N22+R22+V22</f>
        <v>2</v>
      </c>
    </row>
    <row r="22" spans="1:28" s="129" customFormat="1" ht="16.2" customHeight="1" x14ac:dyDescent="0.25">
      <c r="A22" s="107"/>
      <c r="B22" s="108" t="s">
        <v>131</v>
      </c>
      <c r="C22" s="116">
        <v>42</v>
      </c>
      <c r="D22" s="110">
        <v>127</v>
      </c>
      <c r="E22" s="111">
        <f>C22+D22</f>
        <v>169</v>
      </c>
      <c r="F22" s="733">
        <v>1</v>
      </c>
      <c r="G22" s="734"/>
      <c r="H22" s="112">
        <v>175</v>
      </c>
      <c r="I22" s="113">
        <f>C22+H22</f>
        <v>217</v>
      </c>
      <c r="J22" s="733">
        <v>1</v>
      </c>
      <c r="K22" s="734"/>
      <c r="L22" s="112">
        <v>138</v>
      </c>
      <c r="M22" s="113">
        <f>C22+L22</f>
        <v>180</v>
      </c>
      <c r="N22" s="733">
        <v>0</v>
      </c>
      <c r="O22" s="734"/>
      <c r="P22" s="112">
        <v>160</v>
      </c>
      <c r="Q22" s="111">
        <f>C22+P22</f>
        <v>202</v>
      </c>
      <c r="R22" s="733">
        <v>0</v>
      </c>
      <c r="S22" s="734"/>
      <c r="T22" s="110">
        <v>149</v>
      </c>
      <c r="U22" s="111">
        <f>T22+C22</f>
        <v>191</v>
      </c>
      <c r="V22" s="733">
        <v>0</v>
      </c>
      <c r="W22" s="734"/>
      <c r="X22" s="113">
        <f t="shared" si="0"/>
        <v>959</v>
      </c>
      <c r="Y22" s="112">
        <f>D22+H22+L22+P22+T22</f>
        <v>749</v>
      </c>
      <c r="Z22" s="114">
        <f>AVERAGE(E22,I22,M22,Q22,U22)</f>
        <v>191.8</v>
      </c>
      <c r="AA22" s="115">
        <f>AVERAGE(E22,I22,M22,Q22,U22)-C22</f>
        <v>149.80000000000001</v>
      </c>
      <c r="AB22" s="731"/>
    </row>
    <row r="23" spans="1:28" s="129" customFormat="1" ht="16.2" customHeight="1" x14ac:dyDescent="0.25">
      <c r="A23" s="107"/>
      <c r="B23" s="117" t="s">
        <v>132</v>
      </c>
      <c r="C23" s="116">
        <v>34</v>
      </c>
      <c r="D23" s="110">
        <v>181</v>
      </c>
      <c r="E23" s="111">
        <f t="shared" ref="E23:E24" si="21">C23+D23</f>
        <v>215</v>
      </c>
      <c r="F23" s="735"/>
      <c r="G23" s="736"/>
      <c r="H23" s="112">
        <v>162</v>
      </c>
      <c r="I23" s="113">
        <f t="shared" ref="I23:I24" si="22">C23+H23</f>
        <v>196</v>
      </c>
      <c r="J23" s="735"/>
      <c r="K23" s="736"/>
      <c r="L23" s="112">
        <v>143</v>
      </c>
      <c r="M23" s="113">
        <f t="shared" ref="M23:M24" si="23">C23+L23</f>
        <v>177</v>
      </c>
      <c r="N23" s="735"/>
      <c r="O23" s="736"/>
      <c r="P23" s="110">
        <v>126</v>
      </c>
      <c r="Q23" s="111">
        <f t="shared" ref="Q23:Q24" si="24">C23+P23</f>
        <v>160</v>
      </c>
      <c r="R23" s="735"/>
      <c r="S23" s="736"/>
      <c r="T23" s="110">
        <v>142</v>
      </c>
      <c r="U23" s="111">
        <f t="shared" ref="U23:U24" si="25">T23+C23</f>
        <v>176</v>
      </c>
      <c r="V23" s="735"/>
      <c r="W23" s="736"/>
      <c r="X23" s="113">
        <f t="shared" si="0"/>
        <v>924</v>
      </c>
      <c r="Y23" s="112">
        <f>D23+H23+L23+P23+T23</f>
        <v>754</v>
      </c>
      <c r="Z23" s="114">
        <f>AVERAGE(E23,I23,M23,Q23,U23)</f>
        <v>184.8</v>
      </c>
      <c r="AA23" s="115">
        <f>AVERAGE(E23,I23,M23,Q23,U23)-C23</f>
        <v>150.80000000000001</v>
      </c>
      <c r="AB23" s="731"/>
    </row>
    <row r="24" spans="1:28" s="129" customFormat="1" ht="16.95" customHeight="1" thickBot="1" x14ac:dyDescent="0.35">
      <c r="A24" s="107"/>
      <c r="B24" s="131" t="s">
        <v>133</v>
      </c>
      <c r="C24" s="118">
        <v>12</v>
      </c>
      <c r="D24" s="110">
        <v>181</v>
      </c>
      <c r="E24" s="111">
        <f t="shared" si="21"/>
        <v>193</v>
      </c>
      <c r="F24" s="737"/>
      <c r="G24" s="738"/>
      <c r="H24" s="119">
        <v>162</v>
      </c>
      <c r="I24" s="113">
        <f t="shared" si="22"/>
        <v>174</v>
      </c>
      <c r="J24" s="737"/>
      <c r="K24" s="738"/>
      <c r="L24" s="112">
        <v>154</v>
      </c>
      <c r="M24" s="113">
        <f t="shared" si="23"/>
        <v>166</v>
      </c>
      <c r="N24" s="737"/>
      <c r="O24" s="738"/>
      <c r="P24" s="110">
        <v>167</v>
      </c>
      <c r="Q24" s="111">
        <f t="shared" si="24"/>
        <v>179</v>
      </c>
      <c r="R24" s="737"/>
      <c r="S24" s="738"/>
      <c r="T24" s="110">
        <v>142</v>
      </c>
      <c r="U24" s="111">
        <f t="shared" si="25"/>
        <v>154</v>
      </c>
      <c r="V24" s="737"/>
      <c r="W24" s="738"/>
      <c r="X24" s="113">
        <f t="shared" si="0"/>
        <v>866</v>
      </c>
      <c r="Y24" s="119">
        <f>D24+H24+L24+P24+T24</f>
        <v>806</v>
      </c>
      <c r="Z24" s="120">
        <f>AVERAGE(E24,I24,M24,Q24,U24)</f>
        <v>173.2</v>
      </c>
      <c r="AA24" s="121">
        <f>AVERAGE(E24,I24,M24,Q24,U24)-C24</f>
        <v>161.19999999999999</v>
      </c>
      <c r="AB24" s="732"/>
    </row>
    <row r="25" spans="1:28" s="129" customFormat="1" ht="48.75" customHeight="1" thickBot="1" x14ac:dyDescent="0.3">
      <c r="A25" s="107"/>
      <c r="B25" s="122" t="s">
        <v>72</v>
      </c>
      <c r="C25" s="133">
        <f>SUM(C26:C28)</f>
        <v>94</v>
      </c>
      <c r="D25" s="95">
        <f>SUM(D26:D28)</f>
        <v>429</v>
      </c>
      <c r="E25" s="124">
        <f>SUM(E26:E28)</f>
        <v>523</v>
      </c>
      <c r="F25" s="124">
        <f>E5</f>
        <v>518</v>
      </c>
      <c r="G25" s="101" t="str">
        <f>B5</f>
        <v>K.A.K.</v>
      </c>
      <c r="H25" s="125">
        <f>SUM(H26:H28)</f>
        <v>434</v>
      </c>
      <c r="I25" s="124">
        <f>SUM(I26:I28)</f>
        <v>528</v>
      </c>
      <c r="J25" s="124">
        <f>I13</f>
        <v>557</v>
      </c>
      <c r="K25" s="101" t="str">
        <f>B13</f>
        <v>Toode</v>
      </c>
      <c r="L25" s="103">
        <f>SUM(L26:L28)</f>
        <v>440</v>
      </c>
      <c r="M25" s="124">
        <f>SUM(M26:M28)</f>
        <v>534</v>
      </c>
      <c r="N25" s="124">
        <f>M21</f>
        <v>523</v>
      </c>
      <c r="O25" s="101" t="str">
        <f>B21</f>
        <v>Põdra Pubi</v>
      </c>
      <c r="P25" s="102">
        <f>SUM(P26:P28)</f>
        <v>520</v>
      </c>
      <c r="Q25" s="124">
        <f>SUM(Q26:Q28)</f>
        <v>614</v>
      </c>
      <c r="R25" s="124">
        <f>Q9</f>
        <v>542</v>
      </c>
      <c r="S25" s="101" t="str">
        <f>B9</f>
        <v>Kunda Trans</v>
      </c>
      <c r="T25" s="102">
        <f>SUM(T26:T28)</f>
        <v>432</v>
      </c>
      <c r="U25" s="124">
        <f>SUM(U26:U28)</f>
        <v>526</v>
      </c>
      <c r="V25" s="124">
        <f>U17</f>
        <v>594</v>
      </c>
      <c r="W25" s="101" t="str">
        <f>B17</f>
        <v>Silfer</v>
      </c>
      <c r="X25" s="104">
        <f t="shared" si="0"/>
        <v>2725</v>
      </c>
      <c r="Y25" s="102">
        <f>SUM(Y26:Y28)</f>
        <v>2255</v>
      </c>
      <c r="Z25" s="128">
        <f>AVERAGE(Z26,Z27,Z28)</f>
        <v>181.66666666666666</v>
      </c>
      <c r="AA25" s="106">
        <f>AVERAGE(AA26,AA27,AA28)</f>
        <v>150.33333333333331</v>
      </c>
      <c r="AB25" s="730">
        <f>F26+J26+N26+R26+V26</f>
        <v>3</v>
      </c>
    </row>
    <row r="26" spans="1:28" s="129" customFormat="1" ht="16.2" customHeight="1" x14ac:dyDescent="0.25">
      <c r="A26" s="107"/>
      <c r="B26" s="130" t="s">
        <v>46</v>
      </c>
      <c r="C26" s="116">
        <v>19</v>
      </c>
      <c r="D26" s="110">
        <v>156</v>
      </c>
      <c r="E26" s="111">
        <f>C26+D26</f>
        <v>175</v>
      </c>
      <c r="F26" s="733">
        <v>1</v>
      </c>
      <c r="G26" s="734"/>
      <c r="H26" s="112">
        <v>163</v>
      </c>
      <c r="I26" s="113">
        <f>C26+H26</f>
        <v>182</v>
      </c>
      <c r="J26" s="733">
        <v>0</v>
      </c>
      <c r="K26" s="734"/>
      <c r="L26" s="112">
        <v>143</v>
      </c>
      <c r="M26" s="113">
        <f>C26+L26</f>
        <v>162</v>
      </c>
      <c r="N26" s="733">
        <v>1</v>
      </c>
      <c r="O26" s="734"/>
      <c r="P26" s="112">
        <v>204</v>
      </c>
      <c r="Q26" s="111">
        <f>C26+P26</f>
        <v>223</v>
      </c>
      <c r="R26" s="733">
        <v>1</v>
      </c>
      <c r="S26" s="734"/>
      <c r="T26" s="110">
        <v>125</v>
      </c>
      <c r="U26" s="111">
        <f>T26+C26</f>
        <v>144</v>
      </c>
      <c r="V26" s="733">
        <v>0</v>
      </c>
      <c r="W26" s="734"/>
      <c r="X26" s="113">
        <f t="shared" si="0"/>
        <v>886</v>
      </c>
      <c r="Y26" s="112">
        <f>D26+H26+L26+P26+T26</f>
        <v>791</v>
      </c>
      <c r="Z26" s="114">
        <f>AVERAGE(E26,I26,M26,Q26,U26)</f>
        <v>177.2</v>
      </c>
      <c r="AA26" s="115">
        <f>AVERAGE(E26,I26,M26,Q26,U26)-C26</f>
        <v>158.19999999999999</v>
      </c>
      <c r="AB26" s="731"/>
    </row>
    <row r="27" spans="1:28" s="129" customFormat="1" ht="16.2" customHeight="1" x14ac:dyDescent="0.25">
      <c r="A27" s="107"/>
      <c r="B27" s="117" t="s">
        <v>194</v>
      </c>
      <c r="C27" s="116">
        <v>60</v>
      </c>
      <c r="D27" s="110">
        <v>117</v>
      </c>
      <c r="E27" s="111">
        <f t="shared" ref="E27:E28" si="26">C27+D27</f>
        <v>177</v>
      </c>
      <c r="F27" s="735"/>
      <c r="G27" s="736"/>
      <c r="H27" s="112">
        <v>106</v>
      </c>
      <c r="I27" s="113">
        <f t="shared" ref="I27:I28" si="27">C27+H27</f>
        <v>166</v>
      </c>
      <c r="J27" s="735"/>
      <c r="K27" s="736"/>
      <c r="L27" s="112">
        <v>102</v>
      </c>
      <c r="M27" s="113">
        <f t="shared" ref="M27:M28" si="28">C27+L27</f>
        <v>162</v>
      </c>
      <c r="N27" s="735"/>
      <c r="O27" s="736"/>
      <c r="P27" s="110">
        <v>160</v>
      </c>
      <c r="Q27" s="111">
        <f t="shared" ref="Q27:Q28" si="29">C27+P27</f>
        <v>220</v>
      </c>
      <c r="R27" s="735"/>
      <c r="S27" s="736"/>
      <c r="T27" s="110">
        <v>103</v>
      </c>
      <c r="U27" s="111">
        <f t="shared" ref="U27:U28" si="30">T27+C27</f>
        <v>163</v>
      </c>
      <c r="V27" s="735"/>
      <c r="W27" s="736"/>
      <c r="X27" s="113">
        <f t="shared" si="0"/>
        <v>888</v>
      </c>
      <c r="Y27" s="112">
        <f>D27+H27+L27+P27+T27</f>
        <v>588</v>
      </c>
      <c r="Z27" s="114">
        <f>AVERAGE(E27,I27,M27,Q27,U27)</f>
        <v>177.6</v>
      </c>
      <c r="AA27" s="115">
        <f>AVERAGE(E27,I27,M27,Q27,U27)-C27</f>
        <v>117.6</v>
      </c>
      <c r="AB27" s="731"/>
    </row>
    <row r="28" spans="1:28" s="129" customFormat="1" ht="16.95" customHeight="1" thickBot="1" x14ac:dyDescent="0.35">
      <c r="A28" s="107"/>
      <c r="B28" s="131" t="s">
        <v>47</v>
      </c>
      <c r="C28" s="118">
        <v>15</v>
      </c>
      <c r="D28" s="110">
        <v>156</v>
      </c>
      <c r="E28" s="111">
        <f t="shared" si="26"/>
        <v>171</v>
      </c>
      <c r="F28" s="737"/>
      <c r="G28" s="738"/>
      <c r="H28" s="119">
        <v>165</v>
      </c>
      <c r="I28" s="113">
        <f t="shared" si="27"/>
        <v>180</v>
      </c>
      <c r="J28" s="737"/>
      <c r="K28" s="738"/>
      <c r="L28" s="112">
        <v>195</v>
      </c>
      <c r="M28" s="113">
        <f t="shared" si="28"/>
        <v>210</v>
      </c>
      <c r="N28" s="737"/>
      <c r="O28" s="738"/>
      <c r="P28" s="110">
        <v>156</v>
      </c>
      <c r="Q28" s="111">
        <f t="shared" si="29"/>
        <v>171</v>
      </c>
      <c r="R28" s="737"/>
      <c r="S28" s="738"/>
      <c r="T28" s="110">
        <v>204</v>
      </c>
      <c r="U28" s="111">
        <f t="shared" si="30"/>
        <v>219</v>
      </c>
      <c r="V28" s="737"/>
      <c r="W28" s="738"/>
      <c r="X28" s="113">
        <f t="shared" si="0"/>
        <v>951</v>
      </c>
      <c r="Y28" s="119">
        <f>D28+H28+L28+P28+T28</f>
        <v>876</v>
      </c>
      <c r="Z28" s="120">
        <f>AVERAGE(E28,I28,M28,Q28,U28)</f>
        <v>190.2</v>
      </c>
      <c r="AA28" s="121">
        <f>AVERAGE(E28,I28,M28,Q28,U28)-C28</f>
        <v>175.2</v>
      </c>
      <c r="AB28" s="732"/>
    </row>
    <row r="29" spans="1:28" s="129" customFormat="1" ht="30.75" customHeight="1" x14ac:dyDescent="0.3">
      <c r="A29" s="107"/>
      <c r="B29" s="135"/>
      <c r="C29" s="136"/>
      <c r="D29" s="137"/>
      <c r="E29" s="138"/>
      <c r="F29" s="139"/>
      <c r="G29" s="139"/>
      <c r="H29" s="137"/>
      <c r="I29" s="138"/>
      <c r="J29" s="139"/>
      <c r="K29" s="139"/>
      <c r="L29" s="137"/>
      <c r="M29" s="138"/>
      <c r="N29" s="139"/>
      <c r="O29" s="139"/>
      <c r="P29" s="137"/>
      <c r="Q29" s="138"/>
      <c r="R29" s="139"/>
      <c r="S29" s="139"/>
      <c r="T29" s="137"/>
      <c r="U29" s="138"/>
      <c r="V29" s="139"/>
      <c r="W29" s="139"/>
      <c r="X29" s="138"/>
      <c r="Y29" s="137"/>
      <c r="Z29" s="140"/>
      <c r="AA29" s="141"/>
      <c r="AB29" s="142"/>
    </row>
    <row r="30" spans="1:28" ht="22.2" x14ac:dyDescent="0.3">
      <c r="B30" s="61"/>
      <c r="C30" s="62"/>
      <c r="D30" s="63"/>
      <c r="E30" s="64"/>
      <c r="F30" s="64"/>
      <c r="G30" s="64" t="s">
        <v>189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2"/>
      <c r="S30" s="62"/>
      <c r="T30" s="62"/>
      <c r="U30" s="149"/>
      <c r="V30" s="150" t="s">
        <v>65</v>
      </c>
      <c r="W30" s="65"/>
      <c r="X30" s="65"/>
      <c r="Y30" s="65"/>
      <c r="Z30" s="62"/>
      <c r="AA30" s="62"/>
      <c r="AB30" s="63"/>
    </row>
    <row r="31" spans="1:28" ht="20.399999999999999" thickBot="1" x14ac:dyDescent="0.35">
      <c r="B31" s="66" t="s">
        <v>26</v>
      </c>
      <c r="C31" s="67"/>
      <c r="D31" s="63"/>
      <c r="E31" s="6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</row>
    <row r="32" spans="1:28" x14ac:dyDescent="0.3">
      <c r="B32" s="69" t="s">
        <v>1</v>
      </c>
      <c r="C32" s="70" t="s">
        <v>27</v>
      </c>
      <c r="D32" s="71"/>
      <c r="E32" s="72" t="s">
        <v>28</v>
      </c>
      <c r="F32" s="741" t="s">
        <v>29</v>
      </c>
      <c r="G32" s="742"/>
      <c r="H32" s="73"/>
      <c r="I32" s="72" t="s">
        <v>30</v>
      </c>
      <c r="J32" s="741" t="s">
        <v>29</v>
      </c>
      <c r="K32" s="742"/>
      <c r="L32" s="74"/>
      <c r="M32" s="72" t="s">
        <v>31</v>
      </c>
      <c r="N32" s="741" t="s">
        <v>29</v>
      </c>
      <c r="O32" s="742"/>
      <c r="P32" s="74"/>
      <c r="Q32" s="72" t="s">
        <v>32</v>
      </c>
      <c r="R32" s="741" t="s">
        <v>29</v>
      </c>
      <c r="S32" s="742"/>
      <c r="T32" s="75"/>
      <c r="U32" s="72" t="s">
        <v>33</v>
      </c>
      <c r="V32" s="741" t="s">
        <v>29</v>
      </c>
      <c r="W32" s="742"/>
      <c r="X32" s="72" t="s">
        <v>34</v>
      </c>
      <c r="Y32" s="76"/>
      <c r="Z32" s="77" t="s">
        <v>35</v>
      </c>
      <c r="AA32" s="78" t="s">
        <v>4</v>
      </c>
      <c r="AB32" s="79" t="s">
        <v>34</v>
      </c>
    </row>
    <row r="33" spans="1:34" ht="17.399999999999999" thickBot="1" x14ac:dyDescent="0.35">
      <c r="A33" s="80"/>
      <c r="B33" s="81" t="s">
        <v>36</v>
      </c>
      <c r="C33" s="82"/>
      <c r="D33" s="83"/>
      <c r="E33" s="84" t="s">
        <v>37</v>
      </c>
      <c r="F33" s="739" t="s">
        <v>38</v>
      </c>
      <c r="G33" s="740"/>
      <c r="H33" s="85"/>
      <c r="I33" s="84" t="s">
        <v>37</v>
      </c>
      <c r="J33" s="739" t="s">
        <v>38</v>
      </c>
      <c r="K33" s="740"/>
      <c r="L33" s="84"/>
      <c r="M33" s="84" t="s">
        <v>37</v>
      </c>
      <c r="N33" s="739" t="s">
        <v>38</v>
      </c>
      <c r="O33" s="740"/>
      <c r="P33" s="84"/>
      <c r="Q33" s="84" t="s">
        <v>37</v>
      </c>
      <c r="R33" s="739" t="s">
        <v>38</v>
      </c>
      <c r="S33" s="740"/>
      <c r="T33" s="86"/>
      <c r="U33" s="84" t="s">
        <v>37</v>
      </c>
      <c r="V33" s="739" t="s">
        <v>38</v>
      </c>
      <c r="W33" s="740"/>
      <c r="X33" s="87" t="s">
        <v>37</v>
      </c>
      <c r="Y33" s="88" t="s">
        <v>39</v>
      </c>
      <c r="Z33" s="89" t="s">
        <v>40</v>
      </c>
      <c r="AA33" s="90" t="s">
        <v>41</v>
      </c>
      <c r="AB33" s="91" t="s">
        <v>2</v>
      </c>
    </row>
    <row r="34" spans="1:34" ht="48.75" customHeight="1" thickBot="1" x14ac:dyDescent="0.35">
      <c r="A34" s="92"/>
      <c r="B34" s="93" t="s">
        <v>61</v>
      </c>
      <c r="C34" s="94">
        <f>SUM(C35:C37)</f>
        <v>128</v>
      </c>
      <c r="D34" s="95">
        <f>SUM(D35:D37)</f>
        <v>394</v>
      </c>
      <c r="E34" s="96">
        <f>SUM(E35:E37)</f>
        <v>522</v>
      </c>
      <c r="F34" s="97">
        <f>E54</f>
        <v>547</v>
      </c>
      <c r="G34" s="98" t="str">
        <f>B54</f>
        <v>Steelhouse Group</v>
      </c>
      <c r="H34" s="99">
        <f>SUM(H35:H37)</f>
        <v>428</v>
      </c>
      <c r="I34" s="100">
        <f>SUM(I35:I37)</f>
        <v>556</v>
      </c>
      <c r="J34" s="100">
        <f>I50</f>
        <v>642</v>
      </c>
      <c r="K34" s="101" t="str">
        <f>B50</f>
        <v>Egesten Metallehitused</v>
      </c>
      <c r="L34" s="102">
        <f>SUM(L35:L37)</f>
        <v>460</v>
      </c>
      <c r="M34" s="97">
        <f>SUM(M35:M37)</f>
        <v>588</v>
      </c>
      <c r="N34" s="97">
        <f>M46</f>
        <v>642</v>
      </c>
      <c r="O34" s="98" t="str">
        <f>B46</f>
        <v>TER Team</v>
      </c>
      <c r="P34" s="103">
        <f>SUM(P35:P37)</f>
        <v>475</v>
      </c>
      <c r="Q34" s="97">
        <f>SUM(Q35:Q37)</f>
        <v>603</v>
      </c>
      <c r="R34" s="97">
        <f>Q42</f>
        <v>554</v>
      </c>
      <c r="S34" s="98" t="str">
        <f>B42</f>
        <v>Aavmar</v>
      </c>
      <c r="T34" s="103">
        <f>SUM(T35:T37)</f>
        <v>411</v>
      </c>
      <c r="U34" s="97">
        <f>SUM(U35:U37)</f>
        <v>539</v>
      </c>
      <c r="V34" s="97">
        <f>U38</f>
        <v>609</v>
      </c>
      <c r="W34" s="98" t="str">
        <f>B38</f>
        <v>Rakvere Linnavalitsus</v>
      </c>
      <c r="X34" s="104">
        <f t="shared" ref="X34:X57" si="31">E34+I34+M34+Q34+U34</f>
        <v>2808</v>
      </c>
      <c r="Y34" s="102">
        <f>SUM(Y35:Y37)</f>
        <v>2168</v>
      </c>
      <c r="Z34" s="105">
        <f>AVERAGE(Z35,Z36,Z37)</f>
        <v>187.19999999999996</v>
      </c>
      <c r="AA34" s="106">
        <f>AVERAGE(AA35,AA36,AA37)</f>
        <v>144.53333333333333</v>
      </c>
      <c r="AB34" s="730">
        <f>F35+J35+N35+R35+V35</f>
        <v>1</v>
      </c>
    </row>
    <row r="35" spans="1:34" ht="16.95" customHeight="1" x14ac:dyDescent="0.3">
      <c r="A35" s="107"/>
      <c r="B35" s="108" t="s">
        <v>176</v>
      </c>
      <c r="C35" s="109">
        <v>48</v>
      </c>
      <c r="D35" s="110">
        <v>131</v>
      </c>
      <c r="E35" s="111">
        <f>D35+C35</f>
        <v>179</v>
      </c>
      <c r="F35" s="733">
        <v>0</v>
      </c>
      <c r="G35" s="734"/>
      <c r="H35" s="112">
        <v>135</v>
      </c>
      <c r="I35" s="113">
        <f>H35+C35</f>
        <v>183</v>
      </c>
      <c r="J35" s="733">
        <v>0</v>
      </c>
      <c r="K35" s="734"/>
      <c r="L35" s="112">
        <v>159</v>
      </c>
      <c r="M35" s="113">
        <f>L35+C35</f>
        <v>207</v>
      </c>
      <c r="N35" s="733">
        <v>0</v>
      </c>
      <c r="O35" s="734"/>
      <c r="P35" s="112">
        <v>160</v>
      </c>
      <c r="Q35" s="111">
        <f>P35+C35</f>
        <v>208</v>
      </c>
      <c r="R35" s="733">
        <v>1</v>
      </c>
      <c r="S35" s="734"/>
      <c r="T35" s="110">
        <v>129</v>
      </c>
      <c r="U35" s="111">
        <f>T35+C35</f>
        <v>177</v>
      </c>
      <c r="V35" s="733">
        <v>0</v>
      </c>
      <c r="W35" s="734"/>
      <c r="X35" s="113">
        <f t="shared" si="31"/>
        <v>954</v>
      </c>
      <c r="Y35" s="112">
        <f>D35+H35+L35+P35+T35</f>
        <v>714</v>
      </c>
      <c r="Z35" s="114">
        <f>AVERAGE(E35,I35,M35,Q35,U35)</f>
        <v>190.8</v>
      </c>
      <c r="AA35" s="115">
        <f>AVERAGE(E35,I35,M35,Q35,U35)-C35</f>
        <v>142.80000000000001</v>
      </c>
      <c r="AB35" s="731"/>
    </row>
    <row r="36" spans="1:34" s="80" customFormat="1" ht="16.2" customHeight="1" x14ac:dyDescent="0.3">
      <c r="A36" s="107"/>
      <c r="B36" s="108" t="s">
        <v>71</v>
      </c>
      <c r="C36" s="116">
        <v>42</v>
      </c>
      <c r="D36" s="110">
        <v>152</v>
      </c>
      <c r="E36" s="111">
        <f t="shared" ref="E36:E37" si="32">D36+C36</f>
        <v>194</v>
      </c>
      <c r="F36" s="735"/>
      <c r="G36" s="736"/>
      <c r="H36" s="112">
        <v>137</v>
      </c>
      <c r="I36" s="113">
        <f t="shared" ref="I36:I37" si="33">H36+C36</f>
        <v>179</v>
      </c>
      <c r="J36" s="735"/>
      <c r="K36" s="736"/>
      <c r="L36" s="112">
        <v>154</v>
      </c>
      <c r="M36" s="113">
        <f t="shared" ref="M36:M37" si="34">L36+C36</f>
        <v>196</v>
      </c>
      <c r="N36" s="735"/>
      <c r="O36" s="736"/>
      <c r="P36" s="110">
        <v>147</v>
      </c>
      <c r="Q36" s="111">
        <f t="shared" ref="Q36:Q37" si="35">P36+C36</f>
        <v>189</v>
      </c>
      <c r="R36" s="735"/>
      <c r="S36" s="736"/>
      <c r="T36" s="110">
        <v>123</v>
      </c>
      <c r="U36" s="111">
        <f t="shared" ref="U36:U37" si="36">T36+C36</f>
        <v>165</v>
      </c>
      <c r="V36" s="735"/>
      <c r="W36" s="736"/>
      <c r="X36" s="113">
        <f t="shared" si="31"/>
        <v>923</v>
      </c>
      <c r="Y36" s="112">
        <f>D36+H36+L36+P36+T36</f>
        <v>713</v>
      </c>
      <c r="Z36" s="114">
        <f>AVERAGE(E36,I36,M36,Q36,U36)</f>
        <v>184.6</v>
      </c>
      <c r="AA36" s="115">
        <f>AVERAGE(E36,I36,M36,Q36,U36)-C36</f>
        <v>142.6</v>
      </c>
      <c r="AB36" s="731"/>
      <c r="AD36" s="60"/>
      <c r="AE36" s="60"/>
      <c r="AF36" s="60"/>
      <c r="AG36" s="60"/>
      <c r="AH36" s="60"/>
    </row>
    <row r="37" spans="1:34" s="80" customFormat="1" ht="17.399999999999999" customHeight="1" thickBot="1" x14ac:dyDescent="0.35">
      <c r="A37" s="107"/>
      <c r="B37" s="117" t="s">
        <v>73</v>
      </c>
      <c r="C37" s="118">
        <v>38</v>
      </c>
      <c r="D37" s="110">
        <v>111</v>
      </c>
      <c r="E37" s="111">
        <f t="shared" si="32"/>
        <v>149</v>
      </c>
      <c r="F37" s="737"/>
      <c r="G37" s="738"/>
      <c r="H37" s="119">
        <v>156</v>
      </c>
      <c r="I37" s="113">
        <f t="shared" si="33"/>
        <v>194</v>
      </c>
      <c r="J37" s="737"/>
      <c r="K37" s="738"/>
      <c r="L37" s="112">
        <v>147</v>
      </c>
      <c r="M37" s="113">
        <f t="shared" si="34"/>
        <v>185</v>
      </c>
      <c r="N37" s="737"/>
      <c r="O37" s="738"/>
      <c r="P37" s="110">
        <v>168</v>
      </c>
      <c r="Q37" s="111">
        <f t="shared" si="35"/>
        <v>206</v>
      </c>
      <c r="R37" s="737"/>
      <c r="S37" s="738"/>
      <c r="T37" s="110">
        <v>159</v>
      </c>
      <c r="U37" s="111">
        <f t="shared" si="36"/>
        <v>197</v>
      </c>
      <c r="V37" s="737"/>
      <c r="W37" s="738"/>
      <c r="X37" s="113">
        <f t="shared" si="31"/>
        <v>931</v>
      </c>
      <c r="Y37" s="119">
        <f>D37+H37+L37+P37+T37</f>
        <v>741</v>
      </c>
      <c r="Z37" s="120">
        <f>AVERAGE(E37,I37,M37,Q37,U37)</f>
        <v>186.2</v>
      </c>
      <c r="AA37" s="121">
        <f>AVERAGE(E37,I37,M37,Q37,U37)-C37</f>
        <v>148.19999999999999</v>
      </c>
      <c r="AB37" s="732"/>
      <c r="AD37" s="60"/>
      <c r="AE37" s="60"/>
      <c r="AF37" s="60"/>
      <c r="AG37" s="60"/>
      <c r="AH37" s="60"/>
    </row>
    <row r="38" spans="1:34" s="129" customFormat="1" ht="48.75" customHeight="1" thickBot="1" x14ac:dyDescent="0.35">
      <c r="A38" s="107"/>
      <c r="B38" s="93" t="s">
        <v>23</v>
      </c>
      <c r="C38" s="123">
        <f>SUM(C39:C41)</f>
        <v>132</v>
      </c>
      <c r="D38" s="95">
        <f>SUM(D39:D41)</f>
        <v>347</v>
      </c>
      <c r="E38" s="124">
        <f>SUM(E39:E41)</f>
        <v>479</v>
      </c>
      <c r="F38" s="124">
        <f>E50</f>
        <v>544</v>
      </c>
      <c r="G38" s="101" t="str">
        <f>B50</f>
        <v>Egesten Metallehitused</v>
      </c>
      <c r="H38" s="125">
        <f>SUM(H39:H41)</f>
        <v>392</v>
      </c>
      <c r="I38" s="100">
        <f>SUM(I39:I41)</f>
        <v>524</v>
      </c>
      <c r="J38" s="124">
        <f>I46</f>
        <v>630</v>
      </c>
      <c r="K38" s="101" t="str">
        <f>B46</f>
        <v>TER Team</v>
      </c>
      <c r="L38" s="102">
        <f>SUM(L39:L41)</f>
        <v>510</v>
      </c>
      <c r="M38" s="126">
        <f>SUM(M39:M41)</f>
        <v>642</v>
      </c>
      <c r="N38" s="124">
        <f>M42</f>
        <v>490</v>
      </c>
      <c r="O38" s="101" t="str">
        <f>B42</f>
        <v>Aavmar</v>
      </c>
      <c r="P38" s="102">
        <f>SUM(P39:P41)</f>
        <v>446</v>
      </c>
      <c r="Q38" s="97">
        <f>SUM(Q39:Q41)</f>
        <v>578</v>
      </c>
      <c r="R38" s="124">
        <f>Q54</f>
        <v>552</v>
      </c>
      <c r="S38" s="101" t="str">
        <f>B54</f>
        <v>Steelhouse Group</v>
      </c>
      <c r="T38" s="102">
        <f>SUM(T39:T41)</f>
        <v>477</v>
      </c>
      <c r="U38" s="127">
        <f>SUM(U39:U41)</f>
        <v>609</v>
      </c>
      <c r="V38" s="124">
        <f>U34</f>
        <v>539</v>
      </c>
      <c r="W38" s="101" t="str">
        <f>B34</f>
        <v>Elke Rakvere</v>
      </c>
      <c r="X38" s="104">
        <f t="shared" si="31"/>
        <v>2832</v>
      </c>
      <c r="Y38" s="102">
        <f>SUM(Y39:Y41)</f>
        <v>2172</v>
      </c>
      <c r="Z38" s="128">
        <f>AVERAGE(Z39,Z40,Z41)</f>
        <v>188.79999999999998</v>
      </c>
      <c r="AA38" s="106">
        <f>AVERAGE(AA39,AA40,AA41)</f>
        <v>144.79999999999998</v>
      </c>
      <c r="AB38" s="730">
        <f>F39+J39+N39+R39+V39</f>
        <v>3</v>
      </c>
      <c r="AD38" s="60"/>
      <c r="AE38" s="60"/>
      <c r="AF38" s="60"/>
      <c r="AG38" s="60"/>
      <c r="AH38" s="60"/>
    </row>
    <row r="39" spans="1:34" s="129" customFormat="1" ht="16.2" customHeight="1" x14ac:dyDescent="0.3">
      <c r="A39" s="107"/>
      <c r="B39" s="130" t="s">
        <v>192</v>
      </c>
      <c r="C39" s="116">
        <v>60</v>
      </c>
      <c r="D39" s="110">
        <v>99</v>
      </c>
      <c r="E39" s="111">
        <f>D39+C39</f>
        <v>159</v>
      </c>
      <c r="F39" s="733">
        <v>0</v>
      </c>
      <c r="G39" s="734"/>
      <c r="H39" s="112">
        <v>102</v>
      </c>
      <c r="I39" s="113">
        <f>H39+C39</f>
        <v>162</v>
      </c>
      <c r="J39" s="733">
        <v>0</v>
      </c>
      <c r="K39" s="734"/>
      <c r="L39" s="112">
        <v>137</v>
      </c>
      <c r="M39" s="113">
        <f>L39+C39</f>
        <v>197</v>
      </c>
      <c r="N39" s="733">
        <v>1</v>
      </c>
      <c r="O39" s="734"/>
      <c r="P39" s="112">
        <v>121</v>
      </c>
      <c r="Q39" s="111">
        <f>P39+C39</f>
        <v>181</v>
      </c>
      <c r="R39" s="733">
        <v>1</v>
      </c>
      <c r="S39" s="734"/>
      <c r="T39" s="110">
        <v>167</v>
      </c>
      <c r="U39" s="111">
        <f>T39+C39</f>
        <v>227</v>
      </c>
      <c r="V39" s="733">
        <v>1</v>
      </c>
      <c r="W39" s="734"/>
      <c r="X39" s="113">
        <f t="shared" si="31"/>
        <v>926</v>
      </c>
      <c r="Y39" s="112">
        <f>D39+H39+L39+P39+T39</f>
        <v>626</v>
      </c>
      <c r="Z39" s="114">
        <f>AVERAGE(E39,I39,M39,Q39,U39)</f>
        <v>185.2</v>
      </c>
      <c r="AA39" s="115">
        <f>AVERAGE(E39,I39,M39,Q39,U39)-C39</f>
        <v>125.19999999999999</v>
      </c>
      <c r="AB39" s="731"/>
      <c r="AD39" s="60"/>
      <c r="AE39" s="60"/>
      <c r="AF39" s="60"/>
      <c r="AG39" s="60"/>
      <c r="AH39" s="60"/>
    </row>
    <row r="40" spans="1:34" s="129" customFormat="1" ht="16.2" customHeight="1" x14ac:dyDescent="0.3">
      <c r="A40" s="107"/>
      <c r="B40" s="117" t="s">
        <v>161</v>
      </c>
      <c r="C40" s="116">
        <v>34</v>
      </c>
      <c r="D40" s="110">
        <v>118</v>
      </c>
      <c r="E40" s="111">
        <f t="shared" ref="E40:E41" si="37">D40+C40</f>
        <v>152</v>
      </c>
      <c r="F40" s="735"/>
      <c r="G40" s="736"/>
      <c r="H40" s="112">
        <v>126</v>
      </c>
      <c r="I40" s="113">
        <f t="shared" ref="I40:I41" si="38">H40+C40</f>
        <v>160</v>
      </c>
      <c r="J40" s="735"/>
      <c r="K40" s="736"/>
      <c r="L40" s="112">
        <v>162</v>
      </c>
      <c r="M40" s="113">
        <f t="shared" ref="M40:M41" si="39">L40+C40</f>
        <v>196</v>
      </c>
      <c r="N40" s="735"/>
      <c r="O40" s="736"/>
      <c r="P40" s="110">
        <v>135</v>
      </c>
      <c r="Q40" s="111">
        <f t="shared" ref="Q40:Q41" si="40">P40+C40</f>
        <v>169</v>
      </c>
      <c r="R40" s="735"/>
      <c r="S40" s="736"/>
      <c r="T40" s="110">
        <v>144</v>
      </c>
      <c r="U40" s="111">
        <f t="shared" ref="U40:U41" si="41">T40+C40</f>
        <v>178</v>
      </c>
      <c r="V40" s="735"/>
      <c r="W40" s="736"/>
      <c r="X40" s="113">
        <f t="shared" si="31"/>
        <v>855</v>
      </c>
      <c r="Y40" s="112">
        <f>D40+H40+L40+P40+T40</f>
        <v>685</v>
      </c>
      <c r="Z40" s="114">
        <f>AVERAGE(E40,I40,M40,Q40,U40)</f>
        <v>171</v>
      </c>
      <c r="AA40" s="115">
        <f>AVERAGE(E40,I40,M40,Q40,U40)-C40</f>
        <v>137</v>
      </c>
      <c r="AB40" s="731"/>
      <c r="AD40" s="60"/>
      <c r="AE40" s="60"/>
      <c r="AF40" s="60"/>
      <c r="AG40" s="60"/>
      <c r="AH40" s="60"/>
    </row>
    <row r="41" spans="1:34" s="129" customFormat="1" ht="16.95" customHeight="1" thickBot="1" x14ac:dyDescent="0.35">
      <c r="A41" s="107"/>
      <c r="B41" s="131" t="s">
        <v>162</v>
      </c>
      <c r="C41" s="118">
        <v>38</v>
      </c>
      <c r="D41" s="110">
        <v>130</v>
      </c>
      <c r="E41" s="111">
        <f t="shared" si="37"/>
        <v>168</v>
      </c>
      <c r="F41" s="737"/>
      <c r="G41" s="738"/>
      <c r="H41" s="119">
        <v>164</v>
      </c>
      <c r="I41" s="113">
        <f t="shared" si="38"/>
        <v>202</v>
      </c>
      <c r="J41" s="737"/>
      <c r="K41" s="738"/>
      <c r="L41" s="112">
        <v>211</v>
      </c>
      <c r="M41" s="113">
        <f t="shared" si="39"/>
        <v>249</v>
      </c>
      <c r="N41" s="737"/>
      <c r="O41" s="738"/>
      <c r="P41" s="110">
        <v>190</v>
      </c>
      <c r="Q41" s="111">
        <f t="shared" si="40"/>
        <v>228</v>
      </c>
      <c r="R41" s="737"/>
      <c r="S41" s="738"/>
      <c r="T41" s="110">
        <v>166</v>
      </c>
      <c r="U41" s="111">
        <f t="shared" si="41"/>
        <v>204</v>
      </c>
      <c r="V41" s="737"/>
      <c r="W41" s="738"/>
      <c r="X41" s="113">
        <f t="shared" si="31"/>
        <v>1051</v>
      </c>
      <c r="Y41" s="119">
        <f>D41+H41+L41+P41+T41</f>
        <v>861</v>
      </c>
      <c r="Z41" s="120">
        <f>AVERAGE(E41,I41,M41,Q41,U41)</f>
        <v>210.2</v>
      </c>
      <c r="AA41" s="121">
        <f>AVERAGE(E41,I41,M41,Q41,U41)-C41</f>
        <v>172.2</v>
      </c>
      <c r="AB41" s="732"/>
      <c r="AD41" s="60"/>
      <c r="AE41" s="60"/>
      <c r="AF41" s="60"/>
      <c r="AG41" s="60"/>
      <c r="AH41" s="60"/>
    </row>
    <row r="42" spans="1:34" s="129" customFormat="1" ht="44.4" customHeight="1" thickBot="1" x14ac:dyDescent="0.3">
      <c r="A42" s="107"/>
      <c r="B42" s="122" t="s">
        <v>16</v>
      </c>
      <c r="C42" s="123">
        <f>SUM(C43:C45)</f>
        <v>201</v>
      </c>
      <c r="D42" s="95">
        <f>SUM(D43:D45)</f>
        <v>412</v>
      </c>
      <c r="E42" s="124">
        <f>SUM(E43:E45)</f>
        <v>512</v>
      </c>
      <c r="F42" s="124">
        <f>E46</f>
        <v>606</v>
      </c>
      <c r="G42" s="101" t="str">
        <f>B46</f>
        <v>TER Team</v>
      </c>
      <c r="H42" s="125">
        <f>SUM(H43:H45)</f>
        <v>525</v>
      </c>
      <c r="I42" s="124">
        <f>SUM(I43:I45)</f>
        <v>625</v>
      </c>
      <c r="J42" s="124">
        <f>I54</f>
        <v>554</v>
      </c>
      <c r="K42" s="101" t="str">
        <f>B54</f>
        <v>Steelhouse Group</v>
      </c>
      <c r="L42" s="102">
        <f>SUM(L43:L45)</f>
        <v>390</v>
      </c>
      <c r="M42" s="124">
        <f>SUM(M43:M45)</f>
        <v>490</v>
      </c>
      <c r="N42" s="124">
        <f>M38</f>
        <v>642</v>
      </c>
      <c r="O42" s="101" t="str">
        <f>B38</f>
        <v>Rakvere Linnavalitsus</v>
      </c>
      <c r="P42" s="102">
        <f>SUM(P43:P45)</f>
        <v>353</v>
      </c>
      <c r="Q42" s="124">
        <f>SUM(Q43:Q45)</f>
        <v>554</v>
      </c>
      <c r="R42" s="124">
        <f>Q34</f>
        <v>603</v>
      </c>
      <c r="S42" s="101" t="str">
        <f>B34</f>
        <v>Elke Rakvere</v>
      </c>
      <c r="T42" s="102">
        <f>SUM(T43:T45)</f>
        <v>314</v>
      </c>
      <c r="U42" s="124">
        <f>SUM(U43:U45)</f>
        <v>515</v>
      </c>
      <c r="V42" s="124">
        <f>U50</f>
        <v>693</v>
      </c>
      <c r="W42" s="101" t="str">
        <f>B50</f>
        <v>Egesten Metallehitused</v>
      </c>
      <c r="X42" s="104">
        <f t="shared" si="31"/>
        <v>2696</v>
      </c>
      <c r="Y42" s="102">
        <f>SUM(Y43:Y45)</f>
        <v>1994</v>
      </c>
      <c r="Z42" s="128">
        <f>AVERAGE(Z43,Z44,Z45)</f>
        <v>179.73333333333335</v>
      </c>
      <c r="AA42" s="106">
        <f>AVERAGE(AA43,AA44,AA45)</f>
        <v>112.73333333333335</v>
      </c>
      <c r="AB42" s="730">
        <f>F43+J43+N43+R43+V43</f>
        <v>1</v>
      </c>
    </row>
    <row r="43" spans="1:34" s="129" customFormat="1" ht="16.2" customHeight="1" x14ac:dyDescent="0.25">
      <c r="A43" s="107"/>
      <c r="B43" s="143" t="s">
        <v>42</v>
      </c>
      <c r="C43" s="116">
        <v>160</v>
      </c>
      <c r="D43" s="110">
        <v>127</v>
      </c>
      <c r="E43" s="111">
        <v>186</v>
      </c>
      <c r="F43" s="733">
        <v>0</v>
      </c>
      <c r="G43" s="734"/>
      <c r="H43" s="112">
        <v>149</v>
      </c>
      <c r="I43" s="113">
        <v>208</v>
      </c>
      <c r="J43" s="733">
        <v>1</v>
      </c>
      <c r="K43" s="734"/>
      <c r="L43" s="112">
        <v>56</v>
      </c>
      <c r="M43" s="113">
        <v>115</v>
      </c>
      <c r="N43" s="733">
        <v>0</v>
      </c>
      <c r="O43" s="734"/>
      <c r="P43" s="112">
        <v>0</v>
      </c>
      <c r="Q43" s="111">
        <f>P43+C43</f>
        <v>160</v>
      </c>
      <c r="R43" s="733">
        <v>0</v>
      </c>
      <c r="S43" s="734"/>
      <c r="T43" s="110">
        <v>0</v>
      </c>
      <c r="U43" s="111">
        <f>T43+C43</f>
        <v>160</v>
      </c>
      <c r="V43" s="733">
        <v>0</v>
      </c>
      <c r="W43" s="734"/>
      <c r="X43" s="113">
        <f t="shared" si="31"/>
        <v>829</v>
      </c>
      <c r="Y43" s="112">
        <f>D43+H43+L43+P43+T43</f>
        <v>332</v>
      </c>
      <c r="Z43" s="114">
        <f>AVERAGE(E43,I43,M43,Q43,U43)</f>
        <v>165.8</v>
      </c>
      <c r="AA43" s="115">
        <f>AVERAGE(E43,I43,M43,Q43,U43)-C43</f>
        <v>5.8000000000000114</v>
      </c>
      <c r="AB43" s="731"/>
    </row>
    <row r="44" spans="1:34" s="129" customFormat="1" ht="16.2" customHeight="1" x14ac:dyDescent="0.25">
      <c r="A44" s="107"/>
      <c r="B44" s="143" t="s">
        <v>43</v>
      </c>
      <c r="C44" s="116">
        <v>25</v>
      </c>
      <c r="D44" s="110">
        <v>149</v>
      </c>
      <c r="E44" s="111">
        <f t="shared" ref="E44:E45" si="42">D44+C44</f>
        <v>174</v>
      </c>
      <c r="F44" s="735"/>
      <c r="G44" s="736"/>
      <c r="H44" s="112">
        <v>169</v>
      </c>
      <c r="I44" s="113">
        <f t="shared" ref="I44:I45" si="43">H44+C44</f>
        <v>194</v>
      </c>
      <c r="J44" s="735"/>
      <c r="K44" s="736"/>
      <c r="L44" s="112">
        <v>169</v>
      </c>
      <c r="M44" s="113">
        <f t="shared" ref="M44:M45" si="44">L44+C44</f>
        <v>194</v>
      </c>
      <c r="N44" s="735"/>
      <c r="O44" s="736"/>
      <c r="P44" s="110">
        <v>198</v>
      </c>
      <c r="Q44" s="111">
        <f t="shared" ref="Q44:Q45" si="45">P44+C44</f>
        <v>223</v>
      </c>
      <c r="R44" s="735"/>
      <c r="S44" s="736"/>
      <c r="T44" s="110">
        <v>133</v>
      </c>
      <c r="U44" s="111">
        <f t="shared" ref="U44:U45" si="46">T44+C44</f>
        <v>158</v>
      </c>
      <c r="V44" s="735"/>
      <c r="W44" s="736"/>
      <c r="X44" s="113">
        <f t="shared" si="31"/>
        <v>943</v>
      </c>
      <c r="Y44" s="112">
        <f>D44+H44+L44+P44+T44</f>
        <v>818</v>
      </c>
      <c r="Z44" s="114">
        <f>AVERAGE(E44,I44,M44,Q44,U44)</f>
        <v>188.6</v>
      </c>
      <c r="AA44" s="115">
        <f>AVERAGE(E44,I44,M44,Q44,U44)-C44</f>
        <v>163.6</v>
      </c>
      <c r="AB44" s="731"/>
    </row>
    <row r="45" spans="1:34" s="129" customFormat="1" ht="16.95" customHeight="1" thickBot="1" x14ac:dyDescent="0.35">
      <c r="A45" s="107"/>
      <c r="B45" s="134" t="s">
        <v>44</v>
      </c>
      <c r="C45" s="118">
        <v>16</v>
      </c>
      <c r="D45" s="110">
        <v>136</v>
      </c>
      <c r="E45" s="111">
        <f t="shared" si="42"/>
        <v>152</v>
      </c>
      <c r="F45" s="737"/>
      <c r="G45" s="738"/>
      <c r="H45" s="119">
        <v>207</v>
      </c>
      <c r="I45" s="113">
        <f t="shared" si="43"/>
        <v>223</v>
      </c>
      <c r="J45" s="737"/>
      <c r="K45" s="738"/>
      <c r="L45" s="112">
        <v>165</v>
      </c>
      <c r="M45" s="113">
        <f t="shared" si="44"/>
        <v>181</v>
      </c>
      <c r="N45" s="737"/>
      <c r="O45" s="738"/>
      <c r="P45" s="110">
        <v>155</v>
      </c>
      <c r="Q45" s="111">
        <f t="shared" si="45"/>
        <v>171</v>
      </c>
      <c r="R45" s="737"/>
      <c r="S45" s="738"/>
      <c r="T45" s="110">
        <v>181</v>
      </c>
      <c r="U45" s="111">
        <f t="shared" si="46"/>
        <v>197</v>
      </c>
      <c r="V45" s="737"/>
      <c r="W45" s="738"/>
      <c r="X45" s="113">
        <f t="shared" si="31"/>
        <v>924</v>
      </c>
      <c r="Y45" s="119">
        <f>D45+H45+L45+P45+T45</f>
        <v>844</v>
      </c>
      <c r="Z45" s="120">
        <f>AVERAGE(E45,I45,M45,Q45,U45)</f>
        <v>184.8</v>
      </c>
      <c r="AA45" s="121">
        <f>AVERAGE(E45,I45,M45,Q45,U45)-C45</f>
        <v>168.8</v>
      </c>
      <c r="AB45" s="732"/>
    </row>
    <row r="46" spans="1:34" s="129" customFormat="1" ht="48.75" customHeight="1" thickBot="1" x14ac:dyDescent="0.3">
      <c r="A46" s="107"/>
      <c r="B46" s="122" t="s">
        <v>17</v>
      </c>
      <c r="C46" s="123">
        <f>SUM(C47:C49)</f>
        <v>82</v>
      </c>
      <c r="D46" s="95">
        <f>SUM(D47:D49)</f>
        <v>524</v>
      </c>
      <c r="E46" s="124">
        <f>SUM(E47:E49)</f>
        <v>606</v>
      </c>
      <c r="F46" s="124">
        <f>E42</f>
        <v>512</v>
      </c>
      <c r="G46" s="101" t="str">
        <f>B42</f>
        <v>Aavmar</v>
      </c>
      <c r="H46" s="132">
        <f>SUM(H47:H49)</f>
        <v>548</v>
      </c>
      <c r="I46" s="124">
        <f>SUM(I47:I49)</f>
        <v>630</v>
      </c>
      <c r="J46" s="124">
        <f>I38</f>
        <v>524</v>
      </c>
      <c r="K46" s="101" t="str">
        <f>B38</f>
        <v>Rakvere Linnavalitsus</v>
      </c>
      <c r="L46" s="103">
        <f>SUM(L47:L49)</f>
        <v>560</v>
      </c>
      <c r="M46" s="127">
        <f>SUM(M47:M49)</f>
        <v>642</v>
      </c>
      <c r="N46" s="124">
        <f>M34</f>
        <v>588</v>
      </c>
      <c r="O46" s="101" t="str">
        <f>B34</f>
        <v>Elke Rakvere</v>
      </c>
      <c r="P46" s="102">
        <f>SUM(P47:P49)</f>
        <v>490</v>
      </c>
      <c r="Q46" s="127">
        <f>SUM(Q47:Q49)</f>
        <v>572</v>
      </c>
      <c r="R46" s="124">
        <f>Q50</f>
        <v>644</v>
      </c>
      <c r="S46" s="101" t="str">
        <f>B50</f>
        <v>Egesten Metallehitused</v>
      </c>
      <c r="T46" s="102">
        <f>SUM(T47:T49)</f>
        <v>492</v>
      </c>
      <c r="U46" s="127">
        <f>SUM(U47:U49)</f>
        <v>574</v>
      </c>
      <c r="V46" s="124">
        <f>U54</f>
        <v>524</v>
      </c>
      <c r="W46" s="101" t="str">
        <f>B54</f>
        <v>Steelhouse Group</v>
      </c>
      <c r="X46" s="104">
        <f t="shared" si="31"/>
        <v>3024</v>
      </c>
      <c r="Y46" s="102">
        <f>SUM(Y47:Y49)</f>
        <v>2614</v>
      </c>
      <c r="Z46" s="128">
        <f>AVERAGE(Z47,Z48,Z49)</f>
        <v>201.60000000000002</v>
      </c>
      <c r="AA46" s="106">
        <f>AVERAGE(AA47,AA48,AA49)</f>
        <v>174.26666666666668</v>
      </c>
      <c r="AB46" s="730">
        <f>F47+J47+N47+R47+V47</f>
        <v>4</v>
      </c>
    </row>
    <row r="47" spans="1:34" s="129" customFormat="1" ht="16.2" customHeight="1" x14ac:dyDescent="0.25">
      <c r="A47" s="107"/>
      <c r="B47" s="130" t="s">
        <v>50</v>
      </c>
      <c r="C47" s="116">
        <v>28</v>
      </c>
      <c r="D47" s="110">
        <v>172</v>
      </c>
      <c r="E47" s="111">
        <f>D47+C47</f>
        <v>200</v>
      </c>
      <c r="F47" s="733">
        <v>1</v>
      </c>
      <c r="G47" s="734"/>
      <c r="H47" s="112">
        <v>200</v>
      </c>
      <c r="I47" s="113">
        <f>H47+C47</f>
        <v>228</v>
      </c>
      <c r="J47" s="733">
        <v>1</v>
      </c>
      <c r="K47" s="734"/>
      <c r="L47" s="112">
        <v>196</v>
      </c>
      <c r="M47" s="113">
        <f>L47+C47</f>
        <v>224</v>
      </c>
      <c r="N47" s="733">
        <v>1</v>
      </c>
      <c r="O47" s="734"/>
      <c r="P47" s="112">
        <v>154</v>
      </c>
      <c r="Q47" s="111">
        <f>P47+C47</f>
        <v>182</v>
      </c>
      <c r="R47" s="733">
        <v>0</v>
      </c>
      <c r="S47" s="734"/>
      <c r="T47" s="110">
        <v>167</v>
      </c>
      <c r="U47" s="111">
        <f>T47+C47</f>
        <v>195</v>
      </c>
      <c r="V47" s="733">
        <v>1</v>
      </c>
      <c r="W47" s="734"/>
      <c r="X47" s="113">
        <f t="shared" si="31"/>
        <v>1029</v>
      </c>
      <c r="Y47" s="112">
        <f>D47+H47+L47+P47+T47</f>
        <v>889</v>
      </c>
      <c r="Z47" s="114">
        <f>AVERAGE(E47,I47,M47,Q47,U47)</f>
        <v>205.8</v>
      </c>
      <c r="AA47" s="115">
        <f>AVERAGE(E47,I47,M47,Q47,U47)-C47</f>
        <v>177.8</v>
      </c>
      <c r="AB47" s="731"/>
    </row>
    <row r="48" spans="1:34" s="129" customFormat="1" ht="16.2" customHeight="1" x14ac:dyDescent="0.25">
      <c r="A48" s="107"/>
      <c r="B48" s="117" t="s">
        <v>51</v>
      </c>
      <c r="C48" s="116">
        <v>25</v>
      </c>
      <c r="D48" s="110">
        <v>172</v>
      </c>
      <c r="E48" s="111">
        <f t="shared" ref="E48:E49" si="47">D48+C48</f>
        <v>197</v>
      </c>
      <c r="F48" s="735"/>
      <c r="G48" s="736"/>
      <c r="H48" s="112">
        <v>145</v>
      </c>
      <c r="I48" s="113">
        <f t="shared" ref="I48:I49" si="48">H48+C48</f>
        <v>170</v>
      </c>
      <c r="J48" s="735"/>
      <c r="K48" s="736"/>
      <c r="L48" s="112">
        <v>192</v>
      </c>
      <c r="M48" s="113">
        <f t="shared" ref="M48:M49" si="49">L48+C48</f>
        <v>217</v>
      </c>
      <c r="N48" s="735"/>
      <c r="O48" s="736"/>
      <c r="P48" s="110">
        <v>169</v>
      </c>
      <c r="Q48" s="111">
        <f t="shared" ref="Q48:Q49" si="50">P48+C48</f>
        <v>194</v>
      </c>
      <c r="R48" s="735"/>
      <c r="S48" s="736"/>
      <c r="T48" s="110">
        <v>154</v>
      </c>
      <c r="U48" s="111">
        <f t="shared" ref="U48:U49" si="51">T48+C48</f>
        <v>179</v>
      </c>
      <c r="V48" s="735"/>
      <c r="W48" s="736"/>
      <c r="X48" s="113">
        <f t="shared" si="31"/>
        <v>957</v>
      </c>
      <c r="Y48" s="112">
        <f>D48+H48+L48+P48+T48</f>
        <v>832</v>
      </c>
      <c r="Z48" s="114">
        <f>AVERAGE(E48,I48,M48,Q48,U48)</f>
        <v>191.4</v>
      </c>
      <c r="AA48" s="115">
        <f>AVERAGE(E48,I48,M48,Q48,U48)-C48</f>
        <v>166.4</v>
      </c>
      <c r="AB48" s="731"/>
    </row>
    <row r="49" spans="1:28" s="129" customFormat="1" ht="16.95" customHeight="1" thickBot="1" x14ac:dyDescent="0.35">
      <c r="A49" s="107"/>
      <c r="B49" s="131" t="s">
        <v>52</v>
      </c>
      <c r="C49" s="118">
        <v>29</v>
      </c>
      <c r="D49" s="110">
        <v>180</v>
      </c>
      <c r="E49" s="111">
        <f t="shared" si="47"/>
        <v>209</v>
      </c>
      <c r="F49" s="737"/>
      <c r="G49" s="738"/>
      <c r="H49" s="119">
        <v>203</v>
      </c>
      <c r="I49" s="113">
        <f t="shared" si="48"/>
        <v>232</v>
      </c>
      <c r="J49" s="737"/>
      <c r="K49" s="738"/>
      <c r="L49" s="112">
        <v>172</v>
      </c>
      <c r="M49" s="113">
        <f t="shared" si="49"/>
        <v>201</v>
      </c>
      <c r="N49" s="737"/>
      <c r="O49" s="738"/>
      <c r="P49" s="110">
        <v>167</v>
      </c>
      <c r="Q49" s="111">
        <f t="shared" si="50"/>
        <v>196</v>
      </c>
      <c r="R49" s="737"/>
      <c r="S49" s="738"/>
      <c r="T49" s="110">
        <v>171</v>
      </c>
      <c r="U49" s="111">
        <f t="shared" si="51"/>
        <v>200</v>
      </c>
      <c r="V49" s="737"/>
      <c r="W49" s="738"/>
      <c r="X49" s="113">
        <f t="shared" si="31"/>
        <v>1038</v>
      </c>
      <c r="Y49" s="119">
        <f>D49+H49+L49+P49+T49</f>
        <v>893</v>
      </c>
      <c r="Z49" s="120">
        <f>AVERAGE(E49,I49,M49,Q49,U49)</f>
        <v>207.6</v>
      </c>
      <c r="AA49" s="121">
        <f>AVERAGE(E49,I49,M49,Q49,U49)-C49</f>
        <v>178.6</v>
      </c>
      <c r="AB49" s="732"/>
    </row>
    <row r="50" spans="1:28" s="129" customFormat="1" ht="48.75" customHeight="1" thickBot="1" x14ac:dyDescent="0.3">
      <c r="A50" s="107"/>
      <c r="B50" s="122" t="s">
        <v>25</v>
      </c>
      <c r="C50" s="133">
        <f>SUM(C51:C53)</f>
        <v>87</v>
      </c>
      <c r="D50" s="95">
        <f>SUM(D51:D53)</f>
        <v>457</v>
      </c>
      <c r="E50" s="124">
        <f>SUM(E51:E53)</f>
        <v>544</v>
      </c>
      <c r="F50" s="124">
        <f>E38</f>
        <v>479</v>
      </c>
      <c r="G50" s="101" t="str">
        <f>B38</f>
        <v>Rakvere Linnavalitsus</v>
      </c>
      <c r="H50" s="125">
        <f>SUM(H51:H53)</f>
        <v>555</v>
      </c>
      <c r="I50" s="124">
        <f>SUM(I51:I53)</f>
        <v>642</v>
      </c>
      <c r="J50" s="124">
        <f>I34</f>
        <v>556</v>
      </c>
      <c r="K50" s="101" t="str">
        <f>B34</f>
        <v>Elke Rakvere</v>
      </c>
      <c r="L50" s="102">
        <f>SUM(L51:L53)</f>
        <v>517</v>
      </c>
      <c r="M50" s="126">
        <f>SUM(M51:M53)</f>
        <v>604</v>
      </c>
      <c r="N50" s="124">
        <f>M54</f>
        <v>592</v>
      </c>
      <c r="O50" s="101" t="str">
        <f>B54</f>
        <v>Steelhouse Group</v>
      </c>
      <c r="P50" s="102">
        <f>SUM(P51:P53)</f>
        <v>557</v>
      </c>
      <c r="Q50" s="126">
        <f>SUM(Q51:Q53)</f>
        <v>644</v>
      </c>
      <c r="R50" s="124">
        <f>Q46</f>
        <v>572</v>
      </c>
      <c r="S50" s="101" t="str">
        <f>B46</f>
        <v>TER Team</v>
      </c>
      <c r="T50" s="102">
        <f>SUM(T51:T53)</f>
        <v>606</v>
      </c>
      <c r="U50" s="126">
        <f>SUM(U51:U53)</f>
        <v>693</v>
      </c>
      <c r="V50" s="124">
        <f>U42</f>
        <v>515</v>
      </c>
      <c r="W50" s="101" t="str">
        <f>B42</f>
        <v>Aavmar</v>
      </c>
      <c r="X50" s="104">
        <f t="shared" si="31"/>
        <v>3127</v>
      </c>
      <c r="Y50" s="102">
        <f>SUM(Y51:Y53)</f>
        <v>2692</v>
      </c>
      <c r="Z50" s="128">
        <f>AVERAGE(Z51,Z52,Z53)</f>
        <v>208.46666666666667</v>
      </c>
      <c r="AA50" s="106">
        <f>AVERAGE(AA51,AA52,AA53)</f>
        <v>179.46666666666667</v>
      </c>
      <c r="AB50" s="730">
        <f>F51+J51+N51+R51+V51</f>
        <v>5</v>
      </c>
    </row>
    <row r="51" spans="1:28" s="129" customFormat="1" ht="16.2" customHeight="1" x14ac:dyDescent="0.25">
      <c r="A51" s="107"/>
      <c r="B51" s="130" t="s">
        <v>143</v>
      </c>
      <c r="C51" s="116">
        <v>50</v>
      </c>
      <c r="D51" s="110">
        <v>131</v>
      </c>
      <c r="E51" s="111">
        <f>D51+C51</f>
        <v>181</v>
      </c>
      <c r="F51" s="733">
        <v>1</v>
      </c>
      <c r="G51" s="734"/>
      <c r="H51" s="112">
        <v>151</v>
      </c>
      <c r="I51" s="113">
        <f>H51+C51</f>
        <v>201</v>
      </c>
      <c r="J51" s="733">
        <v>1</v>
      </c>
      <c r="K51" s="734"/>
      <c r="L51" s="112">
        <v>125</v>
      </c>
      <c r="M51" s="113">
        <f>L51+C51</f>
        <v>175</v>
      </c>
      <c r="N51" s="733">
        <v>1</v>
      </c>
      <c r="O51" s="734"/>
      <c r="P51" s="112">
        <v>132</v>
      </c>
      <c r="Q51" s="111">
        <f>P51+C51</f>
        <v>182</v>
      </c>
      <c r="R51" s="733">
        <v>1</v>
      </c>
      <c r="S51" s="734"/>
      <c r="T51" s="110">
        <v>129</v>
      </c>
      <c r="U51" s="111">
        <f>T51+C51</f>
        <v>179</v>
      </c>
      <c r="V51" s="733">
        <v>1</v>
      </c>
      <c r="W51" s="734"/>
      <c r="X51" s="113">
        <f t="shared" si="31"/>
        <v>918</v>
      </c>
      <c r="Y51" s="112">
        <f>D51+H51+L51+P51+T51</f>
        <v>668</v>
      </c>
      <c r="Z51" s="114">
        <f>AVERAGE(E51,I51,M51,Q51,U51)</f>
        <v>183.6</v>
      </c>
      <c r="AA51" s="115">
        <f>AVERAGE(E51,I51,M51,Q51,U51)-C51</f>
        <v>133.6</v>
      </c>
      <c r="AB51" s="731"/>
    </row>
    <row r="52" spans="1:28" s="129" customFormat="1" ht="16.2" customHeight="1" x14ac:dyDescent="0.25">
      <c r="A52" s="107"/>
      <c r="B52" s="117" t="s">
        <v>144</v>
      </c>
      <c r="C52" s="116">
        <v>30</v>
      </c>
      <c r="D52" s="110">
        <v>137</v>
      </c>
      <c r="E52" s="111">
        <f t="shared" ref="E52:E53" si="52">D52+C52</f>
        <v>167</v>
      </c>
      <c r="F52" s="735"/>
      <c r="G52" s="736"/>
      <c r="H52" s="112">
        <v>211</v>
      </c>
      <c r="I52" s="113">
        <f t="shared" ref="I52:I53" si="53">H52+C52</f>
        <v>241</v>
      </c>
      <c r="J52" s="735"/>
      <c r="K52" s="736"/>
      <c r="L52" s="112">
        <v>215</v>
      </c>
      <c r="M52" s="113">
        <f t="shared" ref="M52:M53" si="54">L52+C52</f>
        <v>245</v>
      </c>
      <c r="N52" s="735"/>
      <c r="O52" s="736"/>
      <c r="P52" s="110">
        <v>279</v>
      </c>
      <c r="Q52" s="217">
        <f t="shared" ref="Q52:Q53" si="55">P52+C52</f>
        <v>309</v>
      </c>
      <c r="R52" s="735"/>
      <c r="S52" s="736"/>
      <c r="T52" s="110">
        <v>211</v>
      </c>
      <c r="U52" s="111">
        <f t="shared" ref="U52:U53" si="56">T52+C52</f>
        <v>241</v>
      </c>
      <c r="V52" s="735"/>
      <c r="W52" s="736"/>
      <c r="X52" s="113">
        <f t="shared" si="31"/>
        <v>1203</v>
      </c>
      <c r="Y52" s="112">
        <f>D52+H52+L52+P52+T52</f>
        <v>1053</v>
      </c>
      <c r="Z52" s="114">
        <f>AVERAGE(E52,I52,M52,Q52,U52)</f>
        <v>240.6</v>
      </c>
      <c r="AA52" s="115">
        <f>AVERAGE(E52,I52,M52,Q52,U52)-C52</f>
        <v>210.6</v>
      </c>
      <c r="AB52" s="731"/>
    </row>
    <row r="53" spans="1:28" s="129" customFormat="1" ht="16.95" customHeight="1" thickBot="1" x14ac:dyDescent="0.35">
      <c r="A53" s="107"/>
      <c r="B53" s="131" t="s">
        <v>145</v>
      </c>
      <c r="C53" s="118">
        <v>7</v>
      </c>
      <c r="D53" s="110">
        <v>189</v>
      </c>
      <c r="E53" s="111">
        <f t="shared" si="52"/>
        <v>196</v>
      </c>
      <c r="F53" s="737"/>
      <c r="G53" s="738"/>
      <c r="H53" s="119">
        <v>193</v>
      </c>
      <c r="I53" s="113">
        <f t="shared" si="53"/>
        <v>200</v>
      </c>
      <c r="J53" s="737"/>
      <c r="K53" s="738"/>
      <c r="L53" s="112">
        <v>177</v>
      </c>
      <c r="M53" s="113">
        <f t="shared" si="54"/>
        <v>184</v>
      </c>
      <c r="N53" s="737"/>
      <c r="O53" s="738"/>
      <c r="P53" s="110">
        <v>146</v>
      </c>
      <c r="Q53" s="111">
        <f t="shared" si="55"/>
        <v>153</v>
      </c>
      <c r="R53" s="737"/>
      <c r="S53" s="738"/>
      <c r="T53" s="110">
        <v>266</v>
      </c>
      <c r="U53" s="111">
        <f t="shared" si="56"/>
        <v>273</v>
      </c>
      <c r="V53" s="737"/>
      <c r="W53" s="738"/>
      <c r="X53" s="113">
        <f t="shared" si="31"/>
        <v>1006</v>
      </c>
      <c r="Y53" s="119">
        <f>D53+H53+L53+P53+T53</f>
        <v>971</v>
      </c>
      <c r="Z53" s="120">
        <f>AVERAGE(E53,I53,M53,Q53,U53)</f>
        <v>201.2</v>
      </c>
      <c r="AA53" s="121">
        <f>AVERAGE(E53,I53,M53,Q53,U53)-C53</f>
        <v>194.2</v>
      </c>
      <c r="AB53" s="732"/>
    </row>
    <row r="54" spans="1:28" s="129" customFormat="1" ht="48.75" customHeight="1" thickBot="1" x14ac:dyDescent="0.3">
      <c r="A54" s="107"/>
      <c r="B54" s="122" t="s">
        <v>79</v>
      </c>
      <c r="C54" s="133">
        <f>SUM(C55:C57)</f>
        <v>96</v>
      </c>
      <c r="D54" s="95">
        <f>SUM(D55:D57)</f>
        <v>451</v>
      </c>
      <c r="E54" s="124">
        <f>SUM(E55:E57)</f>
        <v>547</v>
      </c>
      <c r="F54" s="124">
        <f>E34</f>
        <v>522</v>
      </c>
      <c r="G54" s="101" t="str">
        <f>B34</f>
        <v>Elke Rakvere</v>
      </c>
      <c r="H54" s="125">
        <f>SUM(H55:H57)</f>
        <v>458</v>
      </c>
      <c r="I54" s="124">
        <f>SUM(I55:I57)</f>
        <v>554</v>
      </c>
      <c r="J54" s="124">
        <f>I42</f>
        <v>625</v>
      </c>
      <c r="K54" s="101" t="str">
        <f>B42</f>
        <v>Aavmar</v>
      </c>
      <c r="L54" s="103">
        <f>SUM(L55:L57)</f>
        <v>496</v>
      </c>
      <c r="M54" s="124">
        <f>SUM(M55:M57)</f>
        <v>592</v>
      </c>
      <c r="N54" s="124">
        <f>M50</f>
        <v>604</v>
      </c>
      <c r="O54" s="101" t="str">
        <f>B50</f>
        <v>Egesten Metallehitused</v>
      </c>
      <c r="P54" s="102">
        <f>SUM(P55:P57)</f>
        <v>456</v>
      </c>
      <c r="Q54" s="124">
        <f>SUM(Q55:Q57)</f>
        <v>552</v>
      </c>
      <c r="R54" s="124">
        <f>Q38</f>
        <v>578</v>
      </c>
      <c r="S54" s="101" t="str">
        <f>B38</f>
        <v>Rakvere Linnavalitsus</v>
      </c>
      <c r="T54" s="102">
        <f>SUM(T55:T57)</f>
        <v>428</v>
      </c>
      <c r="U54" s="124">
        <f>SUM(U55:U57)</f>
        <v>524</v>
      </c>
      <c r="V54" s="124">
        <f>U46</f>
        <v>574</v>
      </c>
      <c r="W54" s="101" t="str">
        <f>B46</f>
        <v>TER Team</v>
      </c>
      <c r="X54" s="104">
        <f t="shared" si="31"/>
        <v>2769</v>
      </c>
      <c r="Y54" s="102">
        <f>SUM(Y55:Y57)</f>
        <v>2289</v>
      </c>
      <c r="Z54" s="128">
        <f>AVERAGE(Z55,Z56,Z57)</f>
        <v>184.6</v>
      </c>
      <c r="AA54" s="106">
        <f>AVERAGE(AA55,AA56,AA57)</f>
        <v>152.6</v>
      </c>
      <c r="AB54" s="730">
        <f>F55+J55+N55+R55+V55</f>
        <v>1</v>
      </c>
    </row>
    <row r="55" spans="1:28" s="129" customFormat="1" ht="16.2" customHeight="1" x14ac:dyDescent="0.25">
      <c r="A55" s="107"/>
      <c r="B55" s="130" t="s">
        <v>190</v>
      </c>
      <c r="C55" s="116">
        <v>50</v>
      </c>
      <c r="D55" s="110">
        <v>130</v>
      </c>
      <c r="E55" s="111">
        <f>D55+C55</f>
        <v>180</v>
      </c>
      <c r="F55" s="733">
        <v>1</v>
      </c>
      <c r="G55" s="734"/>
      <c r="H55" s="112">
        <v>159</v>
      </c>
      <c r="I55" s="113">
        <f>H55+C55</f>
        <v>209</v>
      </c>
      <c r="J55" s="733">
        <v>0</v>
      </c>
      <c r="K55" s="734"/>
      <c r="L55" s="112">
        <v>115</v>
      </c>
      <c r="M55" s="113">
        <f>L55+C55</f>
        <v>165</v>
      </c>
      <c r="N55" s="733">
        <v>0</v>
      </c>
      <c r="O55" s="734"/>
      <c r="P55" s="112">
        <v>123</v>
      </c>
      <c r="Q55" s="111">
        <f>P55+C55</f>
        <v>173</v>
      </c>
      <c r="R55" s="733">
        <v>0</v>
      </c>
      <c r="S55" s="734"/>
      <c r="T55" s="110">
        <v>116</v>
      </c>
      <c r="U55" s="111">
        <f>T55+C55</f>
        <v>166</v>
      </c>
      <c r="V55" s="733">
        <v>0</v>
      </c>
      <c r="W55" s="734"/>
      <c r="X55" s="113">
        <f t="shared" si="31"/>
        <v>893</v>
      </c>
      <c r="Y55" s="112">
        <f>D55+H55+L55+P55+T55</f>
        <v>643</v>
      </c>
      <c r="Z55" s="114">
        <f>AVERAGE(E55,I55,M55,Q55,U55)</f>
        <v>178.6</v>
      </c>
      <c r="AA55" s="115">
        <f>AVERAGE(E55,I55,M55,Q55,U55)-C55</f>
        <v>128.6</v>
      </c>
      <c r="AB55" s="731"/>
    </row>
    <row r="56" spans="1:28" s="129" customFormat="1" ht="16.2" customHeight="1" x14ac:dyDescent="0.25">
      <c r="A56" s="107"/>
      <c r="B56" s="117" t="s">
        <v>191</v>
      </c>
      <c r="C56" s="116">
        <v>25</v>
      </c>
      <c r="D56" s="110">
        <v>167</v>
      </c>
      <c r="E56" s="111">
        <f t="shared" ref="E56:E57" si="57">D56+C56</f>
        <v>192</v>
      </c>
      <c r="F56" s="735"/>
      <c r="G56" s="736"/>
      <c r="H56" s="112">
        <v>99</v>
      </c>
      <c r="I56" s="113">
        <f t="shared" ref="I56:I57" si="58">H56+C56</f>
        <v>124</v>
      </c>
      <c r="J56" s="735"/>
      <c r="K56" s="736"/>
      <c r="L56" s="112">
        <v>177</v>
      </c>
      <c r="M56" s="113">
        <f t="shared" ref="M56:M57" si="59">L56+C56</f>
        <v>202</v>
      </c>
      <c r="N56" s="735"/>
      <c r="O56" s="736"/>
      <c r="P56" s="110">
        <v>154</v>
      </c>
      <c r="Q56" s="111">
        <f t="shared" ref="Q56:Q57" si="60">P56+C56</f>
        <v>179</v>
      </c>
      <c r="R56" s="735"/>
      <c r="S56" s="736"/>
      <c r="T56" s="110">
        <v>121</v>
      </c>
      <c r="U56" s="111">
        <f t="shared" ref="U56:U57" si="61">T56+C56</f>
        <v>146</v>
      </c>
      <c r="V56" s="735"/>
      <c r="W56" s="736"/>
      <c r="X56" s="113">
        <f t="shared" si="31"/>
        <v>843</v>
      </c>
      <c r="Y56" s="112">
        <f>D56+H56+L56+P56+T56</f>
        <v>718</v>
      </c>
      <c r="Z56" s="114">
        <f>AVERAGE(E56,I56,M56,Q56,U56)</f>
        <v>168.6</v>
      </c>
      <c r="AA56" s="115">
        <f>AVERAGE(E56,I56,M56,Q56,U56)-C56</f>
        <v>143.6</v>
      </c>
      <c r="AB56" s="731"/>
    </row>
    <row r="57" spans="1:28" s="129" customFormat="1" ht="16.95" customHeight="1" thickBot="1" x14ac:dyDescent="0.35">
      <c r="A57" s="107"/>
      <c r="B57" s="131" t="s">
        <v>135</v>
      </c>
      <c r="C57" s="118">
        <v>21</v>
      </c>
      <c r="D57" s="110">
        <v>154</v>
      </c>
      <c r="E57" s="111">
        <f t="shared" si="57"/>
        <v>175</v>
      </c>
      <c r="F57" s="737"/>
      <c r="G57" s="738"/>
      <c r="H57" s="119">
        <v>200</v>
      </c>
      <c r="I57" s="113">
        <f t="shared" si="58"/>
        <v>221</v>
      </c>
      <c r="J57" s="737"/>
      <c r="K57" s="738"/>
      <c r="L57" s="112">
        <v>204</v>
      </c>
      <c r="M57" s="113">
        <f t="shared" si="59"/>
        <v>225</v>
      </c>
      <c r="N57" s="737"/>
      <c r="O57" s="738"/>
      <c r="P57" s="110">
        <v>179</v>
      </c>
      <c r="Q57" s="111">
        <f t="shared" si="60"/>
        <v>200</v>
      </c>
      <c r="R57" s="737"/>
      <c r="S57" s="738"/>
      <c r="T57" s="110">
        <v>191</v>
      </c>
      <c r="U57" s="111">
        <f t="shared" si="61"/>
        <v>212</v>
      </c>
      <c r="V57" s="737"/>
      <c r="W57" s="738"/>
      <c r="X57" s="113">
        <f t="shared" si="31"/>
        <v>1033</v>
      </c>
      <c r="Y57" s="119">
        <f>D57+H57+L57+P57+T57</f>
        <v>928</v>
      </c>
      <c r="Z57" s="120">
        <f>AVERAGE(E57,I57,M57,Q57,U57)</f>
        <v>206.6</v>
      </c>
      <c r="AA57" s="121">
        <f>AVERAGE(E57,I57,M57,Q57,U57)-C57</f>
        <v>185.6</v>
      </c>
      <c r="AB57" s="732"/>
    </row>
    <row r="58" spans="1:28" s="129" customFormat="1" ht="30.75" customHeight="1" x14ac:dyDescent="0.3">
      <c r="A58" s="107"/>
      <c r="B58" s="135"/>
      <c r="C58" s="136"/>
      <c r="D58" s="137"/>
      <c r="E58" s="138"/>
      <c r="F58" s="139"/>
      <c r="G58" s="139"/>
      <c r="H58" s="137"/>
      <c r="I58" s="138"/>
      <c r="J58" s="139"/>
      <c r="K58" s="139"/>
      <c r="L58" s="137"/>
      <c r="M58" s="138"/>
      <c r="N58" s="139"/>
      <c r="O58" s="139"/>
      <c r="P58" s="137"/>
      <c r="Q58" s="138"/>
      <c r="R58" s="139"/>
      <c r="S58" s="139"/>
      <c r="T58" s="137"/>
      <c r="U58" s="138"/>
      <c r="V58" s="139"/>
      <c r="W58" s="139"/>
      <c r="X58" s="138"/>
      <c r="Y58" s="137"/>
      <c r="Z58" s="140"/>
      <c r="AA58" s="141"/>
      <c r="AB58" s="142"/>
    </row>
    <row r="59" spans="1:28" ht="22.2" x14ac:dyDescent="0.3">
      <c r="B59" s="61"/>
      <c r="C59" s="62"/>
      <c r="D59" s="63"/>
      <c r="E59" s="64"/>
      <c r="F59" s="64"/>
      <c r="G59" s="64" t="s">
        <v>185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2"/>
      <c r="S59" s="62"/>
      <c r="T59" s="62"/>
      <c r="U59" s="149"/>
      <c r="V59" s="150" t="s">
        <v>65</v>
      </c>
      <c r="W59" s="65"/>
      <c r="X59" s="65"/>
      <c r="Y59" s="65"/>
      <c r="Z59" s="62"/>
      <c r="AA59" s="62"/>
      <c r="AB59" s="63"/>
    </row>
    <row r="60" spans="1:28" ht="20.399999999999999" thickBot="1" x14ac:dyDescent="0.35">
      <c r="B60" s="66" t="s">
        <v>26</v>
      </c>
      <c r="C60" s="67"/>
      <c r="D60" s="63"/>
      <c r="E60" s="6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</row>
    <row r="61" spans="1:28" x14ac:dyDescent="0.3">
      <c r="B61" s="69" t="s">
        <v>1</v>
      </c>
      <c r="C61" s="70" t="s">
        <v>27</v>
      </c>
      <c r="D61" s="71"/>
      <c r="E61" s="72" t="s">
        <v>28</v>
      </c>
      <c r="F61" s="741" t="s">
        <v>29</v>
      </c>
      <c r="G61" s="742"/>
      <c r="H61" s="73"/>
      <c r="I61" s="72" t="s">
        <v>30</v>
      </c>
      <c r="J61" s="741" t="s">
        <v>29</v>
      </c>
      <c r="K61" s="742"/>
      <c r="L61" s="74"/>
      <c r="M61" s="72" t="s">
        <v>31</v>
      </c>
      <c r="N61" s="741" t="s">
        <v>29</v>
      </c>
      <c r="O61" s="742"/>
      <c r="P61" s="74"/>
      <c r="Q61" s="72" t="s">
        <v>32</v>
      </c>
      <c r="R61" s="741" t="s">
        <v>29</v>
      </c>
      <c r="S61" s="742"/>
      <c r="T61" s="75"/>
      <c r="U61" s="72" t="s">
        <v>33</v>
      </c>
      <c r="V61" s="741" t="s">
        <v>29</v>
      </c>
      <c r="W61" s="742"/>
      <c r="X61" s="72" t="s">
        <v>34</v>
      </c>
      <c r="Y61" s="76"/>
      <c r="Z61" s="77" t="s">
        <v>35</v>
      </c>
      <c r="AA61" s="78" t="s">
        <v>4</v>
      </c>
      <c r="AB61" s="79" t="s">
        <v>34</v>
      </c>
    </row>
    <row r="62" spans="1:28" ht="17.399999999999999" thickBot="1" x14ac:dyDescent="0.35">
      <c r="A62" s="80"/>
      <c r="B62" s="81" t="s">
        <v>36</v>
      </c>
      <c r="C62" s="82"/>
      <c r="D62" s="83"/>
      <c r="E62" s="84" t="s">
        <v>37</v>
      </c>
      <c r="F62" s="739" t="s">
        <v>38</v>
      </c>
      <c r="G62" s="740"/>
      <c r="H62" s="85"/>
      <c r="I62" s="84" t="s">
        <v>37</v>
      </c>
      <c r="J62" s="739" t="s">
        <v>38</v>
      </c>
      <c r="K62" s="740"/>
      <c r="L62" s="84"/>
      <c r="M62" s="84" t="s">
        <v>37</v>
      </c>
      <c r="N62" s="739" t="s">
        <v>38</v>
      </c>
      <c r="O62" s="740"/>
      <c r="P62" s="84"/>
      <c r="Q62" s="84" t="s">
        <v>37</v>
      </c>
      <c r="R62" s="739" t="s">
        <v>38</v>
      </c>
      <c r="S62" s="740"/>
      <c r="T62" s="86"/>
      <c r="U62" s="84" t="s">
        <v>37</v>
      </c>
      <c r="V62" s="739" t="s">
        <v>38</v>
      </c>
      <c r="W62" s="740"/>
      <c r="X62" s="87" t="s">
        <v>37</v>
      </c>
      <c r="Y62" s="88" t="s">
        <v>39</v>
      </c>
      <c r="Z62" s="89" t="s">
        <v>40</v>
      </c>
      <c r="AA62" s="90" t="s">
        <v>41</v>
      </c>
      <c r="AB62" s="91" t="s">
        <v>2</v>
      </c>
    </row>
    <row r="63" spans="1:28" ht="48.75" customHeight="1" thickBot="1" x14ac:dyDescent="0.35">
      <c r="A63" s="92"/>
      <c r="B63" s="122" t="s">
        <v>146</v>
      </c>
      <c r="C63" s="94">
        <f>SUM(C64:C66)</f>
        <v>70</v>
      </c>
      <c r="D63" s="95">
        <f>SUM(D64:D66)</f>
        <v>484</v>
      </c>
      <c r="E63" s="96">
        <f>SUM(E64:E66)</f>
        <v>554</v>
      </c>
      <c r="F63" s="97">
        <f>E83</f>
        <v>517</v>
      </c>
      <c r="G63" s="98" t="str">
        <f>B83</f>
        <v>ESTCell</v>
      </c>
      <c r="H63" s="99">
        <f>SUM(H64:H66)</f>
        <v>470</v>
      </c>
      <c r="I63" s="100">
        <f>SUM(I64:I66)</f>
        <v>540</v>
      </c>
      <c r="J63" s="100">
        <f>I79</f>
        <v>581</v>
      </c>
      <c r="K63" s="101" t="str">
        <f>B79</f>
        <v>Aroz3D</v>
      </c>
      <c r="L63" s="102">
        <f>SUM(L64:L66)</f>
        <v>475</v>
      </c>
      <c r="M63" s="97">
        <f>SUM(M64:M66)</f>
        <v>545</v>
      </c>
      <c r="N63" s="97">
        <f>M75</f>
        <v>615</v>
      </c>
      <c r="O63" s="98" t="str">
        <f>B75</f>
        <v>WÜRTH</v>
      </c>
      <c r="P63" s="103">
        <f>SUM(P64:P66)</f>
        <v>503</v>
      </c>
      <c r="Q63" s="97">
        <f>SUM(Q64:Q66)</f>
        <v>573</v>
      </c>
      <c r="R63" s="97">
        <f>Q71</f>
        <v>455</v>
      </c>
      <c r="S63" s="98" t="str">
        <f>B71</f>
        <v>Rakvere Spordikeskus</v>
      </c>
      <c r="T63" s="103">
        <f>SUM(T64:T66)</f>
        <v>460</v>
      </c>
      <c r="U63" s="97">
        <f>SUM(U64:U66)</f>
        <v>530</v>
      </c>
      <c r="V63" s="97">
        <f>U67</f>
        <v>519</v>
      </c>
      <c r="W63" s="98" t="str">
        <f>B67</f>
        <v>Silfer 2</v>
      </c>
      <c r="X63" s="104">
        <f t="shared" ref="X63:X86" si="62">E63+I63+M63+Q63+U63</f>
        <v>2742</v>
      </c>
      <c r="Y63" s="102">
        <f>SUM(Y64:Y66)</f>
        <v>2392</v>
      </c>
      <c r="Z63" s="105">
        <f>AVERAGE(Z64,Z65,Z66)</f>
        <v>182.79999999999998</v>
      </c>
      <c r="AA63" s="106">
        <f>AVERAGE(AA64,AA65,AA66)</f>
        <v>159.46666666666667</v>
      </c>
      <c r="AB63" s="730">
        <f>F64+J64+N64+R64+V64</f>
        <v>3</v>
      </c>
    </row>
    <row r="64" spans="1:28" ht="16.95" customHeight="1" x14ac:dyDescent="0.3">
      <c r="A64" s="107"/>
      <c r="B64" s="130" t="s">
        <v>167</v>
      </c>
      <c r="C64" s="109">
        <v>17</v>
      </c>
      <c r="D64" s="110">
        <v>159</v>
      </c>
      <c r="E64" s="111">
        <f>D64+C64</f>
        <v>176</v>
      </c>
      <c r="F64" s="733">
        <v>1</v>
      </c>
      <c r="G64" s="734"/>
      <c r="H64" s="112">
        <v>140</v>
      </c>
      <c r="I64" s="113">
        <f>H64+C64</f>
        <v>157</v>
      </c>
      <c r="J64" s="733">
        <v>0</v>
      </c>
      <c r="K64" s="734"/>
      <c r="L64" s="112">
        <v>161</v>
      </c>
      <c r="M64" s="113">
        <f>L64+C64</f>
        <v>178</v>
      </c>
      <c r="N64" s="733">
        <v>0</v>
      </c>
      <c r="O64" s="734"/>
      <c r="P64" s="112">
        <v>174</v>
      </c>
      <c r="Q64" s="111">
        <f>P64+C64</f>
        <v>191</v>
      </c>
      <c r="R64" s="733">
        <v>1</v>
      </c>
      <c r="S64" s="734"/>
      <c r="T64" s="110">
        <v>161</v>
      </c>
      <c r="U64" s="111">
        <f>T64+C64</f>
        <v>178</v>
      </c>
      <c r="V64" s="733">
        <v>1</v>
      </c>
      <c r="W64" s="734"/>
      <c r="X64" s="113">
        <f t="shared" si="62"/>
        <v>880</v>
      </c>
      <c r="Y64" s="112">
        <f>D64+H64+L64+P64+T64</f>
        <v>795</v>
      </c>
      <c r="Z64" s="114">
        <f>AVERAGE(E64,I64,M64,Q64,U64)</f>
        <v>176</v>
      </c>
      <c r="AA64" s="115">
        <f>AVERAGE(E64,I64,M64,Q64,U64)-C64</f>
        <v>159</v>
      </c>
      <c r="AB64" s="731"/>
    </row>
    <row r="65" spans="1:34" s="80" customFormat="1" ht="16.2" customHeight="1" x14ac:dyDescent="0.3">
      <c r="A65" s="107"/>
      <c r="B65" s="117" t="s">
        <v>156</v>
      </c>
      <c r="C65" s="116">
        <v>20</v>
      </c>
      <c r="D65" s="110">
        <v>159</v>
      </c>
      <c r="E65" s="111">
        <f t="shared" ref="E65:E66" si="63">D65+C65</f>
        <v>179</v>
      </c>
      <c r="F65" s="735"/>
      <c r="G65" s="736"/>
      <c r="H65" s="112">
        <v>164</v>
      </c>
      <c r="I65" s="113">
        <f t="shared" ref="I65:I66" si="64">H65+C65</f>
        <v>184</v>
      </c>
      <c r="J65" s="735"/>
      <c r="K65" s="736"/>
      <c r="L65" s="112">
        <v>138</v>
      </c>
      <c r="M65" s="113">
        <f t="shared" ref="M65:M66" si="65">L65+C65</f>
        <v>158</v>
      </c>
      <c r="N65" s="735"/>
      <c r="O65" s="736"/>
      <c r="P65" s="110">
        <v>149</v>
      </c>
      <c r="Q65" s="111">
        <f t="shared" ref="Q65:Q66" si="66">P65+C65</f>
        <v>169</v>
      </c>
      <c r="R65" s="735"/>
      <c r="S65" s="736"/>
      <c r="T65" s="110">
        <v>145</v>
      </c>
      <c r="U65" s="111">
        <f t="shared" ref="U65:U66" si="67">T65+C65</f>
        <v>165</v>
      </c>
      <c r="V65" s="735"/>
      <c r="W65" s="736"/>
      <c r="X65" s="113">
        <f t="shared" si="62"/>
        <v>855</v>
      </c>
      <c r="Y65" s="112">
        <f>D65+H65+L65+P65+T65</f>
        <v>755</v>
      </c>
      <c r="Z65" s="114">
        <f>AVERAGE(E65,I65,M65,Q65,U65)</f>
        <v>171</v>
      </c>
      <c r="AA65" s="115">
        <f>AVERAGE(E65,I65,M65,Q65,U65)-C65</f>
        <v>151</v>
      </c>
      <c r="AB65" s="731"/>
      <c r="AD65" s="60"/>
      <c r="AE65" s="60"/>
      <c r="AF65" s="60"/>
      <c r="AG65" s="60"/>
      <c r="AH65" s="60"/>
    </row>
    <row r="66" spans="1:34" s="80" customFormat="1" ht="17.399999999999999" customHeight="1" thickBot="1" x14ac:dyDescent="0.35">
      <c r="A66" s="107"/>
      <c r="B66" s="131" t="s">
        <v>168</v>
      </c>
      <c r="C66" s="118">
        <v>33</v>
      </c>
      <c r="D66" s="110">
        <v>166</v>
      </c>
      <c r="E66" s="111">
        <f t="shared" si="63"/>
        <v>199</v>
      </c>
      <c r="F66" s="737"/>
      <c r="G66" s="738"/>
      <c r="H66" s="119">
        <v>166</v>
      </c>
      <c r="I66" s="113">
        <f t="shared" si="64"/>
        <v>199</v>
      </c>
      <c r="J66" s="737"/>
      <c r="K66" s="738"/>
      <c r="L66" s="112">
        <v>176</v>
      </c>
      <c r="M66" s="113">
        <f t="shared" si="65"/>
        <v>209</v>
      </c>
      <c r="N66" s="737"/>
      <c r="O66" s="738"/>
      <c r="P66" s="110">
        <v>180</v>
      </c>
      <c r="Q66" s="111">
        <f t="shared" si="66"/>
        <v>213</v>
      </c>
      <c r="R66" s="737"/>
      <c r="S66" s="738"/>
      <c r="T66" s="110">
        <v>154</v>
      </c>
      <c r="U66" s="111">
        <f t="shared" si="67"/>
        <v>187</v>
      </c>
      <c r="V66" s="737"/>
      <c r="W66" s="738"/>
      <c r="X66" s="113">
        <f t="shared" si="62"/>
        <v>1007</v>
      </c>
      <c r="Y66" s="119">
        <f>D66+H66+L66+P66+T66</f>
        <v>842</v>
      </c>
      <c r="Z66" s="120">
        <f>AVERAGE(E66,I66,M66,Q66,U66)</f>
        <v>201.4</v>
      </c>
      <c r="AA66" s="121">
        <f>AVERAGE(E66,I66,M66,Q66,U66)-C66</f>
        <v>168.4</v>
      </c>
      <c r="AB66" s="732"/>
      <c r="AD66" s="60"/>
      <c r="AE66" s="60"/>
      <c r="AF66" s="60"/>
      <c r="AG66" s="60"/>
      <c r="AH66" s="60"/>
    </row>
    <row r="67" spans="1:34" s="129" customFormat="1" ht="48.75" customHeight="1" thickBot="1" x14ac:dyDescent="0.35">
      <c r="A67" s="107"/>
      <c r="B67" s="122" t="s">
        <v>82</v>
      </c>
      <c r="C67" s="123">
        <f>SUM(C68:C70)</f>
        <v>143</v>
      </c>
      <c r="D67" s="95">
        <f>SUM(D68:D70)</f>
        <v>367</v>
      </c>
      <c r="E67" s="124">
        <f>SUM(E68:E70)</f>
        <v>510</v>
      </c>
      <c r="F67" s="124">
        <f>E79</f>
        <v>558</v>
      </c>
      <c r="G67" s="101" t="str">
        <f>B79</f>
        <v>Aroz3D</v>
      </c>
      <c r="H67" s="125">
        <f>SUM(H68:H70)</f>
        <v>423</v>
      </c>
      <c r="I67" s="100">
        <f>SUM(I68:I70)</f>
        <v>566</v>
      </c>
      <c r="J67" s="124">
        <f>I75</f>
        <v>642</v>
      </c>
      <c r="K67" s="101" t="str">
        <f>B75</f>
        <v>WÜRTH</v>
      </c>
      <c r="L67" s="102">
        <f>SUM(L68:L70)</f>
        <v>384</v>
      </c>
      <c r="M67" s="126">
        <f>SUM(M68:M70)</f>
        <v>527</v>
      </c>
      <c r="N67" s="124">
        <f>M71</f>
        <v>428</v>
      </c>
      <c r="O67" s="101" t="str">
        <f>B71</f>
        <v>Rakvere Spordikeskus</v>
      </c>
      <c r="P67" s="102">
        <f>SUM(P68:P70)</f>
        <v>370</v>
      </c>
      <c r="Q67" s="97">
        <f>SUM(Q68:Q70)</f>
        <v>513</v>
      </c>
      <c r="R67" s="124">
        <f>Q83</f>
        <v>542</v>
      </c>
      <c r="S67" s="101" t="str">
        <f>B83</f>
        <v>ESTCell</v>
      </c>
      <c r="T67" s="102">
        <f>SUM(T68:T70)</f>
        <v>376</v>
      </c>
      <c r="U67" s="127">
        <f>SUM(U68:U70)</f>
        <v>519</v>
      </c>
      <c r="V67" s="124">
        <f>U63</f>
        <v>530</v>
      </c>
      <c r="W67" s="101" t="str">
        <f>B63</f>
        <v>VERX</v>
      </c>
      <c r="X67" s="104">
        <f t="shared" si="62"/>
        <v>2635</v>
      </c>
      <c r="Y67" s="102">
        <f>SUM(Y68:Y70)</f>
        <v>1920</v>
      </c>
      <c r="Z67" s="128">
        <f>AVERAGE(Z68,Z69,Z70)</f>
        <v>175.66666666666666</v>
      </c>
      <c r="AA67" s="106">
        <f>AVERAGE(AA68,AA69,AA70)</f>
        <v>128</v>
      </c>
      <c r="AB67" s="730">
        <f>F68+J68+N68+R68+V68</f>
        <v>1</v>
      </c>
      <c r="AD67" s="60"/>
      <c r="AE67" s="60"/>
      <c r="AF67" s="60"/>
      <c r="AG67" s="60"/>
      <c r="AH67" s="60"/>
    </row>
    <row r="68" spans="1:34" s="129" customFormat="1" ht="16.2" customHeight="1" x14ac:dyDescent="0.3">
      <c r="A68" s="107"/>
      <c r="B68" s="108" t="s">
        <v>163</v>
      </c>
      <c r="C68" s="116">
        <v>60</v>
      </c>
      <c r="D68" s="110">
        <v>110</v>
      </c>
      <c r="E68" s="111">
        <f>D68+C68</f>
        <v>170</v>
      </c>
      <c r="F68" s="733">
        <v>0</v>
      </c>
      <c r="G68" s="734"/>
      <c r="H68" s="112">
        <v>140</v>
      </c>
      <c r="I68" s="113">
        <f>H68+C68</f>
        <v>200</v>
      </c>
      <c r="J68" s="733">
        <v>0</v>
      </c>
      <c r="K68" s="734"/>
      <c r="L68" s="112">
        <v>107</v>
      </c>
      <c r="M68" s="113">
        <f>L68+C68</f>
        <v>167</v>
      </c>
      <c r="N68" s="733">
        <v>1</v>
      </c>
      <c r="O68" s="734"/>
      <c r="P68" s="112">
        <v>106</v>
      </c>
      <c r="Q68" s="111">
        <f>P68+C68</f>
        <v>166</v>
      </c>
      <c r="R68" s="733">
        <v>0</v>
      </c>
      <c r="S68" s="734"/>
      <c r="T68" s="110">
        <v>82</v>
      </c>
      <c r="U68" s="111">
        <f>T68+C68</f>
        <v>142</v>
      </c>
      <c r="V68" s="733">
        <v>0</v>
      </c>
      <c r="W68" s="734"/>
      <c r="X68" s="113">
        <f t="shared" si="62"/>
        <v>845</v>
      </c>
      <c r="Y68" s="112">
        <f>D68+H68+L68+P68+T68</f>
        <v>545</v>
      </c>
      <c r="Z68" s="114">
        <f>AVERAGE(E68,I68,M68,Q68,U68)</f>
        <v>169</v>
      </c>
      <c r="AA68" s="115">
        <f>AVERAGE(E68,I68,M68,Q68,U68)-C68</f>
        <v>109</v>
      </c>
      <c r="AB68" s="731"/>
      <c r="AD68" s="60"/>
      <c r="AE68" s="60"/>
      <c r="AF68" s="60"/>
      <c r="AG68" s="60"/>
      <c r="AH68" s="60"/>
    </row>
    <row r="69" spans="1:34" s="129" customFormat="1" ht="16.2" customHeight="1" x14ac:dyDescent="0.3">
      <c r="A69" s="107"/>
      <c r="B69" s="117" t="s">
        <v>155</v>
      </c>
      <c r="C69" s="116">
        <v>47</v>
      </c>
      <c r="D69" s="110">
        <v>153</v>
      </c>
      <c r="E69" s="111">
        <f t="shared" ref="E69:E70" si="68">D69+C69</f>
        <v>200</v>
      </c>
      <c r="F69" s="735"/>
      <c r="G69" s="736"/>
      <c r="H69" s="112">
        <v>175</v>
      </c>
      <c r="I69" s="113">
        <f t="shared" ref="I69:I70" si="69">H69+C69</f>
        <v>222</v>
      </c>
      <c r="J69" s="735"/>
      <c r="K69" s="736"/>
      <c r="L69" s="112">
        <v>128</v>
      </c>
      <c r="M69" s="113">
        <f t="shared" ref="M69:M70" si="70">L69+C69</f>
        <v>175</v>
      </c>
      <c r="N69" s="735"/>
      <c r="O69" s="736"/>
      <c r="P69" s="110">
        <v>133</v>
      </c>
      <c r="Q69" s="111">
        <f t="shared" ref="Q69:Q70" si="71">P69+C69</f>
        <v>180</v>
      </c>
      <c r="R69" s="735"/>
      <c r="S69" s="736"/>
      <c r="T69" s="110">
        <v>121</v>
      </c>
      <c r="U69" s="111">
        <f t="shared" ref="U69:U70" si="72">T69+C69</f>
        <v>168</v>
      </c>
      <c r="V69" s="735"/>
      <c r="W69" s="736"/>
      <c r="X69" s="113">
        <f t="shared" si="62"/>
        <v>945</v>
      </c>
      <c r="Y69" s="112">
        <f>D69+H69+L69+P69+T69</f>
        <v>710</v>
      </c>
      <c r="Z69" s="114">
        <f>AVERAGE(E69,I69,M69,Q69,U69)</f>
        <v>189</v>
      </c>
      <c r="AA69" s="115">
        <f>AVERAGE(E69,I69,M69,Q69,U69)-C69</f>
        <v>142</v>
      </c>
      <c r="AB69" s="731"/>
      <c r="AD69" s="60"/>
      <c r="AE69" s="60"/>
      <c r="AF69" s="60"/>
      <c r="AG69" s="60"/>
      <c r="AH69" s="60"/>
    </row>
    <row r="70" spans="1:34" s="129" customFormat="1" ht="16.95" customHeight="1" thickBot="1" x14ac:dyDescent="0.35">
      <c r="A70" s="107"/>
      <c r="B70" s="131" t="s">
        <v>154</v>
      </c>
      <c r="C70" s="118">
        <v>36</v>
      </c>
      <c r="D70" s="110">
        <v>104</v>
      </c>
      <c r="E70" s="111">
        <f t="shared" si="68"/>
        <v>140</v>
      </c>
      <c r="F70" s="737"/>
      <c r="G70" s="738"/>
      <c r="H70" s="119">
        <v>108</v>
      </c>
      <c r="I70" s="113">
        <f t="shared" si="69"/>
        <v>144</v>
      </c>
      <c r="J70" s="737"/>
      <c r="K70" s="738"/>
      <c r="L70" s="112">
        <v>149</v>
      </c>
      <c r="M70" s="113">
        <f t="shared" si="70"/>
        <v>185</v>
      </c>
      <c r="N70" s="737"/>
      <c r="O70" s="738"/>
      <c r="P70" s="110">
        <v>131</v>
      </c>
      <c r="Q70" s="111">
        <f t="shared" si="71"/>
        <v>167</v>
      </c>
      <c r="R70" s="737"/>
      <c r="S70" s="738"/>
      <c r="T70" s="110">
        <v>173</v>
      </c>
      <c r="U70" s="111">
        <f t="shared" si="72"/>
        <v>209</v>
      </c>
      <c r="V70" s="737"/>
      <c r="W70" s="738"/>
      <c r="X70" s="113">
        <f t="shared" si="62"/>
        <v>845</v>
      </c>
      <c r="Y70" s="119">
        <f>D70+H70+L70+P70+T70</f>
        <v>665</v>
      </c>
      <c r="Z70" s="120">
        <f>AVERAGE(E70,I70,M70,Q70,U70)</f>
        <v>169</v>
      </c>
      <c r="AA70" s="121">
        <f>AVERAGE(E70,I70,M70,Q70,U70)-C70</f>
        <v>133</v>
      </c>
      <c r="AB70" s="732"/>
      <c r="AD70" s="60"/>
      <c r="AE70" s="60"/>
      <c r="AF70" s="60"/>
      <c r="AG70" s="60"/>
      <c r="AH70" s="60"/>
    </row>
    <row r="71" spans="1:34" s="129" customFormat="1" ht="44.4" customHeight="1" thickBot="1" x14ac:dyDescent="0.3">
      <c r="A71" s="107"/>
      <c r="B71" s="93" t="s">
        <v>78</v>
      </c>
      <c r="C71" s="123">
        <f>SUM(C72:C74)</f>
        <v>180</v>
      </c>
      <c r="D71" s="95">
        <f>SUM(D72:D74)</f>
        <v>309</v>
      </c>
      <c r="E71" s="124">
        <f>SUM(E72:E74)</f>
        <v>489</v>
      </c>
      <c r="F71" s="124">
        <f>E75</f>
        <v>591</v>
      </c>
      <c r="G71" s="101" t="str">
        <f>B75</f>
        <v>WÜRTH</v>
      </c>
      <c r="H71" s="125">
        <f>SUM(H72:H74)</f>
        <v>293</v>
      </c>
      <c r="I71" s="124">
        <f>SUM(I72:I74)</f>
        <v>473</v>
      </c>
      <c r="J71" s="124">
        <f>I83</f>
        <v>499</v>
      </c>
      <c r="K71" s="101" t="str">
        <f>B83</f>
        <v>ESTCell</v>
      </c>
      <c r="L71" s="102">
        <f>SUM(L72:L74)</f>
        <v>248</v>
      </c>
      <c r="M71" s="124">
        <f>SUM(M72:M74)</f>
        <v>428</v>
      </c>
      <c r="N71" s="124">
        <f>M67</f>
        <v>527</v>
      </c>
      <c r="O71" s="101" t="str">
        <f>B67</f>
        <v>Silfer 2</v>
      </c>
      <c r="P71" s="102">
        <f>SUM(P72:P74)</f>
        <v>275</v>
      </c>
      <c r="Q71" s="124">
        <f>SUM(Q72:Q74)</f>
        <v>455</v>
      </c>
      <c r="R71" s="124">
        <f>Q63</f>
        <v>573</v>
      </c>
      <c r="S71" s="101" t="str">
        <f>B63</f>
        <v>VERX</v>
      </c>
      <c r="T71" s="102">
        <f>SUM(T72:T74)</f>
        <v>314</v>
      </c>
      <c r="U71" s="124">
        <f>SUM(U72:U74)</f>
        <v>494</v>
      </c>
      <c r="V71" s="124">
        <f>U79</f>
        <v>621</v>
      </c>
      <c r="W71" s="101" t="str">
        <f>B79</f>
        <v>Aroz3D</v>
      </c>
      <c r="X71" s="104">
        <f t="shared" si="62"/>
        <v>2339</v>
      </c>
      <c r="Y71" s="102">
        <f>SUM(Y72:Y74)</f>
        <v>1439</v>
      </c>
      <c r="Z71" s="128">
        <f>AVERAGE(Z72,Z73,Z74)</f>
        <v>155.93333333333331</v>
      </c>
      <c r="AA71" s="106">
        <f>AVERAGE(AA72,AA73,AA74)</f>
        <v>95.933333333333323</v>
      </c>
      <c r="AB71" s="730">
        <f>F72+J72+N72+R72+V72</f>
        <v>0</v>
      </c>
    </row>
    <row r="72" spans="1:34" s="129" customFormat="1" ht="16.2" customHeight="1" x14ac:dyDescent="0.25">
      <c r="A72" s="107"/>
      <c r="B72" s="130" t="s">
        <v>142</v>
      </c>
      <c r="C72" s="116">
        <v>60</v>
      </c>
      <c r="D72" s="110">
        <v>109</v>
      </c>
      <c r="E72" s="111">
        <f>D72+C72</f>
        <v>169</v>
      </c>
      <c r="F72" s="733">
        <v>0</v>
      </c>
      <c r="G72" s="734"/>
      <c r="H72" s="112">
        <v>115</v>
      </c>
      <c r="I72" s="113">
        <f>H72+C72</f>
        <v>175</v>
      </c>
      <c r="J72" s="733">
        <v>0</v>
      </c>
      <c r="K72" s="734"/>
      <c r="L72" s="112">
        <v>117</v>
      </c>
      <c r="M72" s="113">
        <f>L72+C72</f>
        <v>177</v>
      </c>
      <c r="N72" s="733">
        <v>0</v>
      </c>
      <c r="O72" s="734"/>
      <c r="P72" s="112">
        <v>125</v>
      </c>
      <c r="Q72" s="111">
        <f>P72+C72</f>
        <v>185</v>
      </c>
      <c r="R72" s="733">
        <v>0</v>
      </c>
      <c r="S72" s="734"/>
      <c r="T72" s="110">
        <v>112</v>
      </c>
      <c r="U72" s="111">
        <f>T72+C72</f>
        <v>172</v>
      </c>
      <c r="V72" s="733">
        <v>0</v>
      </c>
      <c r="W72" s="734"/>
      <c r="X72" s="113">
        <f t="shared" si="62"/>
        <v>878</v>
      </c>
      <c r="Y72" s="112">
        <f>D72+H72+L72+P72+T72</f>
        <v>578</v>
      </c>
      <c r="Z72" s="114">
        <f>AVERAGE(E72,I72,M72,Q72,U72)</f>
        <v>175.6</v>
      </c>
      <c r="AA72" s="115">
        <f>AVERAGE(E72,I72,M72,Q72,U72)-C72</f>
        <v>115.6</v>
      </c>
      <c r="AB72" s="731"/>
    </row>
    <row r="73" spans="1:34" s="129" customFormat="1" ht="16.2" customHeight="1" x14ac:dyDescent="0.25">
      <c r="A73" s="107"/>
      <c r="B73" s="117" t="s">
        <v>186</v>
      </c>
      <c r="C73" s="116">
        <v>60</v>
      </c>
      <c r="D73" s="110">
        <v>111</v>
      </c>
      <c r="E73" s="111">
        <f t="shared" ref="E73:E74" si="73">D73+C73</f>
        <v>171</v>
      </c>
      <c r="F73" s="735"/>
      <c r="G73" s="736"/>
      <c r="H73" s="112">
        <v>93</v>
      </c>
      <c r="I73" s="113">
        <f t="shared" ref="I73:I74" si="74">H73+C73</f>
        <v>153</v>
      </c>
      <c r="J73" s="735"/>
      <c r="K73" s="736"/>
      <c r="L73" s="112">
        <v>69</v>
      </c>
      <c r="M73" s="113">
        <f t="shared" ref="M73:M74" si="75">L73+C73</f>
        <v>129</v>
      </c>
      <c r="N73" s="735"/>
      <c r="O73" s="736"/>
      <c r="P73" s="110">
        <v>82</v>
      </c>
      <c r="Q73" s="111">
        <f t="shared" ref="Q73:Q74" si="76">P73+C73</f>
        <v>142</v>
      </c>
      <c r="R73" s="735"/>
      <c r="S73" s="736"/>
      <c r="T73" s="110">
        <v>101</v>
      </c>
      <c r="U73" s="111">
        <f t="shared" ref="U73:U74" si="77">T73+C73</f>
        <v>161</v>
      </c>
      <c r="V73" s="735"/>
      <c r="W73" s="736"/>
      <c r="X73" s="113">
        <f t="shared" si="62"/>
        <v>756</v>
      </c>
      <c r="Y73" s="112">
        <f>D73+H73+L73+P73+T73</f>
        <v>456</v>
      </c>
      <c r="Z73" s="114">
        <f>AVERAGE(E73,I73,M73,Q73,U73)</f>
        <v>151.19999999999999</v>
      </c>
      <c r="AA73" s="115">
        <f>AVERAGE(E73,I73,M73,Q73,U73)-C73</f>
        <v>91.199999999999989</v>
      </c>
      <c r="AB73" s="731"/>
    </row>
    <row r="74" spans="1:34" s="129" customFormat="1" ht="16.95" customHeight="1" thickBot="1" x14ac:dyDescent="0.35">
      <c r="A74" s="107"/>
      <c r="B74" s="131" t="s">
        <v>187</v>
      </c>
      <c r="C74" s="118">
        <v>60</v>
      </c>
      <c r="D74" s="110">
        <v>89</v>
      </c>
      <c r="E74" s="111">
        <f t="shared" si="73"/>
        <v>149</v>
      </c>
      <c r="F74" s="737"/>
      <c r="G74" s="738"/>
      <c r="H74" s="119">
        <v>85</v>
      </c>
      <c r="I74" s="113">
        <f t="shared" si="74"/>
        <v>145</v>
      </c>
      <c r="J74" s="737"/>
      <c r="K74" s="738"/>
      <c r="L74" s="112">
        <v>62</v>
      </c>
      <c r="M74" s="113">
        <f t="shared" si="75"/>
        <v>122</v>
      </c>
      <c r="N74" s="737"/>
      <c r="O74" s="738"/>
      <c r="P74" s="110">
        <v>68</v>
      </c>
      <c r="Q74" s="111">
        <f t="shared" si="76"/>
        <v>128</v>
      </c>
      <c r="R74" s="737"/>
      <c r="S74" s="738"/>
      <c r="T74" s="110">
        <v>101</v>
      </c>
      <c r="U74" s="111">
        <f t="shared" si="77"/>
        <v>161</v>
      </c>
      <c r="V74" s="737"/>
      <c r="W74" s="738"/>
      <c r="X74" s="113">
        <f t="shared" si="62"/>
        <v>705</v>
      </c>
      <c r="Y74" s="119">
        <f>D74+H74+L74+P74+T74</f>
        <v>405</v>
      </c>
      <c r="Z74" s="120">
        <f>AVERAGE(E74,I74,M74,Q74,U74)</f>
        <v>141</v>
      </c>
      <c r="AA74" s="121">
        <f>AVERAGE(E74,I74,M74,Q74,U74)-C74</f>
        <v>81</v>
      </c>
      <c r="AB74" s="732"/>
    </row>
    <row r="75" spans="1:34" s="129" customFormat="1" ht="48.75" customHeight="1" thickBot="1" x14ac:dyDescent="0.3">
      <c r="A75" s="107"/>
      <c r="B75" s="122" t="s">
        <v>105</v>
      </c>
      <c r="C75" s="123">
        <f>SUM(C76:C78)</f>
        <v>56</v>
      </c>
      <c r="D75" s="95">
        <f>SUM(D76:D78)</f>
        <v>535</v>
      </c>
      <c r="E75" s="124">
        <f>SUM(E76:E78)</f>
        <v>591</v>
      </c>
      <c r="F75" s="124">
        <f>E71</f>
        <v>489</v>
      </c>
      <c r="G75" s="101" t="str">
        <f>B71</f>
        <v>Rakvere Spordikeskus</v>
      </c>
      <c r="H75" s="132">
        <f>SUM(H76:H78)</f>
        <v>586</v>
      </c>
      <c r="I75" s="124">
        <f>SUM(I76:I78)</f>
        <v>642</v>
      </c>
      <c r="J75" s="124">
        <f>I67</f>
        <v>566</v>
      </c>
      <c r="K75" s="101" t="str">
        <f>B67</f>
        <v>Silfer 2</v>
      </c>
      <c r="L75" s="103">
        <f>SUM(L76:L78)</f>
        <v>559</v>
      </c>
      <c r="M75" s="127">
        <f>SUM(M76:M78)</f>
        <v>615</v>
      </c>
      <c r="N75" s="124">
        <f>M63</f>
        <v>545</v>
      </c>
      <c r="O75" s="101" t="str">
        <f>B63</f>
        <v>VERX</v>
      </c>
      <c r="P75" s="102">
        <f>SUM(P76:P78)</f>
        <v>522</v>
      </c>
      <c r="Q75" s="127">
        <f>SUM(Q76:Q78)</f>
        <v>578</v>
      </c>
      <c r="R75" s="124">
        <f>Q79</f>
        <v>579</v>
      </c>
      <c r="S75" s="101" t="str">
        <f>B79</f>
        <v>Aroz3D</v>
      </c>
      <c r="T75" s="102">
        <f>SUM(T76:T78)</f>
        <v>583</v>
      </c>
      <c r="U75" s="127">
        <f>SUM(U76:U78)</f>
        <v>639</v>
      </c>
      <c r="V75" s="124">
        <f>U83</f>
        <v>562</v>
      </c>
      <c r="W75" s="101" t="str">
        <f>B83</f>
        <v>ESTCell</v>
      </c>
      <c r="X75" s="104">
        <f t="shared" si="62"/>
        <v>3065</v>
      </c>
      <c r="Y75" s="102">
        <f>SUM(Y76:Y78)</f>
        <v>2785</v>
      </c>
      <c r="Z75" s="128">
        <f>AVERAGE(Z76,Z77,Z78)</f>
        <v>204.33333333333334</v>
      </c>
      <c r="AA75" s="106">
        <f>AVERAGE(AA76,AA77,AA78)</f>
        <v>185.66666666666666</v>
      </c>
      <c r="AB75" s="730">
        <f>F76+J76+N76+R76+V76</f>
        <v>4</v>
      </c>
    </row>
    <row r="76" spans="1:34" s="129" customFormat="1" ht="16.2" customHeight="1" x14ac:dyDescent="0.25">
      <c r="A76" s="107"/>
      <c r="B76" s="130" t="s">
        <v>106</v>
      </c>
      <c r="C76" s="116">
        <v>28</v>
      </c>
      <c r="D76" s="110">
        <v>162</v>
      </c>
      <c r="E76" s="111">
        <f>D76+C76</f>
        <v>190</v>
      </c>
      <c r="F76" s="733">
        <v>1</v>
      </c>
      <c r="G76" s="734"/>
      <c r="H76" s="112">
        <v>147</v>
      </c>
      <c r="I76" s="113">
        <f>H76+C76</f>
        <v>175</v>
      </c>
      <c r="J76" s="733">
        <v>1</v>
      </c>
      <c r="K76" s="734"/>
      <c r="L76" s="112">
        <v>195</v>
      </c>
      <c r="M76" s="113">
        <f>L76+C76</f>
        <v>223</v>
      </c>
      <c r="N76" s="733">
        <v>1</v>
      </c>
      <c r="O76" s="734"/>
      <c r="P76" s="112">
        <v>178</v>
      </c>
      <c r="Q76" s="111">
        <f>P76+C76</f>
        <v>206</v>
      </c>
      <c r="R76" s="733">
        <v>0</v>
      </c>
      <c r="S76" s="734"/>
      <c r="T76" s="110">
        <v>188</v>
      </c>
      <c r="U76" s="111">
        <f>T76+C76</f>
        <v>216</v>
      </c>
      <c r="V76" s="733">
        <v>1</v>
      </c>
      <c r="W76" s="734"/>
      <c r="X76" s="113">
        <f t="shared" si="62"/>
        <v>1010</v>
      </c>
      <c r="Y76" s="112">
        <f>D76+H76+L76+P76+T76</f>
        <v>870</v>
      </c>
      <c r="Z76" s="114">
        <f>AVERAGE(E76,I76,M76,Q76,U76)</f>
        <v>202</v>
      </c>
      <c r="AA76" s="115">
        <f>AVERAGE(E76,I76,M76,Q76,U76)-C76</f>
        <v>174</v>
      </c>
      <c r="AB76" s="731"/>
    </row>
    <row r="77" spans="1:34" s="129" customFormat="1" ht="16.2" customHeight="1" x14ac:dyDescent="0.25">
      <c r="A77" s="107"/>
      <c r="B77" s="117" t="s">
        <v>188</v>
      </c>
      <c r="C77" s="116">
        <v>22</v>
      </c>
      <c r="D77" s="110">
        <v>158</v>
      </c>
      <c r="E77" s="111">
        <f t="shared" ref="E77:E78" si="78">D77+C77</f>
        <v>180</v>
      </c>
      <c r="F77" s="735"/>
      <c r="G77" s="736"/>
      <c r="H77" s="112">
        <v>256</v>
      </c>
      <c r="I77" s="113">
        <f t="shared" ref="I77:I78" si="79">H77+C77</f>
        <v>278</v>
      </c>
      <c r="J77" s="735"/>
      <c r="K77" s="736"/>
      <c r="L77" s="112">
        <v>180</v>
      </c>
      <c r="M77" s="113">
        <f t="shared" ref="M77:M78" si="80">L77+C77</f>
        <v>202</v>
      </c>
      <c r="N77" s="735"/>
      <c r="O77" s="736"/>
      <c r="P77" s="110">
        <v>175</v>
      </c>
      <c r="Q77" s="111">
        <f t="shared" ref="Q77:Q78" si="81">P77+C77</f>
        <v>197</v>
      </c>
      <c r="R77" s="735"/>
      <c r="S77" s="736"/>
      <c r="T77" s="110">
        <v>203</v>
      </c>
      <c r="U77" s="111">
        <f t="shared" ref="U77:U78" si="82">T77+C77</f>
        <v>225</v>
      </c>
      <c r="V77" s="735"/>
      <c r="W77" s="736"/>
      <c r="X77" s="113">
        <f t="shared" si="62"/>
        <v>1082</v>
      </c>
      <c r="Y77" s="112">
        <f>D77+H77+L77+P77+T77</f>
        <v>972</v>
      </c>
      <c r="Z77" s="114">
        <f>AVERAGE(E77,I77,M77,Q77,U77)</f>
        <v>216.4</v>
      </c>
      <c r="AA77" s="115">
        <f>AVERAGE(E77,I77,M77,Q77,U77)-C77</f>
        <v>194.4</v>
      </c>
      <c r="AB77" s="731"/>
    </row>
    <row r="78" spans="1:34" s="129" customFormat="1" ht="16.95" customHeight="1" thickBot="1" x14ac:dyDescent="0.35">
      <c r="A78" s="107"/>
      <c r="B78" s="131" t="s">
        <v>123</v>
      </c>
      <c r="C78" s="118">
        <v>6</v>
      </c>
      <c r="D78" s="110">
        <v>215</v>
      </c>
      <c r="E78" s="111">
        <f t="shared" si="78"/>
        <v>221</v>
      </c>
      <c r="F78" s="737"/>
      <c r="G78" s="738"/>
      <c r="H78" s="119">
        <v>183</v>
      </c>
      <c r="I78" s="113">
        <f t="shared" si="79"/>
        <v>189</v>
      </c>
      <c r="J78" s="737"/>
      <c r="K78" s="738"/>
      <c r="L78" s="112">
        <v>184</v>
      </c>
      <c r="M78" s="113">
        <f t="shared" si="80"/>
        <v>190</v>
      </c>
      <c r="N78" s="737"/>
      <c r="O78" s="738"/>
      <c r="P78" s="110">
        <v>169</v>
      </c>
      <c r="Q78" s="111">
        <f t="shared" si="81"/>
        <v>175</v>
      </c>
      <c r="R78" s="737"/>
      <c r="S78" s="738"/>
      <c r="T78" s="110">
        <v>192</v>
      </c>
      <c r="U78" s="111">
        <f t="shared" si="82"/>
        <v>198</v>
      </c>
      <c r="V78" s="737"/>
      <c r="W78" s="738"/>
      <c r="X78" s="113">
        <f t="shared" si="62"/>
        <v>973</v>
      </c>
      <c r="Y78" s="119">
        <f>D78+H78+L78+P78+T78</f>
        <v>943</v>
      </c>
      <c r="Z78" s="120">
        <f>AVERAGE(E78,I78,M78,Q78,U78)</f>
        <v>194.6</v>
      </c>
      <c r="AA78" s="121">
        <f>AVERAGE(E78,I78,M78,Q78,U78)-C78</f>
        <v>188.6</v>
      </c>
      <c r="AB78" s="732"/>
    </row>
    <row r="79" spans="1:34" s="129" customFormat="1" ht="48.75" customHeight="1" thickBot="1" x14ac:dyDescent="0.3">
      <c r="A79" s="107"/>
      <c r="B79" s="122" t="s">
        <v>75</v>
      </c>
      <c r="C79" s="133">
        <f>SUM(C80:C82)</f>
        <v>64</v>
      </c>
      <c r="D79" s="95">
        <f>SUM(D80:D82)</f>
        <v>494</v>
      </c>
      <c r="E79" s="124">
        <f>SUM(E80:E82)</f>
        <v>558</v>
      </c>
      <c r="F79" s="124">
        <f>E67</f>
        <v>510</v>
      </c>
      <c r="G79" s="101" t="str">
        <f>B67</f>
        <v>Silfer 2</v>
      </c>
      <c r="H79" s="125">
        <f>SUM(H80:H82)</f>
        <v>517</v>
      </c>
      <c r="I79" s="124">
        <f>SUM(I80:I82)</f>
        <v>581</v>
      </c>
      <c r="J79" s="124">
        <f>I63</f>
        <v>540</v>
      </c>
      <c r="K79" s="101" t="str">
        <f>B63</f>
        <v>VERX</v>
      </c>
      <c r="L79" s="102">
        <f>SUM(L80:L82)</f>
        <v>488</v>
      </c>
      <c r="M79" s="126">
        <f>SUM(M80:M82)</f>
        <v>552</v>
      </c>
      <c r="N79" s="124">
        <f>M83</f>
        <v>621</v>
      </c>
      <c r="O79" s="101" t="str">
        <f>B83</f>
        <v>ESTCell</v>
      </c>
      <c r="P79" s="102">
        <f>SUM(P80:P82)</f>
        <v>515</v>
      </c>
      <c r="Q79" s="126">
        <f>SUM(Q80:Q82)</f>
        <v>579</v>
      </c>
      <c r="R79" s="124">
        <f>Q75</f>
        <v>578</v>
      </c>
      <c r="S79" s="101" t="str">
        <f>B75</f>
        <v>WÜRTH</v>
      </c>
      <c r="T79" s="102">
        <f>SUM(T80:T82)</f>
        <v>557</v>
      </c>
      <c r="U79" s="126">
        <f>SUM(U80:U82)</f>
        <v>621</v>
      </c>
      <c r="V79" s="124">
        <f>U71</f>
        <v>494</v>
      </c>
      <c r="W79" s="101" t="str">
        <f>B71</f>
        <v>Rakvere Spordikeskus</v>
      </c>
      <c r="X79" s="104">
        <f t="shared" si="62"/>
        <v>2891</v>
      </c>
      <c r="Y79" s="102">
        <f>SUM(Y80:Y82)</f>
        <v>2571</v>
      </c>
      <c r="Z79" s="128">
        <f>AVERAGE(Z80,Z81,Z82)</f>
        <v>192.73333333333335</v>
      </c>
      <c r="AA79" s="106">
        <f>AVERAGE(AA80,AA81,AA82)</f>
        <v>171.4</v>
      </c>
      <c r="AB79" s="730">
        <f>F80+J80+N80+R80+V80</f>
        <v>4</v>
      </c>
    </row>
    <row r="80" spans="1:34" s="129" customFormat="1" ht="16.2" customHeight="1" x14ac:dyDescent="0.25">
      <c r="A80" s="107"/>
      <c r="B80" s="108" t="s">
        <v>114</v>
      </c>
      <c r="C80" s="116">
        <v>33</v>
      </c>
      <c r="D80" s="110">
        <v>169</v>
      </c>
      <c r="E80" s="111">
        <f>D80+C80</f>
        <v>202</v>
      </c>
      <c r="F80" s="733">
        <v>1</v>
      </c>
      <c r="G80" s="734"/>
      <c r="H80" s="112">
        <v>154</v>
      </c>
      <c r="I80" s="113">
        <f>H80+C80</f>
        <v>187</v>
      </c>
      <c r="J80" s="733">
        <v>1</v>
      </c>
      <c r="K80" s="734"/>
      <c r="L80" s="112">
        <v>189</v>
      </c>
      <c r="M80" s="113">
        <f>L80+C80</f>
        <v>222</v>
      </c>
      <c r="N80" s="733">
        <v>0</v>
      </c>
      <c r="O80" s="734"/>
      <c r="P80" s="112">
        <v>154</v>
      </c>
      <c r="Q80" s="111">
        <f>P80+C80</f>
        <v>187</v>
      </c>
      <c r="R80" s="733">
        <v>1</v>
      </c>
      <c r="S80" s="734"/>
      <c r="T80" s="110">
        <v>150</v>
      </c>
      <c r="U80" s="111">
        <f>T80+C80</f>
        <v>183</v>
      </c>
      <c r="V80" s="733">
        <v>1</v>
      </c>
      <c r="W80" s="734"/>
      <c r="X80" s="113">
        <f t="shared" si="62"/>
        <v>981</v>
      </c>
      <c r="Y80" s="112">
        <f>D80+H80+L80+P80+T80</f>
        <v>816</v>
      </c>
      <c r="Z80" s="114">
        <f>AVERAGE(E80,I80,M80,Q80,U80)</f>
        <v>196.2</v>
      </c>
      <c r="AA80" s="115">
        <f>AVERAGE(E80,I80,M80,Q80,U80)-C80</f>
        <v>163.19999999999999</v>
      </c>
      <c r="AB80" s="731"/>
    </row>
    <row r="81" spans="1:34" s="129" customFormat="1" ht="16.2" customHeight="1" x14ac:dyDescent="0.25">
      <c r="A81" s="107"/>
      <c r="B81" s="108" t="s">
        <v>113</v>
      </c>
      <c r="C81" s="116">
        <v>19</v>
      </c>
      <c r="D81" s="110">
        <v>167</v>
      </c>
      <c r="E81" s="111">
        <f t="shared" ref="E81:E82" si="83">D81+C81</f>
        <v>186</v>
      </c>
      <c r="F81" s="735"/>
      <c r="G81" s="736"/>
      <c r="H81" s="112">
        <v>184</v>
      </c>
      <c r="I81" s="113">
        <f t="shared" ref="I81:I82" si="84">H81+C81</f>
        <v>203</v>
      </c>
      <c r="J81" s="735"/>
      <c r="K81" s="736"/>
      <c r="L81" s="112">
        <v>153</v>
      </c>
      <c r="M81" s="113">
        <f t="shared" ref="M81:M82" si="85">L81+C81</f>
        <v>172</v>
      </c>
      <c r="N81" s="735"/>
      <c r="O81" s="736"/>
      <c r="P81" s="110">
        <v>176</v>
      </c>
      <c r="Q81" s="111">
        <f t="shared" ref="Q81:Q82" si="86">P81+C81</f>
        <v>195</v>
      </c>
      <c r="R81" s="735"/>
      <c r="S81" s="736"/>
      <c r="T81" s="110">
        <v>212</v>
      </c>
      <c r="U81" s="111">
        <f t="shared" ref="U81:U82" si="87">T81+C81</f>
        <v>231</v>
      </c>
      <c r="V81" s="735"/>
      <c r="W81" s="736"/>
      <c r="X81" s="113">
        <f t="shared" si="62"/>
        <v>987</v>
      </c>
      <c r="Y81" s="112">
        <f>D81+H81+L81+P81+T81</f>
        <v>892</v>
      </c>
      <c r="Z81" s="114">
        <f>AVERAGE(E81,I81,M81,Q81,U81)</f>
        <v>197.4</v>
      </c>
      <c r="AA81" s="115">
        <f>AVERAGE(E81,I81,M81,Q81,U81)-C81</f>
        <v>178.4</v>
      </c>
      <c r="AB81" s="731"/>
    </row>
    <row r="82" spans="1:34" s="129" customFormat="1" ht="16.95" customHeight="1" thickBot="1" x14ac:dyDescent="0.35">
      <c r="A82" s="107"/>
      <c r="B82" s="108" t="s">
        <v>112</v>
      </c>
      <c r="C82" s="118">
        <v>12</v>
      </c>
      <c r="D82" s="110">
        <v>158</v>
      </c>
      <c r="E82" s="111">
        <f t="shared" si="83"/>
        <v>170</v>
      </c>
      <c r="F82" s="737"/>
      <c r="G82" s="738"/>
      <c r="H82" s="119">
        <v>179</v>
      </c>
      <c r="I82" s="113">
        <f t="shared" si="84"/>
        <v>191</v>
      </c>
      <c r="J82" s="737"/>
      <c r="K82" s="738"/>
      <c r="L82" s="112">
        <v>146</v>
      </c>
      <c r="M82" s="113">
        <f t="shared" si="85"/>
        <v>158</v>
      </c>
      <c r="N82" s="737"/>
      <c r="O82" s="738"/>
      <c r="P82" s="110">
        <v>185</v>
      </c>
      <c r="Q82" s="111">
        <f t="shared" si="86"/>
        <v>197</v>
      </c>
      <c r="R82" s="737"/>
      <c r="S82" s="738"/>
      <c r="T82" s="110">
        <v>195</v>
      </c>
      <c r="U82" s="111">
        <f t="shared" si="87"/>
        <v>207</v>
      </c>
      <c r="V82" s="737"/>
      <c r="W82" s="738"/>
      <c r="X82" s="113">
        <f t="shared" si="62"/>
        <v>923</v>
      </c>
      <c r="Y82" s="119">
        <f>D82+H82+L82+P82+T82</f>
        <v>863</v>
      </c>
      <c r="Z82" s="120">
        <f>AVERAGE(E82,I82,M82,Q82,U82)</f>
        <v>184.6</v>
      </c>
      <c r="AA82" s="121">
        <f>AVERAGE(E82,I82,M82,Q82,U82)-C82</f>
        <v>172.6</v>
      </c>
      <c r="AB82" s="732"/>
    </row>
    <row r="83" spans="1:34" s="129" customFormat="1" ht="48.75" customHeight="1" thickBot="1" x14ac:dyDescent="0.3">
      <c r="A83" s="107"/>
      <c r="B83" s="122" t="s">
        <v>83</v>
      </c>
      <c r="C83" s="133">
        <f>SUM(C84:C86)</f>
        <v>98</v>
      </c>
      <c r="D83" s="95">
        <f>SUM(D84:D86)</f>
        <v>419</v>
      </c>
      <c r="E83" s="124">
        <f>SUM(E84:E86)</f>
        <v>517</v>
      </c>
      <c r="F83" s="124">
        <f>E63</f>
        <v>554</v>
      </c>
      <c r="G83" s="101" t="str">
        <f>B63</f>
        <v>VERX</v>
      </c>
      <c r="H83" s="125">
        <f>SUM(H84:H86)</f>
        <v>401</v>
      </c>
      <c r="I83" s="124">
        <f>SUM(I84:I86)</f>
        <v>499</v>
      </c>
      <c r="J83" s="124">
        <f>I71</f>
        <v>473</v>
      </c>
      <c r="K83" s="101" t="str">
        <f>B71</f>
        <v>Rakvere Spordikeskus</v>
      </c>
      <c r="L83" s="103">
        <f>SUM(L84:L86)</f>
        <v>523</v>
      </c>
      <c r="M83" s="124">
        <f>SUM(M84:M86)</f>
        <v>621</v>
      </c>
      <c r="N83" s="124">
        <f>M79</f>
        <v>552</v>
      </c>
      <c r="O83" s="101" t="str">
        <f>B79</f>
        <v>Aroz3D</v>
      </c>
      <c r="P83" s="102">
        <f>SUM(P84:P86)</f>
        <v>444</v>
      </c>
      <c r="Q83" s="124">
        <f>SUM(Q84:Q86)</f>
        <v>542</v>
      </c>
      <c r="R83" s="124">
        <f>Q67</f>
        <v>513</v>
      </c>
      <c r="S83" s="101" t="str">
        <f>B67</f>
        <v>Silfer 2</v>
      </c>
      <c r="T83" s="102">
        <f>SUM(T84:T86)</f>
        <v>464</v>
      </c>
      <c r="U83" s="124">
        <f>SUM(U84:U86)</f>
        <v>562</v>
      </c>
      <c r="V83" s="124">
        <f>U75</f>
        <v>639</v>
      </c>
      <c r="W83" s="101" t="str">
        <f>B75</f>
        <v>WÜRTH</v>
      </c>
      <c r="X83" s="104">
        <f t="shared" si="62"/>
        <v>2741</v>
      </c>
      <c r="Y83" s="102">
        <f>SUM(Y84:Y86)</f>
        <v>2251</v>
      </c>
      <c r="Z83" s="128">
        <f>AVERAGE(Z84,Z85,Z86)</f>
        <v>182.73333333333335</v>
      </c>
      <c r="AA83" s="106">
        <f>AVERAGE(AA84,AA85,AA86)</f>
        <v>150.06666666666666</v>
      </c>
      <c r="AB83" s="730">
        <f>F84+J84+N84+R84+V84</f>
        <v>3</v>
      </c>
    </row>
    <row r="84" spans="1:34" s="129" customFormat="1" ht="16.2" customHeight="1" x14ac:dyDescent="0.25">
      <c r="A84" s="107"/>
      <c r="B84" s="143" t="s">
        <v>151</v>
      </c>
      <c r="C84" s="116">
        <v>33</v>
      </c>
      <c r="D84" s="110">
        <v>163</v>
      </c>
      <c r="E84" s="111">
        <f>D84+C84</f>
        <v>196</v>
      </c>
      <c r="F84" s="733">
        <v>0</v>
      </c>
      <c r="G84" s="734"/>
      <c r="H84" s="112">
        <v>149</v>
      </c>
      <c r="I84" s="113">
        <f>H84+C84</f>
        <v>182</v>
      </c>
      <c r="J84" s="733">
        <v>1</v>
      </c>
      <c r="K84" s="734"/>
      <c r="L84" s="112">
        <v>178</v>
      </c>
      <c r="M84" s="113">
        <f>L84+C84</f>
        <v>211</v>
      </c>
      <c r="N84" s="733">
        <v>1</v>
      </c>
      <c r="O84" s="734"/>
      <c r="P84" s="112">
        <v>132</v>
      </c>
      <c r="Q84" s="111">
        <f>P84+C84</f>
        <v>165</v>
      </c>
      <c r="R84" s="733">
        <v>1</v>
      </c>
      <c r="S84" s="734"/>
      <c r="T84" s="110">
        <v>159</v>
      </c>
      <c r="U84" s="111">
        <f>T84+C84</f>
        <v>192</v>
      </c>
      <c r="V84" s="733">
        <v>0</v>
      </c>
      <c r="W84" s="734"/>
      <c r="X84" s="113">
        <f t="shared" si="62"/>
        <v>946</v>
      </c>
      <c r="Y84" s="112">
        <f>D84+H84+L84+P84+T84</f>
        <v>781</v>
      </c>
      <c r="Z84" s="114">
        <f>AVERAGE(E84,I84,M84,Q84,U84)</f>
        <v>189.2</v>
      </c>
      <c r="AA84" s="115">
        <f>AVERAGE(E84,I84,M84,Q84,U84)-C84</f>
        <v>156.19999999999999</v>
      </c>
      <c r="AB84" s="731"/>
    </row>
    <row r="85" spans="1:34" s="129" customFormat="1" ht="16.2" customHeight="1" x14ac:dyDescent="0.25">
      <c r="A85" s="107"/>
      <c r="B85" s="143" t="s">
        <v>152</v>
      </c>
      <c r="C85" s="116">
        <v>28</v>
      </c>
      <c r="D85" s="110">
        <v>117</v>
      </c>
      <c r="E85" s="111">
        <f t="shared" ref="E85:E86" si="88">D85+C85</f>
        <v>145</v>
      </c>
      <c r="F85" s="735"/>
      <c r="G85" s="736"/>
      <c r="H85" s="112">
        <v>120</v>
      </c>
      <c r="I85" s="113">
        <f t="shared" ref="I85:I86" si="89">H85+C85</f>
        <v>148</v>
      </c>
      <c r="J85" s="735"/>
      <c r="K85" s="736"/>
      <c r="L85" s="112">
        <v>134</v>
      </c>
      <c r="M85" s="113">
        <f t="shared" ref="M85:M86" si="90">L85+C85</f>
        <v>162</v>
      </c>
      <c r="N85" s="735"/>
      <c r="O85" s="736"/>
      <c r="P85" s="110">
        <v>145</v>
      </c>
      <c r="Q85" s="111">
        <f t="shared" ref="Q85:Q86" si="91">P85+C85</f>
        <v>173</v>
      </c>
      <c r="R85" s="735"/>
      <c r="S85" s="736"/>
      <c r="T85" s="110">
        <v>144</v>
      </c>
      <c r="U85" s="111">
        <f t="shared" ref="U85:U86" si="92">T85+C85</f>
        <v>172</v>
      </c>
      <c r="V85" s="735"/>
      <c r="W85" s="736"/>
      <c r="X85" s="113">
        <f t="shared" si="62"/>
        <v>800</v>
      </c>
      <c r="Y85" s="112">
        <f>D85+H85+L85+P85+T85</f>
        <v>660</v>
      </c>
      <c r="Z85" s="114">
        <f>AVERAGE(E85,I85,M85,Q85,U85)</f>
        <v>160</v>
      </c>
      <c r="AA85" s="115">
        <f>AVERAGE(E85,I85,M85,Q85,U85)-C85</f>
        <v>132</v>
      </c>
      <c r="AB85" s="731"/>
    </row>
    <row r="86" spans="1:34" s="129" customFormat="1" ht="16.95" customHeight="1" thickBot="1" x14ac:dyDescent="0.35">
      <c r="A86" s="107"/>
      <c r="B86" s="134" t="s">
        <v>153</v>
      </c>
      <c r="C86" s="118">
        <v>37</v>
      </c>
      <c r="D86" s="110">
        <v>139</v>
      </c>
      <c r="E86" s="111">
        <f t="shared" si="88"/>
        <v>176</v>
      </c>
      <c r="F86" s="737"/>
      <c r="G86" s="738"/>
      <c r="H86" s="119">
        <v>132</v>
      </c>
      <c r="I86" s="113">
        <f t="shared" si="89"/>
        <v>169</v>
      </c>
      <c r="J86" s="737"/>
      <c r="K86" s="738"/>
      <c r="L86" s="112">
        <v>211</v>
      </c>
      <c r="M86" s="113">
        <f t="shared" si="90"/>
        <v>248</v>
      </c>
      <c r="N86" s="737"/>
      <c r="O86" s="738"/>
      <c r="P86" s="110">
        <v>167</v>
      </c>
      <c r="Q86" s="111">
        <f t="shared" si="91"/>
        <v>204</v>
      </c>
      <c r="R86" s="737"/>
      <c r="S86" s="738"/>
      <c r="T86" s="110">
        <v>161</v>
      </c>
      <c r="U86" s="111">
        <f t="shared" si="92"/>
        <v>198</v>
      </c>
      <c r="V86" s="737"/>
      <c r="W86" s="738"/>
      <c r="X86" s="113">
        <f t="shared" si="62"/>
        <v>995</v>
      </c>
      <c r="Y86" s="119">
        <f>D86+H86+L86+P86+T86</f>
        <v>810</v>
      </c>
      <c r="Z86" s="120">
        <f>AVERAGE(E86,I86,M86,Q86,U86)</f>
        <v>199</v>
      </c>
      <c r="AA86" s="121">
        <f>AVERAGE(E86,I86,M86,Q86,U86)-C86</f>
        <v>162</v>
      </c>
      <c r="AB86" s="732"/>
    </row>
    <row r="87" spans="1:34" s="129" customFormat="1" ht="30.75" customHeight="1" x14ac:dyDescent="0.3">
      <c r="A87" s="107"/>
      <c r="B87" s="135"/>
      <c r="C87" s="136"/>
      <c r="D87" s="137"/>
      <c r="E87" s="138"/>
      <c r="F87" s="139"/>
      <c r="G87" s="139"/>
      <c r="H87" s="137"/>
      <c r="I87" s="138"/>
      <c r="J87" s="139"/>
      <c r="K87" s="139"/>
      <c r="L87" s="137"/>
      <c r="M87" s="138"/>
      <c r="N87" s="139"/>
      <c r="O87" s="139"/>
      <c r="P87" s="137"/>
      <c r="Q87" s="138"/>
      <c r="R87" s="139"/>
      <c r="S87" s="139"/>
      <c r="T87" s="137"/>
      <c r="U87" s="138"/>
      <c r="V87" s="139"/>
      <c r="W87" s="139"/>
      <c r="X87" s="138"/>
      <c r="Y87" s="137"/>
      <c r="Z87" s="140"/>
      <c r="AA87" s="141"/>
      <c r="AB87" s="142"/>
    </row>
    <row r="88" spans="1:34" ht="22.2" x14ac:dyDescent="0.3">
      <c r="B88" s="61"/>
      <c r="C88" s="62"/>
      <c r="D88" s="63"/>
      <c r="E88" s="64"/>
      <c r="F88" s="64"/>
      <c r="G88" s="64" t="s">
        <v>182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2"/>
      <c r="S88" s="62"/>
      <c r="T88" s="62"/>
      <c r="U88" s="149"/>
      <c r="V88" s="150" t="s">
        <v>65</v>
      </c>
      <c r="W88" s="65"/>
      <c r="X88" s="65"/>
      <c r="Y88" s="65"/>
      <c r="Z88" s="62"/>
      <c r="AA88" s="62"/>
      <c r="AB88" s="63"/>
    </row>
    <row r="89" spans="1:34" ht="20.399999999999999" thickBot="1" x14ac:dyDescent="0.35">
      <c r="B89" s="66" t="s">
        <v>26</v>
      </c>
      <c r="C89" s="67"/>
      <c r="D89" s="63"/>
      <c r="E89" s="68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3"/>
    </row>
    <row r="90" spans="1:34" x14ac:dyDescent="0.3">
      <c r="B90" s="69" t="s">
        <v>1</v>
      </c>
      <c r="C90" s="70" t="s">
        <v>27</v>
      </c>
      <c r="D90" s="71"/>
      <c r="E90" s="72" t="s">
        <v>28</v>
      </c>
      <c r="F90" s="741" t="s">
        <v>29</v>
      </c>
      <c r="G90" s="742"/>
      <c r="H90" s="73"/>
      <c r="I90" s="72" t="s">
        <v>30</v>
      </c>
      <c r="J90" s="741" t="s">
        <v>29</v>
      </c>
      <c r="K90" s="742"/>
      <c r="L90" s="74"/>
      <c r="M90" s="72" t="s">
        <v>31</v>
      </c>
      <c r="N90" s="741" t="s">
        <v>29</v>
      </c>
      <c r="O90" s="742"/>
      <c r="P90" s="74"/>
      <c r="Q90" s="72" t="s">
        <v>32</v>
      </c>
      <c r="R90" s="741" t="s">
        <v>29</v>
      </c>
      <c r="S90" s="742"/>
      <c r="T90" s="75"/>
      <c r="U90" s="72" t="s">
        <v>33</v>
      </c>
      <c r="V90" s="741" t="s">
        <v>29</v>
      </c>
      <c r="W90" s="742"/>
      <c r="X90" s="72" t="s">
        <v>34</v>
      </c>
      <c r="Y90" s="76"/>
      <c r="Z90" s="77" t="s">
        <v>35</v>
      </c>
      <c r="AA90" s="78" t="s">
        <v>4</v>
      </c>
      <c r="AB90" s="79" t="s">
        <v>34</v>
      </c>
    </row>
    <row r="91" spans="1:34" ht="17.399999999999999" thickBot="1" x14ac:dyDescent="0.35">
      <c r="A91" s="80"/>
      <c r="B91" s="81" t="s">
        <v>36</v>
      </c>
      <c r="C91" s="82"/>
      <c r="D91" s="83"/>
      <c r="E91" s="84" t="s">
        <v>37</v>
      </c>
      <c r="F91" s="739" t="s">
        <v>38</v>
      </c>
      <c r="G91" s="740"/>
      <c r="H91" s="85"/>
      <c r="I91" s="84" t="s">
        <v>37</v>
      </c>
      <c r="J91" s="739" t="s">
        <v>38</v>
      </c>
      <c r="K91" s="740"/>
      <c r="L91" s="84"/>
      <c r="M91" s="84" t="s">
        <v>37</v>
      </c>
      <c r="N91" s="739" t="s">
        <v>38</v>
      </c>
      <c r="O91" s="740"/>
      <c r="P91" s="84"/>
      <c r="Q91" s="84" t="s">
        <v>37</v>
      </c>
      <c r="R91" s="739" t="s">
        <v>38</v>
      </c>
      <c r="S91" s="740"/>
      <c r="T91" s="86"/>
      <c r="U91" s="84" t="s">
        <v>37</v>
      </c>
      <c r="V91" s="739" t="s">
        <v>38</v>
      </c>
      <c r="W91" s="740"/>
      <c r="X91" s="87" t="s">
        <v>37</v>
      </c>
      <c r="Y91" s="88" t="s">
        <v>39</v>
      </c>
      <c r="Z91" s="89" t="s">
        <v>40</v>
      </c>
      <c r="AA91" s="90" t="s">
        <v>41</v>
      </c>
      <c r="AB91" s="91" t="s">
        <v>2</v>
      </c>
    </row>
    <row r="92" spans="1:34" ht="48.75" customHeight="1" thickBot="1" x14ac:dyDescent="0.35">
      <c r="A92" s="92"/>
      <c r="B92" s="211" t="s">
        <v>21</v>
      </c>
      <c r="C92" s="94">
        <f>SUM(C93:C95)</f>
        <v>97</v>
      </c>
      <c r="D92" s="95">
        <f>SUM(D93:D95)</f>
        <v>447</v>
      </c>
      <c r="E92" s="96">
        <f>SUM(E93:E95)</f>
        <v>544</v>
      </c>
      <c r="F92" s="97">
        <f>E112</f>
        <v>478</v>
      </c>
      <c r="G92" s="98" t="str">
        <f>B112</f>
        <v>Kaupmees (-30)</v>
      </c>
      <c r="H92" s="99">
        <f>SUM(H93:H95)</f>
        <v>520</v>
      </c>
      <c r="I92" s="100">
        <f>SUM(I93:I95)</f>
        <v>617</v>
      </c>
      <c r="J92" s="100">
        <f>I108</f>
        <v>602</v>
      </c>
      <c r="K92" s="101" t="str">
        <f>B108</f>
        <v>Temper</v>
      </c>
      <c r="L92" s="102">
        <f>SUM(L93:L95)</f>
        <v>500</v>
      </c>
      <c r="M92" s="97">
        <f>SUM(M93:M95)</f>
        <v>597</v>
      </c>
      <c r="N92" s="97">
        <f>M104</f>
        <v>532</v>
      </c>
      <c r="O92" s="98" t="str">
        <f>B104</f>
        <v>Rakvere Teater</v>
      </c>
      <c r="P92" s="103">
        <f>SUM(P93:P95)</f>
        <v>437</v>
      </c>
      <c r="Q92" s="97">
        <f>SUM(Q93:Q95)</f>
        <v>534</v>
      </c>
      <c r="R92" s="97">
        <f>Q100</f>
        <v>477</v>
      </c>
      <c r="S92" s="98" t="str">
        <f>B100</f>
        <v>Astera</v>
      </c>
      <c r="T92" s="103">
        <f>SUM(T93:T95)</f>
        <v>456</v>
      </c>
      <c r="U92" s="97">
        <f>SUM(U93:U95)</f>
        <v>553</v>
      </c>
      <c r="V92" s="97">
        <f>U96</f>
        <v>595</v>
      </c>
      <c r="W92" s="98" t="str">
        <f>B96</f>
        <v>Rakvere Soojus</v>
      </c>
      <c r="X92" s="104">
        <f t="shared" ref="X92:X115" si="93">E92+I92+M92+Q92+U92</f>
        <v>2845</v>
      </c>
      <c r="Y92" s="102">
        <f>SUM(Y93:Y95)</f>
        <v>2360</v>
      </c>
      <c r="Z92" s="105">
        <f>AVERAGE(Z93,Z94,Z95)</f>
        <v>189.66666666666666</v>
      </c>
      <c r="AA92" s="106">
        <f>AVERAGE(AA93,AA94,AA95)</f>
        <v>157.33333333333334</v>
      </c>
      <c r="AB92" s="730">
        <f>F93+J93+N93+R93+V93</f>
        <v>4</v>
      </c>
    </row>
    <row r="93" spans="1:34" ht="16.95" customHeight="1" x14ac:dyDescent="0.3">
      <c r="A93" s="107"/>
      <c r="B93" s="108" t="s">
        <v>147</v>
      </c>
      <c r="C93" s="109">
        <v>50</v>
      </c>
      <c r="D93" s="110">
        <v>126</v>
      </c>
      <c r="E93" s="111">
        <f>D93+C93</f>
        <v>176</v>
      </c>
      <c r="F93" s="733">
        <v>1</v>
      </c>
      <c r="G93" s="734"/>
      <c r="H93" s="112">
        <v>160</v>
      </c>
      <c r="I93" s="113">
        <f>H93+C93</f>
        <v>210</v>
      </c>
      <c r="J93" s="733">
        <v>1</v>
      </c>
      <c r="K93" s="734"/>
      <c r="L93" s="112">
        <v>174</v>
      </c>
      <c r="M93" s="113">
        <f>L93+C93</f>
        <v>224</v>
      </c>
      <c r="N93" s="733">
        <v>1</v>
      </c>
      <c r="O93" s="734"/>
      <c r="P93" s="112">
        <v>116</v>
      </c>
      <c r="Q93" s="111">
        <f>P93+C93</f>
        <v>166</v>
      </c>
      <c r="R93" s="733">
        <v>1</v>
      </c>
      <c r="S93" s="734"/>
      <c r="T93" s="110">
        <v>146</v>
      </c>
      <c r="U93" s="111">
        <f>T93+C93</f>
        <v>196</v>
      </c>
      <c r="V93" s="733">
        <v>0</v>
      </c>
      <c r="W93" s="734"/>
      <c r="X93" s="113">
        <f t="shared" si="93"/>
        <v>972</v>
      </c>
      <c r="Y93" s="112">
        <f>D93+H93+L93+P93+T93</f>
        <v>722</v>
      </c>
      <c r="Z93" s="114">
        <f>AVERAGE(E93,I93,M93,Q93,U93)</f>
        <v>194.4</v>
      </c>
      <c r="AA93" s="115">
        <f>AVERAGE(E93,I93,M93,Q93,U93)-C93</f>
        <v>144.4</v>
      </c>
      <c r="AB93" s="731"/>
    </row>
    <row r="94" spans="1:34" s="80" customFormat="1" ht="16.2" customHeight="1" x14ac:dyDescent="0.3">
      <c r="A94" s="107"/>
      <c r="B94" s="117" t="s">
        <v>148</v>
      </c>
      <c r="C94" s="116">
        <v>33</v>
      </c>
      <c r="D94" s="110">
        <v>145</v>
      </c>
      <c r="E94" s="111">
        <f t="shared" ref="E94:E95" si="94">D94+C94</f>
        <v>178</v>
      </c>
      <c r="F94" s="735"/>
      <c r="G94" s="736"/>
      <c r="H94" s="112">
        <v>138</v>
      </c>
      <c r="I94" s="113">
        <f t="shared" ref="I94:I95" si="95">H94+C94</f>
        <v>171</v>
      </c>
      <c r="J94" s="735"/>
      <c r="K94" s="736"/>
      <c r="L94" s="112">
        <v>146</v>
      </c>
      <c r="M94" s="113">
        <f t="shared" ref="M94:M95" si="96">L94+C94</f>
        <v>179</v>
      </c>
      <c r="N94" s="735"/>
      <c r="O94" s="736"/>
      <c r="P94" s="110">
        <v>135</v>
      </c>
      <c r="Q94" s="111">
        <f t="shared" ref="Q94:Q95" si="97">P94+C94</f>
        <v>168</v>
      </c>
      <c r="R94" s="735"/>
      <c r="S94" s="736"/>
      <c r="T94" s="110">
        <v>118</v>
      </c>
      <c r="U94" s="111">
        <f t="shared" ref="U94:U95" si="98">T94+C94</f>
        <v>151</v>
      </c>
      <c r="V94" s="735"/>
      <c r="W94" s="736"/>
      <c r="X94" s="113">
        <f t="shared" si="93"/>
        <v>847</v>
      </c>
      <c r="Y94" s="112">
        <f>D94+H94+L94+P94+T94</f>
        <v>682</v>
      </c>
      <c r="Z94" s="114">
        <f>AVERAGE(E94,I94,M94,Q94,U94)</f>
        <v>169.4</v>
      </c>
      <c r="AA94" s="115">
        <f>AVERAGE(E94,I94,M94,Q94,U94)-C94</f>
        <v>136.4</v>
      </c>
      <c r="AB94" s="731"/>
      <c r="AD94" s="60"/>
      <c r="AE94" s="60"/>
      <c r="AF94" s="60"/>
      <c r="AG94" s="60"/>
      <c r="AH94" s="60"/>
    </row>
    <row r="95" spans="1:34" s="80" customFormat="1" ht="17.399999999999999" customHeight="1" thickBot="1" x14ac:dyDescent="0.35">
      <c r="A95" s="107"/>
      <c r="B95" s="131" t="s">
        <v>149</v>
      </c>
      <c r="C95" s="118">
        <v>14</v>
      </c>
      <c r="D95" s="110">
        <v>176</v>
      </c>
      <c r="E95" s="111">
        <f t="shared" si="94"/>
        <v>190</v>
      </c>
      <c r="F95" s="737"/>
      <c r="G95" s="738"/>
      <c r="H95" s="119">
        <v>222</v>
      </c>
      <c r="I95" s="113">
        <f t="shared" si="95"/>
        <v>236</v>
      </c>
      <c r="J95" s="737"/>
      <c r="K95" s="738"/>
      <c r="L95" s="112">
        <v>180</v>
      </c>
      <c r="M95" s="113">
        <f t="shared" si="96"/>
        <v>194</v>
      </c>
      <c r="N95" s="737"/>
      <c r="O95" s="738"/>
      <c r="P95" s="110">
        <v>186</v>
      </c>
      <c r="Q95" s="111">
        <f t="shared" si="97"/>
        <v>200</v>
      </c>
      <c r="R95" s="737"/>
      <c r="S95" s="738"/>
      <c r="T95" s="110">
        <v>192</v>
      </c>
      <c r="U95" s="111">
        <f t="shared" si="98"/>
        <v>206</v>
      </c>
      <c r="V95" s="737"/>
      <c r="W95" s="738"/>
      <c r="X95" s="113">
        <f t="shared" si="93"/>
        <v>1026</v>
      </c>
      <c r="Y95" s="119">
        <f>D95+H95+L95+P95+T95</f>
        <v>956</v>
      </c>
      <c r="Z95" s="120">
        <f>AVERAGE(E95,I95,M95,Q95,U95)</f>
        <v>205.2</v>
      </c>
      <c r="AA95" s="121">
        <f>AVERAGE(E95,I95,M95,Q95,U95)-C95</f>
        <v>191.2</v>
      </c>
      <c r="AB95" s="732"/>
      <c r="AD95" s="60"/>
      <c r="AE95" s="60"/>
      <c r="AF95" s="60"/>
      <c r="AG95" s="60"/>
      <c r="AH95" s="60"/>
    </row>
    <row r="96" spans="1:34" s="129" customFormat="1" ht="48.75" customHeight="1" thickBot="1" x14ac:dyDescent="0.35">
      <c r="A96" s="107"/>
      <c r="B96" s="122" t="s">
        <v>74</v>
      </c>
      <c r="C96" s="123">
        <f>SUM(C97:C99)</f>
        <v>161</v>
      </c>
      <c r="D96" s="95">
        <f>SUM(D97:D99)</f>
        <v>414</v>
      </c>
      <c r="E96" s="124">
        <f>SUM(E97:E99)</f>
        <v>575</v>
      </c>
      <c r="F96" s="124">
        <f>E108</f>
        <v>522</v>
      </c>
      <c r="G96" s="101" t="str">
        <f>B108</f>
        <v>Temper</v>
      </c>
      <c r="H96" s="125">
        <f>SUM(H97:H99)</f>
        <v>366</v>
      </c>
      <c r="I96" s="100">
        <f>SUM(I97:I99)</f>
        <v>527</v>
      </c>
      <c r="J96" s="124">
        <f>I104</f>
        <v>509</v>
      </c>
      <c r="K96" s="101" t="str">
        <f>B104</f>
        <v>Rakvere Teater</v>
      </c>
      <c r="L96" s="102">
        <f>SUM(L97:L99)</f>
        <v>386</v>
      </c>
      <c r="M96" s="126">
        <f>SUM(M97:M99)</f>
        <v>547</v>
      </c>
      <c r="N96" s="124">
        <f>M100</f>
        <v>452</v>
      </c>
      <c r="O96" s="101" t="str">
        <f>B100</f>
        <v>Astera</v>
      </c>
      <c r="P96" s="102">
        <f>SUM(P97:P99)</f>
        <v>382</v>
      </c>
      <c r="Q96" s="97">
        <f>SUM(Q97:Q99)</f>
        <v>543</v>
      </c>
      <c r="R96" s="124">
        <f>Q112</f>
        <v>535</v>
      </c>
      <c r="S96" s="101" t="str">
        <f>B112</f>
        <v>Kaupmees (-30)</v>
      </c>
      <c r="T96" s="102">
        <f>SUM(T97:T99)</f>
        <v>434</v>
      </c>
      <c r="U96" s="127">
        <f>SUM(U97:U99)</f>
        <v>595</v>
      </c>
      <c r="V96" s="124">
        <f>U92</f>
        <v>553</v>
      </c>
      <c r="W96" s="101" t="str">
        <f>B92</f>
        <v>JKM</v>
      </c>
      <c r="X96" s="104">
        <f t="shared" si="93"/>
        <v>2787</v>
      </c>
      <c r="Y96" s="102">
        <f>SUM(Y97:Y99)</f>
        <v>1982</v>
      </c>
      <c r="Z96" s="128">
        <f>AVERAGE(Z97,Z98,Z99)</f>
        <v>185.80000000000004</v>
      </c>
      <c r="AA96" s="106">
        <f>AVERAGE(AA97,AA98,AA99)</f>
        <v>132.13333333333335</v>
      </c>
      <c r="AB96" s="730">
        <f>F97+J97+N97+R97+V97</f>
        <v>5</v>
      </c>
      <c r="AD96" s="60"/>
      <c r="AE96" s="60"/>
      <c r="AF96" s="60"/>
      <c r="AG96" s="60"/>
      <c r="AH96" s="60"/>
    </row>
    <row r="97" spans="1:34" s="129" customFormat="1" ht="16.2" customHeight="1" x14ac:dyDescent="0.3">
      <c r="A97" s="107"/>
      <c r="B97" s="130" t="s">
        <v>115</v>
      </c>
      <c r="C97" s="116">
        <v>50</v>
      </c>
      <c r="D97" s="110">
        <v>158</v>
      </c>
      <c r="E97" s="111">
        <f>D97+C97</f>
        <v>208</v>
      </c>
      <c r="F97" s="733">
        <v>1</v>
      </c>
      <c r="G97" s="734"/>
      <c r="H97" s="112">
        <v>112</v>
      </c>
      <c r="I97" s="113">
        <f>H97+C97</f>
        <v>162</v>
      </c>
      <c r="J97" s="733">
        <v>1</v>
      </c>
      <c r="K97" s="734"/>
      <c r="L97" s="112">
        <v>114</v>
      </c>
      <c r="M97" s="113">
        <f>L97+C97</f>
        <v>164</v>
      </c>
      <c r="N97" s="733">
        <v>1</v>
      </c>
      <c r="O97" s="734"/>
      <c r="P97" s="112">
        <v>132</v>
      </c>
      <c r="Q97" s="111">
        <f>P97+C97</f>
        <v>182</v>
      </c>
      <c r="R97" s="733">
        <v>1</v>
      </c>
      <c r="S97" s="734"/>
      <c r="T97" s="110">
        <v>161</v>
      </c>
      <c r="U97" s="111">
        <f>T97+C97</f>
        <v>211</v>
      </c>
      <c r="V97" s="733">
        <v>1</v>
      </c>
      <c r="W97" s="734"/>
      <c r="X97" s="113">
        <f t="shared" si="93"/>
        <v>927</v>
      </c>
      <c r="Y97" s="112">
        <f>D97+H97+L97+P97+T97</f>
        <v>677</v>
      </c>
      <c r="Z97" s="114">
        <f>AVERAGE(E97,I97,M97,Q97,U97)</f>
        <v>185.4</v>
      </c>
      <c r="AA97" s="115">
        <f>AVERAGE(E97,I97,M97,Q97,U97)-C97</f>
        <v>135.4</v>
      </c>
      <c r="AB97" s="731"/>
      <c r="AD97" s="60"/>
      <c r="AE97" s="60"/>
      <c r="AF97" s="60"/>
      <c r="AG97" s="60"/>
      <c r="AH97" s="60"/>
    </row>
    <row r="98" spans="1:34" s="129" customFormat="1" ht="16.2" customHeight="1" x14ac:dyDescent="0.3">
      <c r="A98" s="107"/>
      <c r="B98" s="117" t="s">
        <v>183</v>
      </c>
      <c r="C98" s="116">
        <v>60</v>
      </c>
      <c r="D98" s="110">
        <v>138</v>
      </c>
      <c r="E98" s="111">
        <f t="shared" ref="E98:E99" si="99">D98+C98</f>
        <v>198</v>
      </c>
      <c r="F98" s="735"/>
      <c r="G98" s="736"/>
      <c r="H98" s="112">
        <v>106</v>
      </c>
      <c r="I98" s="113">
        <f t="shared" ref="I98:I99" si="100">H98+C98</f>
        <v>166</v>
      </c>
      <c r="J98" s="735"/>
      <c r="K98" s="736"/>
      <c r="L98" s="112">
        <v>129</v>
      </c>
      <c r="M98" s="113">
        <f t="shared" ref="M98:M99" si="101">L98+C98</f>
        <v>189</v>
      </c>
      <c r="N98" s="735"/>
      <c r="O98" s="736"/>
      <c r="P98" s="110">
        <v>105</v>
      </c>
      <c r="Q98" s="111">
        <f t="shared" ref="Q98:Q99" si="102">P98+C98</f>
        <v>165</v>
      </c>
      <c r="R98" s="735"/>
      <c r="S98" s="736"/>
      <c r="T98" s="110">
        <v>138</v>
      </c>
      <c r="U98" s="111">
        <f t="shared" ref="U98:U99" si="103">T98+C98</f>
        <v>198</v>
      </c>
      <c r="V98" s="735"/>
      <c r="W98" s="736"/>
      <c r="X98" s="113">
        <f t="shared" si="93"/>
        <v>916</v>
      </c>
      <c r="Y98" s="112">
        <f>D98+H98+L98+P98+T98</f>
        <v>616</v>
      </c>
      <c r="Z98" s="114">
        <f>AVERAGE(E98,I98,M98,Q98,U98)</f>
        <v>183.2</v>
      </c>
      <c r="AA98" s="115">
        <f>AVERAGE(E98,I98,M98,Q98,U98)-C98</f>
        <v>123.19999999999999</v>
      </c>
      <c r="AB98" s="731"/>
      <c r="AD98" s="60"/>
      <c r="AE98" s="60"/>
      <c r="AF98" s="60"/>
      <c r="AG98" s="60"/>
      <c r="AH98" s="60"/>
    </row>
    <row r="99" spans="1:34" s="129" customFormat="1" ht="16.95" customHeight="1" thickBot="1" x14ac:dyDescent="0.35">
      <c r="A99" s="107"/>
      <c r="B99" s="131" t="s">
        <v>116</v>
      </c>
      <c r="C99" s="118">
        <v>51</v>
      </c>
      <c r="D99" s="110">
        <v>118</v>
      </c>
      <c r="E99" s="111">
        <f t="shared" si="99"/>
        <v>169</v>
      </c>
      <c r="F99" s="737"/>
      <c r="G99" s="738"/>
      <c r="H99" s="119">
        <v>148</v>
      </c>
      <c r="I99" s="113">
        <f t="shared" si="100"/>
        <v>199</v>
      </c>
      <c r="J99" s="737"/>
      <c r="K99" s="738"/>
      <c r="L99" s="112">
        <v>143</v>
      </c>
      <c r="M99" s="113">
        <f t="shared" si="101"/>
        <v>194</v>
      </c>
      <c r="N99" s="737"/>
      <c r="O99" s="738"/>
      <c r="P99" s="110">
        <v>145</v>
      </c>
      <c r="Q99" s="111">
        <f t="shared" si="102"/>
        <v>196</v>
      </c>
      <c r="R99" s="737"/>
      <c r="S99" s="738"/>
      <c r="T99" s="110">
        <v>135</v>
      </c>
      <c r="U99" s="111">
        <f t="shared" si="103"/>
        <v>186</v>
      </c>
      <c r="V99" s="737"/>
      <c r="W99" s="738"/>
      <c r="X99" s="113">
        <f t="shared" si="93"/>
        <v>944</v>
      </c>
      <c r="Y99" s="119">
        <f>D99+H99+L99+P99+T99</f>
        <v>689</v>
      </c>
      <c r="Z99" s="120">
        <f>AVERAGE(E99,I99,M99,Q99,U99)</f>
        <v>188.8</v>
      </c>
      <c r="AA99" s="121">
        <f>AVERAGE(E99,I99,M99,Q99,U99)-C99</f>
        <v>137.80000000000001</v>
      </c>
      <c r="AB99" s="732"/>
      <c r="AD99" s="60"/>
      <c r="AE99" s="60"/>
      <c r="AF99" s="60"/>
      <c r="AG99" s="60"/>
      <c r="AH99" s="60"/>
    </row>
    <row r="100" spans="1:34" s="129" customFormat="1" ht="44.4" customHeight="1" thickBot="1" x14ac:dyDescent="0.3">
      <c r="A100" s="107"/>
      <c r="B100" s="93" t="s">
        <v>62</v>
      </c>
      <c r="C100" s="123">
        <f>SUM(C101:C103)</f>
        <v>168</v>
      </c>
      <c r="D100" s="95">
        <f>SUM(D101:D103)</f>
        <v>280</v>
      </c>
      <c r="E100" s="124">
        <f>SUM(E101:E103)</f>
        <v>448</v>
      </c>
      <c r="F100" s="124">
        <f>E104</f>
        <v>554</v>
      </c>
      <c r="G100" s="101" t="str">
        <f>B104</f>
        <v>Rakvere Teater</v>
      </c>
      <c r="H100" s="125">
        <f>SUM(H101:H103)</f>
        <v>298</v>
      </c>
      <c r="I100" s="124">
        <f>SUM(I101:I103)</f>
        <v>466</v>
      </c>
      <c r="J100" s="124">
        <f>I112</f>
        <v>587</v>
      </c>
      <c r="K100" s="101" t="str">
        <f>B112</f>
        <v>Kaupmees (-30)</v>
      </c>
      <c r="L100" s="102">
        <f>SUM(L101:L103)</f>
        <v>284</v>
      </c>
      <c r="M100" s="124">
        <f>SUM(M101:M103)</f>
        <v>452</v>
      </c>
      <c r="N100" s="124">
        <f>M96</f>
        <v>547</v>
      </c>
      <c r="O100" s="101" t="str">
        <f>B96</f>
        <v>Rakvere Soojus</v>
      </c>
      <c r="P100" s="102">
        <f>SUM(P101:P103)</f>
        <v>309</v>
      </c>
      <c r="Q100" s="124">
        <f>SUM(Q101:Q103)</f>
        <v>477</v>
      </c>
      <c r="R100" s="124">
        <f>Q92</f>
        <v>534</v>
      </c>
      <c r="S100" s="101" t="str">
        <f>B92</f>
        <v>JKM</v>
      </c>
      <c r="T100" s="102">
        <f>SUM(T101:T103)</f>
        <v>302</v>
      </c>
      <c r="U100" s="124">
        <f>SUM(U101:U103)</f>
        <v>470</v>
      </c>
      <c r="V100" s="124">
        <f>U108</f>
        <v>529</v>
      </c>
      <c r="W100" s="101" t="str">
        <f>B108</f>
        <v>Temper</v>
      </c>
      <c r="X100" s="104">
        <f t="shared" si="93"/>
        <v>2313</v>
      </c>
      <c r="Y100" s="102">
        <f>SUM(Y101:Y103)</f>
        <v>1473</v>
      </c>
      <c r="Z100" s="128">
        <f>AVERAGE(Z101,Z102,Z103)</f>
        <v>154.19999999999999</v>
      </c>
      <c r="AA100" s="106">
        <f>AVERAGE(AA101,AA102,AA103)</f>
        <v>98.199999999999989</v>
      </c>
      <c r="AB100" s="730">
        <f>F101+J101+N101+R101+V101</f>
        <v>0</v>
      </c>
    </row>
    <row r="101" spans="1:34" s="129" customFormat="1" ht="16.2" customHeight="1" x14ac:dyDescent="0.25">
      <c r="A101" s="107"/>
      <c r="B101" s="130" t="s">
        <v>184</v>
      </c>
      <c r="C101" s="116">
        <v>60</v>
      </c>
      <c r="D101" s="110">
        <v>67</v>
      </c>
      <c r="E101" s="111">
        <f>D101+C101</f>
        <v>127</v>
      </c>
      <c r="F101" s="733">
        <v>0</v>
      </c>
      <c r="G101" s="734"/>
      <c r="H101" s="112">
        <v>75</v>
      </c>
      <c r="I101" s="113">
        <f>H101+C101</f>
        <v>135</v>
      </c>
      <c r="J101" s="733">
        <v>0</v>
      </c>
      <c r="K101" s="734"/>
      <c r="L101" s="112">
        <v>80</v>
      </c>
      <c r="M101" s="113">
        <f>L101+C101</f>
        <v>140</v>
      </c>
      <c r="N101" s="733">
        <v>0</v>
      </c>
      <c r="O101" s="734"/>
      <c r="P101" s="112">
        <v>51</v>
      </c>
      <c r="Q101" s="111">
        <f>P101+C101</f>
        <v>111</v>
      </c>
      <c r="R101" s="733">
        <v>0</v>
      </c>
      <c r="S101" s="734"/>
      <c r="T101" s="110">
        <v>61</v>
      </c>
      <c r="U101" s="111">
        <f>T101+C101</f>
        <v>121</v>
      </c>
      <c r="V101" s="733">
        <v>0</v>
      </c>
      <c r="W101" s="734"/>
      <c r="X101" s="113">
        <f t="shared" si="93"/>
        <v>634</v>
      </c>
      <c r="Y101" s="112">
        <f>D101+H101+L101+P101+T101</f>
        <v>334</v>
      </c>
      <c r="Z101" s="114">
        <f>AVERAGE(E101,I101,M101,Q101,U101)</f>
        <v>126.8</v>
      </c>
      <c r="AA101" s="115">
        <f>AVERAGE(E101,I101,M101,Q101,U101)-C101</f>
        <v>66.8</v>
      </c>
      <c r="AB101" s="731"/>
    </row>
    <row r="102" spans="1:34" s="129" customFormat="1" ht="16.2" customHeight="1" x14ac:dyDescent="0.25">
      <c r="A102" s="107"/>
      <c r="B102" s="117" t="s">
        <v>171</v>
      </c>
      <c r="C102" s="116">
        <v>48</v>
      </c>
      <c r="D102" s="110">
        <v>107</v>
      </c>
      <c r="E102" s="111">
        <f t="shared" ref="E102:E103" si="104">D102+C102</f>
        <v>155</v>
      </c>
      <c r="F102" s="735"/>
      <c r="G102" s="736"/>
      <c r="H102" s="112">
        <v>110</v>
      </c>
      <c r="I102" s="113">
        <f t="shared" ref="I102:I103" si="105">H102+C102</f>
        <v>158</v>
      </c>
      <c r="J102" s="735"/>
      <c r="K102" s="736"/>
      <c r="L102" s="112">
        <v>100</v>
      </c>
      <c r="M102" s="113">
        <f t="shared" ref="M102:M103" si="106">L102+C102</f>
        <v>148</v>
      </c>
      <c r="N102" s="735"/>
      <c r="O102" s="736"/>
      <c r="P102" s="110">
        <v>134</v>
      </c>
      <c r="Q102" s="111">
        <f t="shared" ref="Q102:Q103" si="107">P102+C102</f>
        <v>182</v>
      </c>
      <c r="R102" s="735"/>
      <c r="S102" s="736"/>
      <c r="T102" s="110">
        <v>102</v>
      </c>
      <c r="U102" s="111">
        <f t="shared" ref="U102:U103" si="108">T102+C102</f>
        <v>150</v>
      </c>
      <c r="V102" s="735"/>
      <c r="W102" s="736"/>
      <c r="X102" s="113">
        <f t="shared" si="93"/>
        <v>793</v>
      </c>
      <c r="Y102" s="112">
        <f>D102+H102+L102+P102+T102</f>
        <v>553</v>
      </c>
      <c r="Z102" s="114">
        <f>AVERAGE(E102,I102,M102,Q102,U102)</f>
        <v>158.6</v>
      </c>
      <c r="AA102" s="115">
        <f>AVERAGE(E102,I102,M102,Q102,U102)-C102</f>
        <v>110.6</v>
      </c>
      <c r="AB102" s="731"/>
    </row>
    <row r="103" spans="1:34" s="129" customFormat="1" ht="16.95" customHeight="1" thickBot="1" x14ac:dyDescent="0.35">
      <c r="A103" s="107"/>
      <c r="B103" s="131" t="s">
        <v>69</v>
      </c>
      <c r="C103" s="118">
        <v>60</v>
      </c>
      <c r="D103" s="110">
        <v>106</v>
      </c>
      <c r="E103" s="111">
        <f t="shared" si="104"/>
        <v>166</v>
      </c>
      <c r="F103" s="737"/>
      <c r="G103" s="738"/>
      <c r="H103" s="119">
        <v>113</v>
      </c>
      <c r="I103" s="113">
        <f t="shared" si="105"/>
        <v>173</v>
      </c>
      <c r="J103" s="737"/>
      <c r="K103" s="738"/>
      <c r="L103" s="112">
        <v>104</v>
      </c>
      <c r="M103" s="113">
        <f t="shared" si="106"/>
        <v>164</v>
      </c>
      <c r="N103" s="737"/>
      <c r="O103" s="738"/>
      <c r="P103" s="110">
        <v>124</v>
      </c>
      <c r="Q103" s="111">
        <f t="shared" si="107"/>
        <v>184</v>
      </c>
      <c r="R103" s="737"/>
      <c r="S103" s="738"/>
      <c r="T103" s="110">
        <v>139</v>
      </c>
      <c r="U103" s="111">
        <f t="shared" si="108"/>
        <v>199</v>
      </c>
      <c r="V103" s="737"/>
      <c r="W103" s="738"/>
      <c r="X103" s="113">
        <f t="shared" si="93"/>
        <v>886</v>
      </c>
      <c r="Y103" s="119">
        <f>D103+H103+L103+P103+T103</f>
        <v>586</v>
      </c>
      <c r="Z103" s="120">
        <f>AVERAGE(E103,I103,M103,Q103,U103)</f>
        <v>177.2</v>
      </c>
      <c r="AA103" s="121">
        <f>AVERAGE(E103,I103,M103,Q103,U103)-C103</f>
        <v>117.19999999999999</v>
      </c>
      <c r="AB103" s="732"/>
    </row>
    <row r="104" spans="1:34" s="129" customFormat="1" ht="48.75" customHeight="1" thickBot="1" x14ac:dyDescent="0.3">
      <c r="A104" s="107"/>
      <c r="B104" s="93" t="s">
        <v>80</v>
      </c>
      <c r="C104" s="123">
        <f>SUM(C105:C107)</f>
        <v>156</v>
      </c>
      <c r="D104" s="95">
        <f>SUM(D105:D107)</f>
        <v>398</v>
      </c>
      <c r="E104" s="124">
        <f>SUM(E105:E107)</f>
        <v>554</v>
      </c>
      <c r="F104" s="124">
        <f>E100</f>
        <v>448</v>
      </c>
      <c r="G104" s="101" t="str">
        <f>B100</f>
        <v>Astera</v>
      </c>
      <c r="H104" s="132">
        <f>SUM(H105:H107)</f>
        <v>353</v>
      </c>
      <c r="I104" s="124">
        <f>SUM(I105:I107)</f>
        <v>509</v>
      </c>
      <c r="J104" s="124">
        <f>I96</f>
        <v>527</v>
      </c>
      <c r="K104" s="101" t="str">
        <f>B96</f>
        <v>Rakvere Soojus</v>
      </c>
      <c r="L104" s="103">
        <f>SUM(L105:L107)</f>
        <v>376</v>
      </c>
      <c r="M104" s="127">
        <f>SUM(M105:M107)</f>
        <v>532</v>
      </c>
      <c r="N104" s="124">
        <f>M92</f>
        <v>597</v>
      </c>
      <c r="O104" s="101" t="str">
        <f>B92</f>
        <v>JKM</v>
      </c>
      <c r="P104" s="102">
        <f>SUM(P105:P107)</f>
        <v>367</v>
      </c>
      <c r="Q104" s="127">
        <f>SUM(Q105:Q107)</f>
        <v>523</v>
      </c>
      <c r="R104" s="124">
        <f>Q108</f>
        <v>544</v>
      </c>
      <c r="S104" s="101" t="str">
        <f>B108</f>
        <v>Temper</v>
      </c>
      <c r="T104" s="102">
        <f>SUM(T105:T107)</f>
        <v>366</v>
      </c>
      <c r="U104" s="127">
        <f>SUM(U105:U107)</f>
        <v>522</v>
      </c>
      <c r="V104" s="124">
        <f>U112</f>
        <v>471</v>
      </c>
      <c r="W104" s="101" t="str">
        <f>B112</f>
        <v>Kaupmees (-30)</v>
      </c>
      <c r="X104" s="104">
        <f t="shared" si="93"/>
        <v>2640</v>
      </c>
      <c r="Y104" s="102">
        <f>SUM(Y105:Y107)</f>
        <v>1860</v>
      </c>
      <c r="Z104" s="128">
        <f>AVERAGE(Z105,Z106,Z107)</f>
        <v>176</v>
      </c>
      <c r="AA104" s="106">
        <f>AVERAGE(AA105,AA106,AA107)</f>
        <v>124</v>
      </c>
      <c r="AB104" s="730">
        <f>F105+J105+N105+R105+V105</f>
        <v>2</v>
      </c>
    </row>
    <row r="105" spans="1:34" s="129" customFormat="1" ht="16.2" customHeight="1" x14ac:dyDescent="0.25">
      <c r="A105" s="107"/>
      <c r="B105" s="108" t="s">
        <v>139</v>
      </c>
      <c r="C105" s="116">
        <v>60</v>
      </c>
      <c r="D105" s="110">
        <v>114</v>
      </c>
      <c r="E105" s="111">
        <f>D105+C105</f>
        <v>174</v>
      </c>
      <c r="F105" s="733">
        <v>1</v>
      </c>
      <c r="G105" s="734"/>
      <c r="H105" s="112">
        <v>108</v>
      </c>
      <c r="I105" s="113">
        <f>H105+C105</f>
        <v>168</v>
      </c>
      <c r="J105" s="733">
        <v>0</v>
      </c>
      <c r="K105" s="734"/>
      <c r="L105" s="112">
        <v>129</v>
      </c>
      <c r="M105" s="113">
        <f>L105+C105</f>
        <v>189</v>
      </c>
      <c r="N105" s="733">
        <v>0</v>
      </c>
      <c r="O105" s="734"/>
      <c r="P105" s="112">
        <v>138</v>
      </c>
      <c r="Q105" s="111">
        <f>P105+C105</f>
        <v>198</v>
      </c>
      <c r="R105" s="733">
        <v>0</v>
      </c>
      <c r="S105" s="734"/>
      <c r="T105" s="110">
        <v>110</v>
      </c>
      <c r="U105" s="111">
        <f>T105+C105</f>
        <v>170</v>
      </c>
      <c r="V105" s="733">
        <v>1</v>
      </c>
      <c r="W105" s="734"/>
      <c r="X105" s="113">
        <f t="shared" si="93"/>
        <v>899</v>
      </c>
      <c r="Y105" s="112">
        <f>D105+H105+L105+P105+T105</f>
        <v>599</v>
      </c>
      <c r="Z105" s="114">
        <f>AVERAGE(E105,I105,M105,Q105,U105)</f>
        <v>179.8</v>
      </c>
      <c r="AA105" s="115">
        <f>AVERAGE(E105,I105,M105,Q105,U105)-C105</f>
        <v>119.80000000000001</v>
      </c>
      <c r="AB105" s="731"/>
    </row>
    <row r="106" spans="1:34" s="129" customFormat="1" ht="16.2" customHeight="1" x14ac:dyDescent="0.25">
      <c r="A106" s="107"/>
      <c r="B106" s="108" t="s">
        <v>136</v>
      </c>
      <c r="C106" s="116">
        <v>55</v>
      </c>
      <c r="D106" s="110">
        <v>153</v>
      </c>
      <c r="E106" s="111">
        <f t="shared" ref="E106:E107" si="109">D106+C106</f>
        <v>208</v>
      </c>
      <c r="F106" s="735"/>
      <c r="G106" s="736"/>
      <c r="H106" s="112">
        <v>117</v>
      </c>
      <c r="I106" s="113">
        <f t="shared" ref="I106:I107" si="110">H106+C106</f>
        <v>172</v>
      </c>
      <c r="J106" s="735"/>
      <c r="K106" s="736"/>
      <c r="L106" s="112">
        <v>108</v>
      </c>
      <c r="M106" s="113">
        <f t="shared" ref="M106:M107" si="111">L106+C106</f>
        <v>163</v>
      </c>
      <c r="N106" s="735"/>
      <c r="O106" s="736"/>
      <c r="P106" s="110">
        <v>107</v>
      </c>
      <c r="Q106" s="111">
        <f t="shared" ref="Q106:Q107" si="112">P106+C106</f>
        <v>162</v>
      </c>
      <c r="R106" s="735"/>
      <c r="S106" s="736"/>
      <c r="T106" s="110">
        <v>112</v>
      </c>
      <c r="U106" s="111">
        <f t="shared" ref="U106:U107" si="113">T106+C106</f>
        <v>167</v>
      </c>
      <c r="V106" s="735"/>
      <c r="W106" s="736"/>
      <c r="X106" s="113">
        <f t="shared" si="93"/>
        <v>872</v>
      </c>
      <c r="Y106" s="112">
        <f>D106+H106+L106+P106+T106</f>
        <v>597</v>
      </c>
      <c r="Z106" s="114">
        <f>AVERAGE(E106,I106,M106,Q106,U106)</f>
        <v>174.4</v>
      </c>
      <c r="AA106" s="115">
        <f>AVERAGE(E106,I106,M106,Q106,U106)-C106</f>
        <v>119.4</v>
      </c>
      <c r="AB106" s="731"/>
    </row>
    <row r="107" spans="1:34" s="129" customFormat="1" ht="16.95" customHeight="1" thickBot="1" x14ac:dyDescent="0.35">
      <c r="A107" s="107"/>
      <c r="B107" s="117" t="s">
        <v>137</v>
      </c>
      <c r="C107" s="118">
        <v>41</v>
      </c>
      <c r="D107" s="110">
        <v>131</v>
      </c>
      <c r="E107" s="111">
        <f t="shared" si="109"/>
        <v>172</v>
      </c>
      <c r="F107" s="737"/>
      <c r="G107" s="738"/>
      <c r="H107" s="119">
        <v>128</v>
      </c>
      <c r="I107" s="113">
        <f t="shared" si="110"/>
        <v>169</v>
      </c>
      <c r="J107" s="737"/>
      <c r="K107" s="738"/>
      <c r="L107" s="112">
        <v>139</v>
      </c>
      <c r="M107" s="113">
        <f t="shared" si="111"/>
        <v>180</v>
      </c>
      <c r="N107" s="737"/>
      <c r="O107" s="738"/>
      <c r="P107" s="110">
        <v>122</v>
      </c>
      <c r="Q107" s="111">
        <f t="shared" si="112"/>
        <v>163</v>
      </c>
      <c r="R107" s="737"/>
      <c r="S107" s="738"/>
      <c r="T107" s="110">
        <v>144</v>
      </c>
      <c r="U107" s="111">
        <f t="shared" si="113"/>
        <v>185</v>
      </c>
      <c r="V107" s="737"/>
      <c r="W107" s="738"/>
      <c r="X107" s="113">
        <f t="shared" si="93"/>
        <v>869</v>
      </c>
      <c r="Y107" s="119">
        <f>D107+H107+L107+P107+T107</f>
        <v>664</v>
      </c>
      <c r="Z107" s="120">
        <f>AVERAGE(E107,I107,M107,Q107,U107)</f>
        <v>173.8</v>
      </c>
      <c r="AA107" s="121">
        <f>AVERAGE(E107,I107,M107,Q107,U107)-C107</f>
        <v>132.80000000000001</v>
      </c>
      <c r="AB107" s="732"/>
    </row>
    <row r="108" spans="1:34" s="129" customFormat="1" ht="48.75" customHeight="1" thickBot="1" x14ac:dyDescent="0.3">
      <c r="A108" s="107"/>
      <c r="B108" s="93" t="s">
        <v>20</v>
      </c>
      <c r="C108" s="133">
        <f>SUM(C109:C111)</f>
        <v>143</v>
      </c>
      <c r="D108" s="95">
        <f>SUM(D109:D111)</f>
        <v>379</v>
      </c>
      <c r="E108" s="124">
        <f>SUM(E109:E111)</f>
        <v>522</v>
      </c>
      <c r="F108" s="124">
        <f>E96</f>
        <v>575</v>
      </c>
      <c r="G108" s="101" t="str">
        <f>B96</f>
        <v>Rakvere Soojus</v>
      </c>
      <c r="H108" s="125">
        <f>SUM(H109:H111)</f>
        <v>459</v>
      </c>
      <c r="I108" s="124">
        <f>SUM(I109:I111)</f>
        <v>602</v>
      </c>
      <c r="J108" s="124">
        <f>I92</f>
        <v>617</v>
      </c>
      <c r="K108" s="101" t="str">
        <f>B92</f>
        <v>JKM</v>
      </c>
      <c r="L108" s="102">
        <f>SUM(L109:L111)</f>
        <v>393</v>
      </c>
      <c r="M108" s="126">
        <f>SUM(M109:M111)</f>
        <v>536</v>
      </c>
      <c r="N108" s="124">
        <f>M112</f>
        <v>543</v>
      </c>
      <c r="O108" s="101" t="str">
        <f>B112</f>
        <v>Kaupmees (-30)</v>
      </c>
      <c r="P108" s="102">
        <f>SUM(P109:P111)</f>
        <v>401</v>
      </c>
      <c r="Q108" s="126">
        <f>SUM(Q109:Q111)</f>
        <v>544</v>
      </c>
      <c r="R108" s="124">
        <f>Q104</f>
        <v>523</v>
      </c>
      <c r="S108" s="101" t="str">
        <f>B104</f>
        <v>Rakvere Teater</v>
      </c>
      <c r="T108" s="102">
        <f>SUM(T109:T111)</f>
        <v>386</v>
      </c>
      <c r="U108" s="126">
        <f>SUM(U109:U111)</f>
        <v>529</v>
      </c>
      <c r="V108" s="124">
        <f>U100</f>
        <v>470</v>
      </c>
      <c r="W108" s="101" t="str">
        <f>B100</f>
        <v>Astera</v>
      </c>
      <c r="X108" s="104">
        <f t="shared" si="93"/>
        <v>2733</v>
      </c>
      <c r="Y108" s="102">
        <f>SUM(Y109:Y111)</f>
        <v>2018</v>
      </c>
      <c r="Z108" s="128">
        <f>AVERAGE(Z109,Z110,Z111)</f>
        <v>182.19999999999996</v>
      </c>
      <c r="AA108" s="106">
        <f>AVERAGE(AA109,AA110,AA111)</f>
        <v>134.53333333333333</v>
      </c>
      <c r="AB108" s="730">
        <f>F109+J109+N109+R109+V109</f>
        <v>2</v>
      </c>
    </row>
    <row r="109" spans="1:34" s="129" customFormat="1" ht="16.2" customHeight="1" x14ac:dyDescent="0.25">
      <c r="A109" s="107"/>
      <c r="B109" s="143" t="s">
        <v>164</v>
      </c>
      <c r="C109" s="116">
        <v>60</v>
      </c>
      <c r="D109" s="110">
        <v>106</v>
      </c>
      <c r="E109" s="111">
        <f>D109+C109</f>
        <v>166</v>
      </c>
      <c r="F109" s="733">
        <v>0</v>
      </c>
      <c r="G109" s="734"/>
      <c r="H109" s="112">
        <v>152</v>
      </c>
      <c r="I109" s="113">
        <f>H109+C109</f>
        <v>212</v>
      </c>
      <c r="J109" s="733">
        <v>0</v>
      </c>
      <c r="K109" s="734"/>
      <c r="L109" s="112">
        <v>125</v>
      </c>
      <c r="M109" s="113">
        <f>L109+C109</f>
        <v>185</v>
      </c>
      <c r="N109" s="733">
        <v>0</v>
      </c>
      <c r="O109" s="734"/>
      <c r="P109" s="112">
        <v>124</v>
      </c>
      <c r="Q109" s="111">
        <f>P109+C109</f>
        <v>184</v>
      </c>
      <c r="R109" s="733">
        <v>1</v>
      </c>
      <c r="S109" s="734"/>
      <c r="T109" s="110">
        <v>97</v>
      </c>
      <c r="U109" s="111">
        <f>T109+C109</f>
        <v>157</v>
      </c>
      <c r="V109" s="733">
        <v>1</v>
      </c>
      <c r="W109" s="734"/>
      <c r="X109" s="113">
        <f t="shared" si="93"/>
        <v>904</v>
      </c>
      <c r="Y109" s="112">
        <f>D109+H109+L109+P109+T109</f>
        <v>604</v>
      </c>
      <c r="Z109" s="114">
        <f>AVERAGE(E109,I109,M109,Q109,U109)</f>
        <v>180.8</v>
      </c>
      <c r="AA109" s="115">
        <f>AVERAGE(E109,I109,M109,Q109,U109)-C109</f>
        <v>120.80000000000001</v>
      </c>
      <c r="AB109" s="731"/>
    </row>
    <row r="110" spans="1:34" s="129" customFormat="1" ht="16.2" customHeight="1" x14ac:dyDescent="0.25">
      <c r="A110" s="107"/>
      <c r="B110" s="143" t="s">
        <v>165</v>
      </c>
      <c r="C110" s="116">
        <v>45</v>
      </c>
      <c r="D110" s="110">
        <v>139</v>
      </c>
      <c r="E110" s="111">
        <f t="shared" ref="E110:E111" si="114">D110+C110</f>
        <v>184</v>
      </c>
      <c r="F110" s="735"/>
      <c r="G110" s="736"/>
      <c r="H110" s="112">
        <v>153</v>
      </c>
      <c r="I110" s="113">
        <f t="shared" ref="I110:I111" si="115">H110+C110</f>
        <v>198</v>
      </c>
      <c r="J110" s="735"/>
      <c r="K110" s="736"/>
      <c r="L110" s="112">
        <v>113</v>
      </c>
      <c r="M110" s="113">
        <f t="shared" ref="M110:M111" si="116">L110+C110</f>
        <v>158</v>
      </c>
      <c r="N110" s="735"/>
      <c r="O110" s="736"/>
      <c r="P110" s="110">
        <v>143</v>
      </c>
      <c r="Q110" s="111">
        <f t="shared" ref="Q110:Q111" si="117">P110+C110</f>
        <v>188</v>
      </c>
      <c r="R110" s="735"/>
      <c r="S110" s="736"/>
      <c r="T110" s="110">
        <v>130</v>
      </c>
      <c r="U110" s="111">
        <f t="shared" ref="U110:U111" si="118">T110+C110</f>
        <v>175</v>
      </c>
      <c r="V110" s="735"/>
      <c r="W110" s="736"/>
      <c r="X110" s="113">
        <f t="shared" si="93"/>
        <v>903</v>
      </c>
      <c r="Y110" s="112">
        <f>D110+H110+L110+P110+T110</f>
        <v>678</v>
      </c>
      <c r="Z110" s="114">
        <f>AVERAGE(E110,I110,M110,Q110,U110)</f>
        <v>180.6</v>
      </c>
      <c r="AA110" s="115">
        <f>AVERAGE(E110,I110,M110,Q110,U110)-C110</f>
        <v>135.6</v>
      </c>
      <c r="AB110" s="731"/>
    </row>
    <row r="111" spans="1:34" s="129" customFormat="1" ht="16.95" customHeight="1" thickBot="1" x14ac:dyDescent="0.35">
      <c r="A111" s="107"/>
      <c r="B111" s="134" t="s">
        <v>127</v>
      </c>
      <c r="C111" s="118">
        <v>38</v>
      </c>
      <c r="D111" s="110">
        <v>134</v>
      </c>
      <c r="E111" s="111">
        <f t="shared" si="114"/>
        <v>172</v>
      </c>
      <c r="F111" s="737"/>
      <c r="G111" s="738"/>
      <c r="H111" s="119">
        <v>154</v>
      </c>
      <c r="I111" s="113">
        <f t="shared" si="115"/>
        <v>192</v>
      </c>
      <c r="J111" s="737"/>
      <c r="K111" s="738"/>
      <c r="L111" s="112">
        <v>155</v>
      </c>
      <c r="M111" s="113">
        <f t="shared" si="116"/>
        <v>193</v>
      </c>
      <c r="N111" s="737"/>
      <c r="O111" s="738"/>
      <c r="P111" s="110">
        <v>134</v>
      </c>
      <c r="Q111" s="111">
        <f t="shared" si="117"/>
        <v>172</v>
      </c>
      <c r="R111" s="737"/>
      <c r="S111" s="738"/>
      <c r="T111" s="110">
        <v>159</v>
      </c>
      <c r="U111" s="111">
        <f t="shared" si="118"/>
        <v>197</v>
      </c>
      <c r="V111" s="737"/>
      <c r="W111" s="738"/>
      <c r="X111" s="113">
        <f t="shared" si="93"/>
        <v>926</v>
      </c>
      <c r="Y111" s="119">
        <f>D111+H111+L111+P111+T111</f>
        <v>736</v>
      </c>
      <c r="Z111" s="120">
        <f>AVERAGE(E111,I111,M111,Q111,U111)</f>
        <v>185.2</v>
      </c>
      <c r="AA111" s="121">
        <f>AVERAGE(E111,I111,M111,Q111,U111)-C111</f>
        <v>147.19999999999999</v>
      </c>
      <c r="AB111" s="732"/>
    </row>
    <row r="112" spans="1:34" s="129" customFormat="1" ht="48.75" customHeight="1" thickBot="1" x14ac:dyDescent="0.3">
      <c r="A112" s="107"/>
      <c r="B112" s="93" t="s">
        <v>173</v>
      </c>
      <c r="C112" s="133">
        <f>SUM(C113:C115)-30</f>
        <v>142</v>
      </c>
      <c r="D112" s="95">
        <f>SUM(D113:D115)</f>
        <v>336</v>
      </c>
      <c r="E112" s="124">
        <f>SUM(E113:E115)-30</f>
        <v>478</v>
      </c>
      <c r="F112" s="124">
        <f>E92</f>
        <v>544</v>
      </c>
      <c r="G112" s="101" t="str">
        <f>B92</f>
        <v>JKM</v>
      </c>
      <c r="H112" s="125">
        <f>SUM(H113:H115)</f>
        <v>445</v>
      </c>
      <c r="I112" s="124">
        <f>SUM(I113:I115)-30</f>
        <v>587</v>
      </c>
      <c r="J112" s="124">
        <f>I100</f>
        <v>466</v>
      </c>
      <c r="K112" s="101" t="str">
        <f>B100</f>
        <v>Astera</v>
      </c>
      <c r="L112" s="103">
        <f>SUM(L113:L115)</f>
        <v>401</v>
      </c>
      <c r="M112" s="124">
        <f>SUM(M113:M115)-30</f>
        <v>543</v>
      </c>
      <c r="N112" s="124">
        <f>M108</f>
        <v>536</v>
      </c>
      <c r="O112" s="101" t="str">
        <f>B108</f>
        <v>Temper</v>
      </c>
      <c r="P112" s="102">
        <f>SUM(P113:P115)</f>
        <v>393</v>
      </c>
      <c r="Q112" s="124">
        <f>SUM(Q113:Q115)-30</f>
        <v>535</v>
      </c>
      <c r="R112" s="124">
        <f>Q96</f>
        <v>543</v>
      </c>
      <c r="S112" s="101" t="str">
        <f>B96</f>
        <v>Rakvere Soojus</v>
      </c>
      <c r="T112" s="102">
        <f>SUM(T113:T115)</f>
        <v>329</v>
      </c>
      <c r="U112" s="124">
        <f>SUM(U113:U115)-30</f>
        <v>471</v>
      </c>
      <c r="V112" s="124">
        <f>U104</f>
        <v>522</v>
      </c>
      <c r="W112" s="101" t="str">
        <f>B104</f>
        <v>Rakvere Teater</v>
      </c>
      <c r="X112" s="104">
        <f t="shared" si="93"/>
        <v>2614</v>
      </c>
      <c r="Y112" s="102">
        <f>SUM(Y113:Y115)</f>
        <v>1904</v>
      </c>
      <c r="Z112" s="128">
        <f>AVERAGE(Z113,Z114,Z115)</f>
        <v>184.26666666666665</v>
      </c>
      <c r="AA112" s="106">
        <f>AVERAGE(AA113,AA114,AA115)</f>
        <v>126.93333333333334</v>
      </c>
      <c r="AB112" s="730">
        <f>F113+J113+N113+R113+V113</f>
        <v>2</v>
      </c>
    </row>
    <row r="113" spans="1:28" s="129" customFormat="1" ht="16.2" customHeight="1" x14ac:dyDescent="0.25">
      <c r="A113" s="107"/>
      <c r="B113" s="143" t="s">
        <v>120</v>
      </c>
      <c r="C113" s="116">
        <v>54</v>
      </c>
      <c r="D113" s="110">
        <v>95</v>
      </c>
      <c r="E113" s="111">
        <f>D113+C113</f>
        <v>149</v>
      </c>
      <c r="F113" s="733">
        <v>0</v>
      </c>
      <c r="G113" s="734"/>
      <c r="H113" s="112">
        <v>148</v>
      </c>
      <c r="I113" s="113">
        <f>H113+C113</f>
        <v>202</v>
      </c>
      <c r="J113" s="733">
        <v>1</v>
      </c>
      <c r="K113" s="734"/>
      <c r="L113" s="112">
        <v>122</v>
      </c>
      <c r="M113" s="113">
        <f>L113+C113</f>
        <v>176</v>
      </c>
      <c r="N113" s="733">
        <v>1</v>
      </c>
      <c r="O113" s="734"/>
      <c r="P113" s="112">
        <v>93</v>
      </c>
      <c r="Q113" s="111">
        <f>P113+C113</f>
        <v>147</v>
      </c>
      <c r="R113" s="733">
        <v>0</v>
      </c>
      <c r="S113" s="734"/>
      <c r="T113" s="110">
        <v>127</v>
      </c>
      <c r="U113" s="111">
        <f>T113+C113</f>
        <v>181</v>
      </c>
      <c r="V113" s="733">
        <v>0</v>
      </c>
      <c r="W113" s="734"/>
      <c r="X113" s="113">
        <f t="shared" si="93"/>
        <v>855</v>
      </c>
      <c r="Y113" s="112">
        <f>D113+H113+L113+P113+T113</f>
        <v>585</v>
      </c>
      <c r="Z113" s="114">
        <f>AVERAGE(E113,I113,M113,Q113,U113)</f>
        <v>171</v>
      </c>
      <c r="AA113" s="115">
        <f>AVERAGE(E113,I113,M113,Q113,U113)-C113</f>
        <v>117</v>
      </c>
      <c r="AB113" s="731"/>
    </row>
    <row r="114" spans="1:28" s="129" customFormat="1" ht="16.2" customHeight="1" x14ac:dyDescent="0.25">
      <c r="A114" s="107"/>
      <c r="B114" s="143" t="s">
        <v>118</v>
      </c>
      <c r="C114" s="116">
        <v>58</v>
      </c>
      <c r="D114" s="110">
        <v>92</v>
      </c>
      <c r="E114" s="111">
        <f t="shared" ref="E114:E115" si="119">D114+C114</f>
        <v>150</v>
      </c>
      <c r="F114" s="735"/>
      <c r="G114" s="736"/>
      <c r="H114" s="112">
        <v>160</v>
      </c>
      <c r="I114" s="113">
        <f t="shared" ref="I114:I115" si="120">H114+C114</f>
        <v>218</v>
      </c>
      <c r="J114" s="735"/>
      <c r="K114" s="736"/>
      <c r="L114" s="112">
        <v>140</v>
      </c>
      <c r="M114" s="113">
        <f t="shared" ref="M114:M115" si="121">L114+C114</f>
        <v>198</v>
      </c>
      <c r="N114" s="735"/>
      <c r="O114" s="736"/>
      <c r="P114" s="110">
        <v>192</v>
      </c>
      <c r="Q114" s="111">
        <f t="shared" ref="Q114:Q115" si="122">P114+C114</f>
        <v>250</v>
      </c>
      <c r="R114" s="735"/>
      <c r="S114" s="736"/>
      <c r="T114" s="110">
        <v>110</v>
      </c>
      <c r="U114" s="111">
        <f t="shared" ref="U114:U115" si="123">T114+C114</f>
        <v>168</v>
      </c>
      <c r="V114" s="735"/>
      <c r="W114" s="736"/>
      <c r="X114" s="113">
        <f t="shared" si="93"/>
        <v>984</v>
      </c>
      <c r="Y114" s="112">
        <f>D114+H114+L114+P114+T114</f>
        <v>694</v>
      </c>
      <c r="Z114" s="114">
        <f>AVERAGE(E114,I114,M114,Q114,U114)</f>
        <v>196.8</v>
      </c>
      <c r="AA114" s="115">
        <f>AVERAGE(E114,I114,M114,Q114,U114)-C114</f>
        <v>138.80000000000001</v>
      </c>
      <c r="AB114" s="731"/>
    </row>
    <row r="115" spans="1:28" s="129" customFormat="1" ht="16.95" customHeight="1" thickBot="1" x14ac:dyDescent="0.35">
      <c r="A115" s="107"/>
      <c r="B115" s="134" t="s">
        <v>119</v>
      </c>
      <c r="C115" s="118">
        <v>60</v>
      </c>
      <c r="D115" s="110">
        <v>149</v>
      </c>
      <c r="E115" s="111">
        <f t="shared" si="119"/>
        <v>209</v>
      </c>
      <c r="F115" s="737"/>
      <c r="G115" s="738"/>
      <c r="H115" s="119">
        <v>137</v>
      </c>
      <c r="I115" s="113">
        <f t="shared" si="120"/>
        <v>197</v>
      </c>
      <c r="J115" s="737"/>
      <c r="K115" s="738"/>
      <c r="L115" s="112">
        <v>139</v>
      </c>
      <c r="M115" s="113">
        <f t="shared" si="121"/>
        <v>199</v>
      </c>
      <c r="N115" s="737"/>
      <c r="O115" s="738"/>
      <c r="P115" s="110">
        <v>108</v>
      </c>
      <c r="Q115" s="111">
        <f t="shared" si="122"/>
        <v>168</v>
      </c>
      <c r="R115" s="737"/>
      <c r="S115" s="738"/>
      <c r="T115" s="110">
        <v>92</v>
      </c>
      <c r="U115" s="111">
        <f t="shared" si="123"/>
        <v>152</v>
      </c>
      <c r="V115" s="737"/>
      <c r="W115" s="738"/>
      <c r="X115" s="113">
        <f t="shared" si="93"/>
        <v>925</v>
      </c>
      <c r="Y115" s="119">
        <f>D115+H115+L115+P115+T115</f>
        <v>625</v>
      </c>
      <c r="Z115" s="120">
        <f>AVERAGE(E115,I115,M115,Q115,U115)</f>
        <v>185</v>
      </c>
      <c r="AA115" s="121">
        <f>AVERAGE(E115,I115,M115,Q115,U115)-C115</f>
        <v>125</v>
      </c>
      <c r="AB115" s="732"/>
    </row>
    <row r="116" spans="1:28" s="129" customFormat="1" ht="30.75" customHeight="1" x14ac:dyDescent="0.3">
      <c r="A116" s="107"/>
      <c r="B116" s="135"/>
      <c r="C116" s="136"/>
      <c r="D116" s="137"/>
      <c r="E116" s="138"/>
      <c r="F116" s="139"/>
      <c r="G116" s="139"/>
      <c r="H116" s="137"/>
      <c r="I116" s="138"/>
      <c r="J116" s="139"/>
      <c r="K116" s="139"/>
      <c r="L116" s="137"/>
      <c r="M116" s="138"/>
      <c r="N116" s="139"/>
      <c r="O116" s="139"/>
      <c r="P116" s="137"/>
      <c r="Q116" s="138"/>
      <c r="R116" s="139"/>
      <c r="S116" s="139"/>
      <c r="T116" s="137"/>
      <c r="U116" s="138"/>
      <c r="V116" s="139"/>
      <c r="W116" s="139"/>
      <c r="X116" s="138"/>
      <c r="Y116" s="137"/>
      <c r="Z116" s="140"/>
      <c r="AA116" s="141"/>
      <c r="AB116" s="142"/>
    </row>
  </sheetData>
  <mergeCells count="184">
    <mergeCell ref="AB112:AB115"/>
    <mergeCell ref="F113:G115"/>
    <mergeCell ref="J113:K115"/>
    <mergeCell ref="N113:O115"/>
    <mergeCell ref="R113:S115"/>
    <mergeCell ref="V113:W115"/>
    <mergeCell ref="AB108:AB111"/>
    <mergeCell ref="F109:G111"/>
    <mergeCell ref="J109:K111"/>
    <mergeCell ref="N109:O111"/>
    <mergeCell ref="R109:S111"/>
    <mergeCell ref="V109:W111"/>
    <mergeCell ref="AB104:AB107"/>
    <mergeCell ref="F105:G107"/>
    <mergeCell ref="J105:K107"/>
    <mergeCell ref="N105:O107"/>
    <mergeCell ref="R105:S107"/>
    <mergeCell ref="V105:W107"/>
    <mergeCell ref="AB100:AB103"/>
    <mergeCell ref="F101:G103"/>
    <mergeCell ref="J101:K103"/>
    <mergeCell ref="N101:O103"/>
    <mergeCell ref="R101:S103"/>
    <mergeCell ref="V101:W103"/>
    <mergeCell ref="AB96:AB99"/>
    <mergeCell ref="F97:G99"/>
    <mergeCell ref="J97:K99"/>
    <mergeCell ref="N97:O99"/>
    <mergeCell ref="R97:S99"/>
    <mergeCell ref="V97:W99"/>
    <mergeCell ref="AB92:AB95"/>
    <mergeCell ref="F93:G95"/>
    <mergeCell ref="J93:K95"/>
    <mergeCell ref="N93:O95"/>
    <mergeCell ref="R93:S95"/>
    <mergeCell ref="V93:W95"/>
    <mergeCell ref="F90:G90"/>
    <mergeCell ref="J90:K90"/>
    <mergeCell ref="N90:O90"/>
    <mergeCell ref="R90:S90"/>
    <mergeCell ref="V90:W90"/>
    <mergeCell ref="F91:G91"/>
    <mergeCell ref="J91:K91"/>
    <mergeCell ref="N91:O91"/>
    <mergeCell ref="R91:S91"/>
    <mergeCell ref="V91:W91"/>
    <mergeCell ref="AB83:AB86"/>
    <mergeCell ref="F84:G86"/>
    <mergeCell ref="J84:K86"/>
    <mergeCell ref="N84:O86"/>
    <mergeCell ref="R84:S86"/>
    <mergeCell ref="V84:W86"/>
    <mergeCell ref="AB79:AB82"/>
    <mergeCell ref="F80:G82"/>
    <mergeCell ref="J80:K82"/>
    <mergeCell ref="N80:O82"/>
    <mergeCell ref="R80:S82"/>
    <mergeCell ref="V80:W82"/>
    <mergeCell ref="AB75:AB78"/>
    <mergeCell ref="F76:G78"/>
    <mergeCell ref="J76:K78"/>
    <mergeCell ref="N76:O78"/>
    <mergeCell ref="R76:S78"/>
    <mergeCell ref="V76:W78"/>
    <mergeCell ref="AB71:AB74"/>
    <mergeCell ref="F72:G74"/>
    <mergeCell ref="J72:K74"/>
    <mergeCell ref="N72:O74"/>
    <mergeCell ref="R72:S74"/>
    <mergeCell ref="V72:W74"/>
    <mergeCell ref="AB67:AB70"/>
    <mergeCell ref="F68:G70"/>
    <mergeCell ref="J68:K70"/>
    <mergeCell ref="N68:O70"/>
    <mergeCell ref="R68:S70"/>
    <mergeCell ref="V68:W70"/>
    <mergeCell ref="AB63:AB66"/>
    <mergeCell ref="F64:G66"/>
    <mergeCell ref="J64:K66"/>
    <mergeCell ref="N64:O66"/>
    <mergeCell ref="R64:S66"/>
    <mergeCell ref="V64:W66"/>
    <mergeCell ref="F61:G61"/>
    <mergeCell ref="J61:K61"/>
    <mergeCell ref="N61:O61"/>
    <mergeCell ref="R61:S61"/>
    <mergeCell ref="V61:W61"/>
    <mergeCell ref="F62:G62"/>
    <mergeCell ref="J62:K62"/>
    <mergeCell ref="N62:O62"/>
    <mergeCell ref="R62:S62"/>
    <mergeCell ref="V62:W62"/>
    <mergeCell ref="AB54:AB57"/>
    <mergeCell ref="F55:G57"/>
    <mergeCell ref="J55:K57"/>
    <mergeCell ref="N55:O57"/>
    <mergeCell ref="R55:S57"/>
    <mergeCell ref="V55:W57"/>
    <mergeCell ref="AB50:AB53"/>
    <mergeCell ref="F51:G53"/>
    <mergeCell ref="J51:K53"/>
    <mergeCell ref="N51:O53"/>
    <mergeCell ref="R51:S53"/>
    <mergeCell ref="V51:W53"/>
    <mergeCell ref="AB46:AB49"/>
    <mergeCell ref="F47:G49"/>
    <mergeCell ref="J47:K49"/>
    <mergeCell ref="N47:O49"/>
    <mergeCell ref="R47:S49"/>
    <mergeCell ref="V47:W49"/>
    <mergeCell ref="AB42:AB45"/>
    <mergeCell ref="F43:G45"/>
    <mergeCell ref="J43:K45"/>
    <mergeCell ref="N43:O45"/>
    <mergeCell ref="R43:S45"/>
    <mergeCell ref="V43:W45"/>
    <mergeCell ref="AB38:AB41"/>
    <mergeCell ref="F39:G41"/>
    <mergeCell ref="J39:K41"/>
    <mergeCell ref="N39:O41"/>
    <mergeCell ref="R39:S41"/>
    <mergeCell ref="V39:W41"/>
    <mergeCell ref="AB34:AB37"/>
    <mergeCell ref="F35:G37"/>
    <mergeCell ref="J35:K37"/>
    <mergeCell ref="N35:O37"/>
    <mergeCell ref="R35:S37"/>
    <mergeCell ref="V35:W37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F3:G3"/>
    <mergeCell ref="J3:K3"/>
    <mergeCell ref="N3:O3"/>
    <mergeCell ref="R3:S3"/>
    <mergeCell ref="V3:W3"/>
    <mergeCell ref="F4:G4"/>
    <mergeCell ref="J4:K4"/>
    <mergeCell ref="N4:O4"/>
    <mergeCell ref="R4:S4"/>
    <mergeCell ref="V4:W4"/>
  </mergeCells>
  <conditionalFormatting sqref="C5:C7 C9:C11 C13:C15 C17:C19 C25:C27">
    <cfRule type="cellIs" dxfId="427" priority="191" stopIfTrue="1" operator="between">
      <formula>200</formula>
      <formula>300</formula>
    </cfRule>
  </conditionalFormatting>
  <conditionalFormatting sqref="C21:C23">
    <cfRule type="cellIs" dxfId="426" priority="185" stopIfTrue="1" operator="between">
      <formula>200</formula>
      <formula>300</formula>
    </cfRule>
  </conditionalFormatting>
  <conditionalFormatting sqref="C34:C36 C38:C40 C42:C44 C46:C48 C54:C56">
    <cfRule type="cellIs" dxfId="425" priority="58" stopIfTrue="1" operator="between">
      <formula>200</formula>
      <formula>300</formula>
    </cfRule>
  </conditionalFormatting>
  <conditionalFormatting sqref="C50:C52">
    <cfRule type="cellIs" dxfId="424" priority="52" stopIfTrue="1" operator="between">
      <formula>200</formula>
      <formula>300</formula>
    </cfRule>
  </conditionalFormatting>
  <conditionalFormatting sqref="C63:C65 C67:C69 C71:C73 C75:C77 C83:C85">
    <cfRule type="cellIs" dxfId="423" priority="109" stopIfTrue="1" operator="between">
      <formula>200</formula>
      <formula>300</formula>
    </cfRule>
  </conditionalFormatting>
  <conditionalFormatting sqref="C79:C81">
    <cfRule type="cellIs" dxfId="422" priority="103" stopIfTrue="1" operator="between">
      <formula>200</formula>
      <formula>300</formula>
    </cfRule>
  </conditionalFormatting>
  <conditionalFormatting sqref="C92:C94 C96:C98 C100:C102 C104:C106 C112:C114">
    <cfRule type="cellIs" dxfId="421" priority="160" stopIfTrue="1" operator="between">
      <formula>200</formula>
      <formula>300</formula>
    </cfRule>
  </conditionalFormatting>
  <conditionalFormatting sqref="C108:C110">
    <cfRule type="cellIs" dxfId="420" priority="154" stopIfTrue="1" operator="between">
      <formula>200</formula>
      <formula>300</formula>
    </cfRule>
  </conditionalFormatting>
  <conditionalFormatting sqref="D5:D12">
    <cfRule type="cellIs" dxfId="419" priority="173" stopIfTrue="1" operator="between">
      <formula>200</formula>
      <formula>300</formula>
    </cfRule>
  </conditionalFormatting>
  <conditionalFormatting sqref="D34:D41">
    <cfRule type="cellIs" dxfId="418" priority="40" stopIfTrue="1" operator="between">
      <formula>200</formula>
      <formula>300</formula>
    </cfRule>
  </conditionalFormatting>
  <conditionalFormatting sqref="D63:D70">
    <cfRule type="cellIs" dxfId="417" priority="91" stopIfTrue="1" operator="between">
      <formula>200</formula>
      <formula>300</formula>
    </cfRule>
  </conditionalFormatting>
  <conditionalFormatting sqref="D92:D99">
    <cfRule type="cellIs" dxfId="416" priority="142" stopIfTrue="1" operator="between">
      <formula>200</formula>
      <formula>300</formula>
    </cfRule>
  </conditionalFormatting>
  <conditionalFormatting sqref="D14:E16">
    <cfRule type="cellIs" dxfId="415" priority="17" stopIfTrue="1" operator="between">
      <formula>200</formula>
      <formula>300</formula>
    </cfRule>
  </conditionalFormatting>
  <conditionalFormatting sqref="D18:E20">
    <cfRule type="cellIs" dxfId="414" priority="16" stopIfTrue="1" operator="between">
      <formula>200</formula>
      <formula>300</formula>
    </cfRule>
  </conditionalFormatting>
  <conditionalFormatting sqref="D22:E24">
    <cfRule type="cellIs" dxfId="413" priority="15" stopIfTrue="1" operator="between">
      <formula>200</formula>
      <formula>300</formula>
    </cfRule>
  </conditionalFormatting>
  <conditionalFormatting sqref="D26:E29">
    <cfRule type="cellIs" dxfId="412" priority="14" stopIfTrue="1" operator="between">
      <formula>200</formula>
      <formula>300</formula>
    </cfRule>
  </conditionalFormatting>
  <conditionalFormatting sqref="D43:E45">
    <cfRule type="cellIs" dxfId="411" priority="38" stopIfTrue="1" operator="between">
      <formula>200</formula>
      <formula>300</formula>
    </cfRule>
  </conditionalFormatting>
  <conditionalFormatting sqref="D47:E49">
    <cfRule type="cellIs" dxfId="410" priority="37" stopIfTrue="1" operator="between">
      <formula>200</formula>
      <formula>300</formula>
    </cfRule>
  </conditionalFormatting>
  <conditionalFormatting sqref="D51:E53">
    <cfRule type="cellIs" dxfId="409" priority="36" stopIfTrue="1" operator="between">
      <formula>200</formula>
      <formula>300</formula>
    </cfRule>
  </conditionalFormatting>
  <conditionalFormatting sqref="D55:E58">
    <cfRule type="cellIs" dxfId="408" priority="35" stopIfTrue="1" operator="between">
      <formula>200</formula>
      <formula>300</formula>
    </cfRule>
  </conditionalFormatting>
  <conditionalFormatting sqref="D72:E74">
    <cfRule type="cellIs" dxfId="407" priority="89" stopIfTrue="1" operator="between">
      <formula>200</formula>
      <formula>300</formula>
    </cfRule>
  </conditionalFormatting>
  <conditionalFormatting sqref="D76:E78">
    <cfRule type="cellIs" dxfId="406" priority="88" stopIfTrue="1" operator="between">
      <formula>200</formula>
      <formula>300</formula>
    </cfRule>
  </conditionalFormatting>
  <conditionalFormatting sqref="D80:E82">
    <cfRule type="cellIs" dxfId="405" priority="87" stopIfTrue="1" operator="between">
      <formula>200</formula>
      <formula>300</formula>
    </cfRule>
  </conditionalFormatting>
  <conditionalFormatting sqref="D84:E87">
    <cfRule type="cellIs" dxfId="404" priority="86" stopIfTrue="1" operator="between">
      <formula>200</formula>
      <formula>300</formula>
    </cfRule>
  </conditionalFormatting>
  <conditionalFormatting sqref="D101:E103">
    <cfRule type="cellIs" dxfId="403" priority="140" stopIfTrue="1" operator="between">
      <formula>200</formula>
      <formula>300</formula>
    </cfRule>
  </conditionalFormatting>
  <conditionalFormatting sqref="D105:E107">
    <cfRule type="cellIs" dxfId="402" priority="139" stopIfTrue="1" operator="between">
      <formula>200</formula>
      <formula>300</formula>
    </cfRule>
  </conditionalFormatting>
  <conditionalFormatting sqref="D109:E111">
    <cfRule type="cellIs" dxfId="401" priority="138" stopIfTrue="1" operator="between">
      <formula>200</formula>
      <formula>300</formula>
    </cfRule>
  </conditionalFormatting>
  <conditionalFormatting sqref="D113:E116">
    <cfRule type="cellIs" dxfId="400" priority="137" stopIfTrue="1" operator="between">
      <formula>200</formula>
      <formula>300</formula>
    </cfRule>
  </conditionalFormatting>
  <conditionalFormatting sqref="D13:W13">
    <cfRule type="cellIs" dxfId="399" priority="189" stopIfTrue="1" operator="between">
      <formula>200</formula>
      <formula>300</formula>
    </cfRule>
  </conditionalFormatting>
  <conditionalFormatting sqref="D17:W17">
    <cfRule type="cellIs" dxfId="398" priority="188" stopIfTrue="1" operator="between">
      <formula>200</formula>
      <formula>300</formula>
    </cfRule>
  </conditionalFormatting>
  <conditionalFormatting sqref="D21:W21">
    <cfRule type="cellIs" dxfId="397" priority="187" stopIfTrue="1" operator="between">
      <formula>200</formula>
      <formula>300</formula>
    </cfRule>
  </conditionalFormatting>
  <conditionalFormatting sqref="D25:W25">
    <cfRule type="cellIs" dxfId="396" priority="186" stopIfTrue="1" operator="between">
      <formula>200</formula>
      <formula>300</formula>
    </cfRule>
  </conditionalFormatting>
  <conditionalFormatting sqref="D42:W42">
    <cfRule type="cellIs" dxfId="395" priority="56" stopIfTrue="1" operator="between">
      <formula>200</formula>
      <formula>300</formula>
    </cfRule>
  </conditionalFormatting>
  <conditionalFormatting sqref="D46:W46">
    <cfRule type="cellIs" dxfId="394" priority="55" stopIfTrue="1" operator="between">
      <formula>200</formula>
      <formula>300</formula>
    </cfRule>
  </conditionalFormatting>
  <conditionalFormatting sqref="D50:W50">
    <cfRule type="cellIs" dxfId="393" priority="54" stopIfTrue="1" operator="between">
      <formula>200</formula>
      <formula>300</formula>
    </cfRule>
  </conditionalFormatting>
  <conditionalFormatting sqref="D54:W54">
    <cfRule type="cellIs" dxfId="392" priority="53" stopIfTrue="1" operator="between">
      <formula>200</formula>
      <formula>300</formula>
    </cfRule>
  </conditionalFormatting>
  <conditionalFormatting sqref="D71:W71">
    <cfRule type="cellIs" dxfId="391" priority="107" stopIfTrue="1" operator="between">
      <formula>200</formula>
      <formula>300</formula>
    </cfRule>
  </conditionalFormatting>
  <conditionalFormatting sqref="D75:W75">
    <cfRule type="cellIs" dxfId="390" priority="106" stopIfTrue="1" operator="between">
      <formula>200</formula>
      <formula>300</formula>
    </cfRule>
  </conditionalFormatting>
  <conditionalFormatting sqref="D79:W79">
    <cfRule type="cellIs" dxfId="389" priority="105" stopIfTrue="1" operator="between">
      <formula>200</formula>
      <formula>300</formula>
    </cfRule>
  </conditionalFormatting>
  <conditionalFormatting sqref="D83:W83">
    <cfRule type="cellIs" dxfId="388" priority="104" stopIfTrue="1" operator="between">
      <formula>200</formula>
      <formula>300</formula>
    </cfRule>
  </conditionalFormatting>
  <conditionalFormatting sqref="D100:W100">
    <cfRule type="cellIs" dxfId="387" priority="158" stopIfTrue="1" operator="between">
      <formula>200</formula>
      <formula>300</formula>
    </cfRule>
  </conditionalFormatting>
  <conditionalFormatting sqref="D104:W104">
    <cfRule type="cellIs" dxfId="386" priority="157" stopIfTrue="1" operator="between">
      <formula>200</formula>
      <formula>300</formula>
    </cfRule>
  </conditionalFormatting>
  <conditionalFormatting sqref="D108:W108">
    <cfRule type="cellIs" dxfId="385" priority="156" stopIfTrue="1" operator="between">
      <formula>200</formula>
      <formula>300</formula>
    </cfRule>
  </conditionalFormatting>
  <conditionalFormatting sqref="D112:W112">
    <cfRule type="cellIs" dxfId="384" priority="155" stopIfTrue="1" operator="between">
      <formula>200</formula>
      <formula>300</formula>
    </cfRule>
  </conditionalFormatting>
  <conditionalFormatting sqref="E7:E12">
    <cfRule type="cellIs" dxfId="383" priority="18" stopIfTrue="1" operator="between">
      <formula>200</formula>
      <formula>300</formula>
    </cfRule>
  </conditionalFormatting>
  <conditionalFormatting sqref="E5:W5">
    <cfRule type="cellIs" dxfId="382" priority="183" stopIfTrue="1" operator="between">
      <formula>200</formula>
      <formula>300</formula>
    </cfRule>
  </conditionalFormatting>
  <conditionalFormatting sqref="E34:W34">
    <cfRule type="cellIs" dxfId="381" priority="50" stopIfTrue="1" operator="between">
      <formula>200</formula>
      <formula>300</formula>
    </cfRule>
  </conditionalFormatting>
  <conditionalFormatting sqref="E63:W63">
    <cfRule type="cellIs" dxfId="380" priority="101" stopIfTrue="1" operator="between">
      <formula>200</formula>
      <formula>300</formula>
    </cfRule>
  </conditionalFormatting>
  <conditionalFormatting sqref="E92:W92">
    <cfRule type="cellIs" dxfId="379" priority="152" stopIfTrue="1" operator="between">
      <formula>200</formula>
      <formula>300</formula>
    </cfRule>
  </conditionalFormatting>
  <conditionalFormatting sqref="F14 J14 N14 R14 V14">
    <cfRule type="cellIs" dxfId="378" priority="181" stopIfTrue="1" operator="between">
      <formula>200</formula>
      <formula>300</formula>
    </cfRule>
  </conditionalFormatting>
  <conditionalFormatting sqref="F18 J18 N18 R18 V18">
    <cfRule type="cellIs" dxfId="377" priority="180" stopIfTrue="1" operator="between">
      <formula>200</formula>
      <formula>300</formula>
    </cfRule>
  </conditionalFormatting>
  <conditionalFormatting sqref="F22 J22 N22 R22 V22">
    <cfRule type="cellIs" dxfId="376" priority="179" stopIfTrue="1" operator="between">
      <formula>200</formula>
      <formula>300</formula>
    </cfRule>
  </conditionalFormatting>
  <conditionalFormatting sqref="F26 J26 N26 R26 V26">
    <cfRule type="cellIs" dxfId="375" priority="178" stopIfTrue="1" operator="between">
      <formula>200</formula>
      <formula>300</formula>
    </cfRule>
  </conditionalFormatting>
  <conditionalFormatting sqref="F43 J43 N43 R43 V43">
    <cfRule type="cellIs" dxfId="374" priority="48" stopIfTrue="1" operator="between">
      <formula>200</formula>
      <formula>300</formula>
    </cfRule>
  </conditionalFormatting>
  <conditionalFormatting sqref="F47 J47 N47 R47 V47">
    <cfRule type="cellIs" dxfId="373" priority="47" stopIfTrue="1" operator="between">
      <formula>200</formula>
      <formula>300</formula>
    </cfRule>
  </conditionalFormatting>
  <conditionalFormatting sqref="F51 J51 N51 R51 V51">
    <cfRule type="cellIs" dxfId="372" priority="46" stopIfTrue="1" operator="between">
      <formula>200</formula>
      <formula>300</formula>
    </cfRule>
  </conditionalFormatting>
  <conditionalFormatting sqref="F55 J55 N55 R55 V55">
    <cfRule type="cellIs" dxfId="371" priority="45" stopIfTrue="1" operator="between">
      <formula>200</formula>
      <formula>300</formula>
    </cfRule>
  </conditionalFormatting>
  <conditionalFormatting sqref="F72 J72 N72 R72 V72">
    <cfRule type="cellIs" dxfId="370" priority="99" stopIfTrue="1" operator="between">
      <formula>200</formula>
      <formula>300</formula>
    </cfRule>
  </conditionalFormatting>
  <conditionalFormatting sqref="F76 J76 N76 R76 V76">
    <cfRule type="cellIs" dxfId="369" priority="98" stopIfTrue="1" operator="between">
      <formula>200</formula>
      <formula>300</formula>
    </cfRule>
  </conditionalFormatting>
  <conditionalFormatting sqref="F80 J80 N80 R80 V80">
    <cfRule type="cellIs" dxfId="368" priority="97" stopIfTrue="1" operator="between">
      <formula>200</formula>
      <formula>300</formula>
    </cfRule>
  </conditionalFormatting>
  <conditionalFormatting sqref="F84 J84 N84 R84 V84">
    <cfRule type="cellIs" dxfId="367" priority="96" stopIfTrue="1" operator="between">
      <formula>200</formula>
      <formula>300</formula>
    </cfRule>
  </conditionalFormatting>
  <conditionalFormatting sqref="F101 J101 N101 R101 V101">
    <cfRule type="cellIs" dxfId="366" priority="150" stopIfTrue="1" operator="between">
      <formula>200</formula>
      <formula>300</formula>
    </cfRule>
  </conditionalFormatting>
  <conditionalFormatting sqref="F105 J105 N105 R105 V105">
    <cfRule type="cellIs" dxfId="365" priority="149" stopIfTrue="1" operator="between">
      <formula>200</formula>
      <formula>300</formula>
    </cfRule>
  </conditionalFormatting>
  <conditionalFormatting sqref="F109 J109 N109 R109 V109">
    <cfRule type="cellIs" dxfId="364" priority="148" stopIfTrue="1" operator="between">
      <formula>200</formula>
      <formula>300</formula>
    </cfRule>
  </conditionalFormatting>
  <conditionalFormatting sqref="F113 J113 N113 R113 V113">
    <cfRule type="cellIs" dxfId="363" priority="147" stopIfTrue="1" operator="between">
      <formula>200</formula>
      <formula>300</formula>
    </cfRule>
  </conditionalFormatting>
  <conditionalFormatting sqref="H6:H12 L6:L12 T6:T12 F10 J10 N10 R10 V10">
    <cfRule type="cellIs" dxfId="362" priority="182" stopIfTrue="1" operator="between">
      <formula>200</formula>
      <formula>300</formula>
    </cfRule>
  </conditionalFormatting>
  <conditionalFormatting sqref="H35:H41 L35:L41 T35:T41 F39 J39 N39 R39 V39">
    <cfRule type="cellIs" dxfId="361" priority="49" stopIfTrue="1" operator="between">
      <formula>200</formula>
      <formula>300</formula>
    </cfRule>
  </conditionalFormatting>
  <conditionalFormatting sqref="H64:H70 L64:L70 T64:T70 F68 J68 N68 R68 V68">
    <cfRule type="cellIs" dxfId="360" priority="100" stopIfTrue="1" operator="between">
      <formula>200</formula>
      <formula>300</formula>
    </cfRule>
  </conditionalFormatting>
  <conditionalFormatting sqref="H93:H99 L93:L99 T93:T99 F97 J97 N97 R97 V97">
    <cfRule type="cellIs" dxfId="359" priority="151" stopIfTrue="1" operator="between">
      <formula>200</formula>
      <formula>300</formula>
    </cfRule>
  </conditionalFormatting>
  <conditionalFormatting sqref="H14:I16">
    <cfRule type="cellIs" dxfId="358" priority="12" stopIfTrue="1" operator="between">
      <formula>200</formula>
      <formula>300</formula>
    </cfRule>
  </conditionalFormatting>
  <conditionalFormatting sqref="H18:I20">
    <cfRule type="cellIs" dxfId="357" priority="11" stopIfTrue="1" operator="between">
      <formula>200</formula>
      <formula>300</formula>
    </cfRule>
  </conditionalFormatting>
  <conditionalFormatting sqref="H22:I24">
    <cfRule type="cellIs" dxfId="356" priority="10" stopIfTrue="1" operator="between">
      <formula>200</formula>
      <formula>300</formula>
    </cfRule>
  </conditionalFormatting>
  <conditionalFormatting sqref="H26:I29">
    <cfRule type="cellIs" dxfId="355" priority="9" stopIfTrue="1" operator="between">
      <formula>200</formula>
      <formula>300</formula>
    </cfRule>
  </conditionalFormatting>
  <conditionalFormatting sqref="H43:I45">
    <cfRule type="cellIs" dxfId="354" priority="33" stopIfTrue="1" operator="between">
      <formula>200</formula>
      <formula>300</formula>
    </cfRule>
  </conditionalFormatting>
  <conditionalFormatting sqref="H47:I49">
    <cfRule type="cellIs" dxfId="353" priority="32" stopIfTrue="1" operator="between">
      <formula>200</formula>
      <formula>300</formula>
    </cfRule>
  </conditionalFormatting>
  <conditionalFormatting sqref="H51:I53">
    <cfRule type="cellIs" dxfId="352" priority="31" stopIfTrue="1" operator="between">
      <formula>200</formula>
      <formula>300</formula>
    </cfRule>
  </conditionalFormatting>
  <conditionalFormatting sqref="H55:I58">
    <cfRule type="cellIs" dxfId="351" priority="30" stopIfTrue="1" operator="between">
      <formula>200</formula>
      <formula>300</formula>
    </cfRule>
  </conditionalFormatting>
  <conditionalFormatting sqref="H72:I74">
    <cfRule type="cellIs" dxfId="350" priority="84" stopIfTrue="1" operator="between">
      <formula>200</formula>
      <formula>300</formula>
    </cfRule>
  </conditionalFormatting>
  <conditionalFormatting sqref="H76:I78">
    <cfRule type="cellIs" dxfId="349" priority="83" stopIfTrue="1" operator="between">
      <formula>200</formula>
      <formula>300</formula>
    </cfRule>
  </conditionalFormatting>
  <conditionalFormatting sqref="H80:I82">
    <cfRule type="cellIs" dxfId="348" priority="82" stopIfTrue="1" operator="between">
      <formula>200</formula>
      <formula>300</formula>
    </cfRule>
  </conditionalFormatting>
  <conditionalFormatting sqref="H84:I87">
    <cfRule type="cellIs" dxfId="347" priority="81" stopIfTrue="1" operator="between">
      <formula>200</formula>
      <formula>300</formula>
    </cfRule>
  </conditionalFormatting>
  <conditionalFormatting sqref="H101:I103">
    <cfRule type="cellIs" dxfId="346" priority="135" stopIfTrue="1" operator="between">
      <formula>200</formula>
      <formula>300</formula>
    </cfRule>
  </conditionalFormatting>
  <conditionalFormatting sqref="H105:I107">
    <cfRule type="cellIs" dxfId="345" priority="134" stopIfTrue="1" operator="between">
      <formula>200</formula>
      <formula>300</formula>
    </cfRule>
  </conditionalFormatting>
  <conditionalFormatting sqref="H109:I111">
    <cfRule type="cellIs" dxfId="344" priority="133" stopIfTrue="1" operator="between">
      <formula>200</formula>
      <formula>300</formula>
    </cfRule>
  </conditionalFormatting>
  <conditionalFormatting sqref="H113:I116">
    <cfRule type="cellIs" dxfId="343" priority="132" stopIfTrue="1" operator="between">
      <formula>200</formula>
      <formula>300</formula>
    </cfRule>
  </conditionalFormatting>
  <conditionalFormatting sqref="I7:I12">
    <cfRule type="cellIs" dxfId="342" priority="13" stopIfTrue="1" operator="between">
      <formula>200</formula>
      <formula>300</formula>
    </cfRule>
  </conditionalFormatting>
  <conditionalFormatting sqref="I36:I41">
    <cfRule type="cellIs" dxfId="341" priority="34" stopIfTrue="1" operator="between">
      <formula>200</formula>
      <formula>300</formula>
    </cfRule>
  </conditionalFormatting>
  <conditionalFormatting sqref="I65:I70">
    <cfRule type="cellIs" dxfId="340" priority="85" stopIfTrue="1" operator="between">
      <formula>200</formula>
      <formula>300</formula>
    </cfRule>
  </conditionalFormatting>
  <conditionalFormatting sqref="I94:I99">
    <cfRule type="cellIs" dxfId="339" priority="136" stopIfTrue="1" operator="between">
      <formula>200</formula>
      <formula>300</formula>
    </cfRule>
  </conditionalFormatting>
  <conditionalFormatting sqref="L14:M16">
    <cfRule type="cellIs" dxfId="338" priority="7" stopIfTrue="1" operator="between">
      <formula>200</formula>
      <formula>300</formula>
    </cfRule>
  </conditionalFormatting>
  <conditionalFormatting sqref="L18:M20">
    <cfRule type="cellIs" dxfId="337" priority="6" stopIfTrue="1" operator="between">
      <formula>200</formula>
      <formula>300</formula>
    </cfRule>
  </conditionalFormatting>
  <conditionalFormatting sqref="L22:M24">
    <cfRule type="cellIs" dxfId="336" priority="5" stopIfTrue="1" operator="between">
      <formula>200</formula>
      <formula>300</formula>
    </cfRule>
  </conditionalFormatting>
  <conditionalFormatting sqref="L26:M29">
    <cfRule type="cellIs" dxfId="335" priority="4" stopIfTrue="1" operator="between">
      <formula>200</formula>
      <formula>300</formula>
    </cfRule>
  </conditionalFormatting>
  <conditionalFormatting sqref="L43:M45">
    <cfRule type="cellIs" dxfId="334" priority="28" stopIfTrue="1" operator="between">
      <formula>200</formula>
      <formula>300</formula>
    </cfRule>
  </conditionalFormatting>
  <conditionalFormatting sqref="L47:M49">
    <cfRule type="cellIs" dxfId="333" priority="27" stopIfTrue="1" operator="between">
      <formula>200</formula>
      <formula>300</formula>
    </cfRule>
  </conditionalFormatting>
  <conditionalFormatting sqref="L51:M53">
    <cfRule type="cellIs" dxfId="332" priority="26" stopIfTrue="1" operator="between">
      <formula>200</formula>
      <formula>300</formula>
    </cfRule>
  </conditionalFormatting>
  <conditionalFormatting sqref="L55:M58">
    <cfRule type="cellIs" dxfId="331" priority="25" stopIfTrue="1" operator="between">
      <formula>200</formula>
      <formula>300</formula>
    </cfRule>
  </conditionalFormatting>
  <conditionalFormatting sqref="L72:M74">
    <cfRule type="cellIs" dxfId="330" priority="79" stopIfTrue="1" operator="between">
      <formula>200</formula>
      <formula>300</formula>
    </cfRule>
  </conditionalFormatting>
  <conditionalFormatting sqref="L76:M78">
    <cfRule type="cellIs" dxfId="329" priority="78" stopIfTrue="1" operator="between">
      <formula>200</formula>
      <formula>300</formula>
    </cfRule>
  </conditionalFormatting>
  <conditionalFormatting sqref="L80:M82">
    <cfRule type="cellIs" dxfId="328" priority="77" stopIfTrue="1" operator="between">
      <formula>200</formula>
      <formula>300</formula>
    </cfRule>
  </conditionalFormatting>
  <conditionalFormatting sqref="L84:M87">
    <cfRule type="cellIs" dxfId="327" priority="76" stopIfTrue="1" operator="between">
      <formula>200</formula>
      <formula>300</formula>
    </cfRule>
  </conditionalFormatting>
  <conditionalFormatting sqref="L101:M103">
    <cfRule type="cellIs" dxfId="326" priority="130" stopIfTrue="1" operator="between">
      <formula>200</formula>
      <formula>300</formula>
    </cfRule>
  </conditionalFormatting>
  <conditionalFormatting sqref="L105:M107">
    <cfRule type="cellIs" dxfId="325" priority="129" stopIfTrue="1" operator="between">
      <formula>200</formula>
      <formula>300</formula>
    </cfRule>
  </conditionalFormatting>
  <conditionalFormatting sqref="L109:M111">
    <cfRule type="cellIs" dxfId="324" priority="128" stopIfTrue="1" operator="between">
      <formula>200</formula>
      <formula>300</formula>
    </cfRule>
  </conditionalFormatting>
  <conditionalFormatting sqref="L113:M116">
    <cfRule type="cellIs" dxfId="323" priority="127" stopIfTrue="1" operator="between">
      <formula>200</formula>
      <formula>300</formula>
    </cfRule>
  </conditionalFormatting>
  <conditionalFormatting sqref="M6:M8">
    <cfRule type="cellIs" dxfId="322" priority="175" stopIfTrue="1" operator="between">
      <formula>200</formula>
      <formula>300</formula>
    </cfRule>
  </conditionalFormatting>
  <conditionalFormatting sqref="M10:M12">
    <cfRule type="cellIs" dxfId="321" priority="8" stopIfTrue="1" operator="between">
      <formula>200</formula>
      <formula>300</formula>
    </cfRule>
  </conditionalFormatting>
  <conditionalFormatting sqref="M35:M37">
    <cfRule type="cellIs" dxfId="320" priority="42" stopIfTrue="1" operator="between">
      <formula>200</formula>
      <formula>300</formula>
    </cfRule>
  </conditionalFormatting>
  <conditionalFormatting sqref="M39:M41">
    <cfRule type="cellIs" dxfId="319" priority="29" stopIfTrue="1" operator="between">
      <formula>200</formula>
      <formula>300</formula>
    </cfRule>
  </conditionalFormatting>
  <conditionalFormatting sqref="M64:M66">
    <cfRule type="cellIs" dxfId="318" priority="93" stopIfTrue="1" operator="between">
      <formula>200</formula>
      <formula>300</formula>
    </cfRule>
  </conditionalFormatting>
  <conditionalFormatting sqref="M68:M70">
    <cfRule type="cellIs" dxfId="317" priority="80" stopIfTrue="1" operator="between">
      <formula>200</formula>
      <formula>300</formula>
    </cfRule>
  </conditionalFormatting>
  <conditionalFormatting sqref="M93:M95">
    <cfRule type="cellIs" dxfId="316" priority="144" stopIfTrue="1" operator="between">
      <formula>200</formula>
      <formula>300</formula>
    </cfRule>
  </conditionalFormatting>
  <conditionalFormatting sqref="M97:M99">
    <cfRule type="cellIs" dxfId="315" priority="131" stopIfTrue="1" operator="between">
      <formula>200</formula>
      <formula>300</formula>
    </cfRule>
  </conditionalFormatting>
  <conditionalFormatting sqref="P6:Q8">
    <cfRule type="cellIs" dxfId="314" priority="174" stopIfTrue="1" operator="between">
      <formula>200</formula>
      <formula>300</formula>
    </cfRule>
  </conditionalFormatting>
  <conditionalFormatting sqref="P10:Q12">
    <cfRule type="cellIs" dxfId="313" priority="3" stopIfTrue="1" operator="between">
      <formula>200</formula>
      <formula>300</formula>
    </cfRule>
  </conditionalFormatting>
  <conditionalFormatting sqref="P14:Q16 P18:Q20 P22:Q24">
    <cfRule type="cellIs" dxfId="312" priority="177" stopIfTrue="1" operator="between">
      <formula>200</formula>
      <formula>300</formula>
    </cfRule>
  </conditionalFormatting>
  <conditionalFormatting sqref="P26:Q29">
    <cfRule type="cellIs" dxfId="311" priority="2" stopIfTrue="1" operator="between">
      <formula>200</formula>
      <formula>300</formula>
    </cfRule>
  </conditionalFormatting>
  <conditionalFormatting sqref="P35:Q37">
    <cfRule type="cellIs" dxfId="310" priority="41" stopIfTrue="1" operator="between">
      <formula>200</formula>
      <formula>300</formula>
    </cfRule>
  </conditionalFormatting>
  <conditionalFormatting sqref="P39:Q41">
    <cfRule type="cellIs" dxfId="309" priority="24" stopIfTrue="1" operator="between">
      <formula>200</formula>
      <formula>300</formula>
    </cfRule>
  </conditionalFormatting>
  <conditionalFormatting sqref="P43:Q45 P47:Q49 P51:Q53">
    <cfRule type="cellIs" dxfId="308" priority="44" stopIfTrue="1" operator="between">
      <formula>200</formula>
      <formula>300</formula>
    </cfRule>
  </conditionalFormatting>
  <conditionalFormatting sqref="P55:Q58">
    <cfRule type="cellIs" dxfId="307" priority="23" stopIfTrue="1" operator="between">
      <formula>200</formula>
      <formula>300</formula>
    </cfRule>
  </conditionalFormatting>
  <conditionalFormatting sqref="P64:Q66">
    <cfRule type="cellIs" dxfId="306" priority="92" stopIfTrue="1" operator="between">
      <formula>200</formula>
      <formula>300</formula>
    </cfRule>
  </conditionalFormatting>
  <conditionalFormatting sqref="P68:Q70">
    <cfRule type="cellIs" dxfId="305" priority="75" stopIfTrue="1" operator="between">
      <formula>200</formula>
      <formula>300</formula>
    </cfRule>
  </conditionalFormatting>
  <conditionalFormatting sqref="P72:Q74 P76:Q78 P80:Q82">
    <cfRule type="cellIs" dxfId="304" priority="95" stopIfTrue="1" operator="between">
      <formula>200</formula>
      <formula>300</formula>
    </cfRule>
  </conditionalFormatting>
  <conditionalFormatting sqref="P84:Q87">
    <cfRule type="cellIs" dxfId="303" priority="74" stopIfTrue="1" operator="between">
      <formula>200</formula>
      <formula>300</formula>
    </cfRule>
  </conditionalFormatting>
  <conditionalFormatting sqref="P93:Q95">
    <cfRule type="cellIs" dxfId="302" priority="143" stopIfTrue="1" operator="between">
      <formula>200</formula>
      <formula>300</formula>
    </cfRule>
  </conditionalFormatting>
  <conditionalFormatting sqref="P97:Q99">
    <cfRule type="cellIs" dxfId="301" priority="126" stopIfTrue="1" operator="between">
      <formula>200</formula>
      <formula>300</formula>
    </cfRule>
  </conditionalFormatting>
  <conditionalFormatting sqref="P101:Q103 P105:Q107 P109:Q111">
    <cfRule type="cellIs" dxfId="300" priority="146" stopIfTrue="1" operator="between">
      <formula>200</formula>
      <formula>300</formula>
    </cfRule>
  </conditionalFormatting>
  <conditionalFormatting sqref="P113:Q116">
    <cfRule type="cellIs" dxfId="299" priority="125" stopIfTrue="1" operator="between">
      <formula>200</formula>
      <formula>300</formula>
    </cfRule>
  </conditionalFormatting>
  <conditionalFormatting sqref="T43:U45">
    <cfRule type="cellIs" dxfId="298" priority="22" stopIfTrue="1" operator="between">
      <formula>200</formula>
      <formula>300</formula>
    </cfRule>
  </conditionalFormatting>
  <conditionalFormatting sqref="T47:U49">
    <cfRule type="cellIs" dxfId="297" priority="21" stopIfTrue="1" operator="between">
      <formula>200</formula>
      <formula>300</formula>
    </cfRule>
  </conditionalFormatting>
  <conditionalFormatting sqref="T51:U53">
    <cfRule type="cellIs" dxfId="296" priority="20" stopIfTrue="1" operator="between">
      <formula>200</formula>
      <formula>300</formula>
    </cfRule>
  </conditionalFormatting>
  <conditionalFormatting sqref="T55:U58">
    <cfRule type="cellIs" dxfId="295" priority="19" stopIfTrue="1" operator="between">
      <formula>200</formula>
      <formula>300</formula>
    </cfRule>
  </conditionalFormatting>
  <conditionalFormatting sqref="T72:U74">
    <cfRule type="cellIs" dxfId="294" priority="73" stopIfTrue="1" operator="between">
      <formula>200</formula>
      <formula>300</formula>
    </cfRule>
  </conditionalFormatting>
  <conditionalFormatting sqref="T76:U78">
    <cfRule type="cellIs" dxfId="293" priority="72" stopIfTrue="1" operator="between">
      <formula>200</formula>
      <formula>300</formula>
    </cfRule>
  </conditionalFormatting>
  <conditionalFormatting sqref="T80:U82">
    <cfRule type="cellIs" dxfId="292" priority="71" stopIfTrue="1" operator="between">
      <formula>200</formula>
      <formula>300</formula>
    </cfRule>
  </conditionalFormatting>
  <conditionalFormatting sqref="T84:U87">
    <cfRule type="cellIs" dxfId="291" priority="70" stopIfTrue="1" operator="between">
      <formula>200</formula>
      <formula>300</formula>
    </cfRule>
  </conditionalFormatting>
  <conditionalFormatting sqref="T101:U103">
    <cfRule type="cellIs" dxfId="290" priority="124" stopIfTrue="1" operator="between">
      <formula>200</formula>
      <formula>300</formula>
    </cfRule>
  </conditionalFormatting>
  <conditionalFormatting sqref="T105:U107">
    <cfRule type="cellIs" dxfId="289" priority="123" stopIfTrue="1" operator="between">
      <formula>200</formula>
      <formula>300</formula>
    </cfRule>
  </conditionalFormatting>
  <conditionalFormatting sqref="T109:U111">
    <cfRule type="cellIs" dxfId="288" priority="122" stopIfTrue="1" operator="between">
      <formula>200</formula>
      <formula>300</formula>
    </cfRule>
  </conditionalFormatting>
  <conditionalFormatting sqref="T113:U116">
    <cfRule type="cellIs" dxfId="287" priority="121" stopIfTrue="1" operator="between">
      <formula>200</formula>
      <formula>300</formula>
    </cfRule>
  </conditionalFormatting>
  <conditionalFormatting sqref="U7:U12 T14:U16 T18:U20 T22:U24 T26:U29">
    <cfRule type="cellIs" dxfId="286" priority="1" stopIfTrue="1" operator="between">
      <formula>200</formula>
      <formula>300</formula>
    </cfRule>
  </conditionalFormatting>
  <conditionalFormatting sqref="X5:AA29 E6:F6 I6:J6 N6 R6 U6:V6 F9:G9 J9:K9 M9:S9 V9:W9">
    <cfRule type="cellIs" dxfId="285" priority="193" stopIfTrue="1" operator="between">
      <formula>200</formula>
      <formula>300</formula>
    </cfRule>
  </conditionalFormatting>
  <conditionalFormatting sqref="X34:AA58 E35:F35 I35:J35 N35 R35 U35:V35 E36:E41 U36:U41 F38:G38 J38:K38 M38:S38 V38:W38">
    <cfRule type="cellIs" dxfId="284" priority="60" stopIfTrue="1" operator="between">
      <formula>200</formula>
      <formula>300</formula>
    </cfRule>
  </conditionalFormatting>
  <conditionalFormatting sqref="X63:AA87 E64:F64 I64:J64 N64 R64 U64:V64 E65:E70 U65:U70 F67:G67 J67:K67 M67:S67 V67:W67">
    <cfRule type="cellIs" dxfId="283" priority="111" stopIfTrue="1" operator="between">
      <formula>200</formula>
      <formula>300</formula>
    </cfRule>
  </conditionalFormatting>
  <conditionalFormatting sqref="X92:AA116 E93:F93 I93:J93 N93 R93 U93:V93 E94:E99 U94:U99 F96:G96 J96:K96 M96:S96 V96:W96">
    <cfRule type="cellIs" dxfId="282" priority="162" stopIfTrue="1" operator="between">
      <formula>200</formula>
      <formula>300</formula>
    </cfRule>
  </conditionalFormatting>
  <conditionalFormatting sqref="AA2:AA4">
    <cfRule type="cellIs" dxfId="281" priority="192" stopIfTrue="1" operator="between">
      <formula>200</formula>
      <formula>300</formula>
    </cfRule>
  </conditionalFormatting>
  <conditionalFormatting sqref="AA31:AA33">
    <cfRule type="cellIs" dxfId="280" priority="59" stopIfTrue="1" operator="between">
      <formula>200</formula>
      <formula>300</formula>
    </cfRule>
  </conditionalFormatting>
  <conditionalFormatting sqref="AA60:AA62">
    <cfRule type="cellIs" dxfId="279" priority="110" stopIfTrue="1" operator="between">
      <formula>200</formula>
      <formula>300</formula>
    </cfRule>
  </conditionalFormatting>
  <conditionalFormatting sqref="AA89:AA91">
    <cfRule type="cellIs" dxfId="278" priority="16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116"/>
  <sheetViews>
    <sheetView zoomScale="74" zoomScaleNormal="74" workbookViewId="0">
      <selection activeCell="C4" sqref="C4"/>
    </sheetView>
  </sheetViews>
  <sheetFormatPr defaultColWidth="9.109375" defaultRowHeight="16.8" x14ac:dyDescent="0.3"/>
  <cols>
    <col min="1" max="1" width="0.88671875" style="60" customWidth="1"/>
    <col min="2" max="2" width="30.109375" style="144" customWidth="1"/>
    <col min="3" max="3" width="7.88671875" style="60" customWidth="1"/>
    <col min="4" max="4" width="6.5546875" style="145" customWidth="1"/>
    <col min="5" max="5" width="8.6640625" style="146" customWidth="1"/>
    <col min="6" max="6" width="7.88671875" style="60" customWidth="1"/>
    <col min="7" max="7" width="13.109375" style="60" customWidth="1"/>
    <col min="8" max="8" width="5.6640625" style="60" bestFit="1" customWidth="1"/>
    <col min="9" max="9" width="7" style="60" customWidth="1"/>
    <col min="10" max="10" width="6.44140625" style="60" bestFit="1" customWidth="1"/>
    <col min="11" max="11" width="12.6640625" style="60" customWidth="1"/>
    <col min="12" max="12" width="5.88671875" style="60" customWidth="1"/>
    <col min="13" max="13" width="7.44140625" style="60" customWidth="1"/>
    <col min="14" max="14" width="7.88671875" style="60" customWidth="1"/>
    <col min="15" max="15" width="13.88671875" style="60" customWidth="1"/>
    <col min="16" max="16" width="6" style="60" customWidth="1"/>
    <col min="17" max="17" width="7.5546875" style="60" customWidth="1"/>
    <col min="18" max="18" width="7.88671875" style="60" customWidth="1"/>
    <col min="19" max="19" width="13.44140625" style="60" customWidth="1"/>
    <col min="20" max="20" width="7.33203125" style="60" customWidth="1"/>
    <col min="21" max="21" width="8.6640625" style="60" customWidth="1"/>
    <col min="22" max="22" width="7.88671875" style="60" customWidth="1"/>
    <col min="23" max="23" width="14" style="60" customWidth="1"/>
    <col min="24" max="24" width="9.6640625" style="60" customWidth="1"/>
    <col min="25" max="25" width="7.33203125" style="60" customWidth="1"/>
    <col min="26" max="26" width="12.33203125" style="60" customWidth="1"/>
    <col min="27" max="27" width="10.44140625" style="60" customWidth="1"/>
    <col min="28" max="28" width="14.44140625" style="145" customWidth="1"/>
    <col min="29" max="16384" width="9.109375" style="60"/>
  </cols>
  <sheetData>
    <row r="1" spans="1:34" ht="22.2" x14ac:dyDescent="0.3">
      <c r="B1" s="61"/>
      <c r="C1" s="62"/>
      <c r="D1" s="63"/>
      <c r="E1" s="64"/>
      <c r="F1" s="64"/>
      <c r="G1" s="64" t="s">
        <v>181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2"/>
      <c r="S1" s="62"/>
      <c r="T1" s="62"/>
      <c r="U1" s="149"/>
      <c r="V1" s="150" t="s">
        <v>65</v>
      </c>
      <c r="W1" s="65"/>
      <c r="X1" s="65"/>
      <c r="Y1" s="65"/>
      <c r="Z1" s="62"/>
      <c r="AA1" s="62"/>
      <c r="AB1" s="63"/>
    </row>
    <row r="2" spans="1:34" ht="20.399999999999999" thickBot="1" x14ac:dyDescent="0.35">
      <c r="B2" s="66" t="s">
        <v>26</v>
      </c>
      <c r="C2" s="67"/>
      <c r="D2" s="63"/>
      <c r="E2" s="68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</row>
    <row r="3" spans="1:34" x14ac:dyDescent="0.3">
      <c r="B3" s="69" t="s">
        <v>1</v>
      </c>
      <c r="C3" s="70" t="s">
        <v>27</v>
      </c>
      <c r="D3" s="71"/>
      <c r="E3" s="72" t="s">
        <v>28</v>
      </c>
      <c r="F3" s="741" t="s">
        <v>29</v>
      </c>
      <c r="G3" s="742"/>
      <c r="H3" s="73"/>
      <c r="I3" s="72" t="s">
        <v>30</v>
      </c>
      <c r="J3" s="741" t="s">
        <v>29</v>
      </c>
      <c r="K3" s="742"/>
      <c r="L3" s="74"/>
      <c r="M3" s="72" t="s">
        <v>31</v>
      </c>
      <c r="N3" s="741" t="s">
        <v>29</v>
      </c>
      <c r="O3" s="742"/>
      <c r="P3" s="74"/>
      <c r="Q3" s="72" t="s">
        <v>32</v>
      </c>
      <c r="R3" s="741" t="s">
        <v>29</v>
      </c>
      <c r="S3" s="742"/>
      <c r="T3" s="75"/>
      <c r="U3" s="72" t="s">
        <v>33</v>
      </c>
      <c r="V3" s="741" t="s">
        <v>29</v>
      </c>
      <c r="W3" s="742"/>
      <c r="X3" s="72" t="s">
        <v>34</v>
      </c>
      <c r="Y3" s="76"/>
      <c r="Z3" s="77" t="s">
        <v>35</v>
      </c>
      <c r="AA3" s="78" t="s">
        <v>4</v>
      </c>
      <c r="AB3" s="79" t="s">
        <v>34</v>
      </c>
    </row>
    <row r="4" spans="1:34" ht="17.399999999999999" thickBot="1" x14ac:dyDescent="0.35">
      <c r="A4" s="80"/>
      <c r="B4" s="81" t="s">
        <v>36</v>
      </c>
      <c r="C4" s="82"/>
      <c r="D4" s="83"/>
      <c r="E4" s="84" t="s">
        <v>37</v>
      </c>
      <c r="F4" s="739" t="s">
        <v>38</v>
      </c>
      <c r="G4" s="740"/>
      <c r="H4" s="85"/>
      <c r="I4" s="84" t="s">
        <v>37</v>
      </c>
      <c r="J4" s="739" t="s">
        <v>38</v>
      </c>
      <c r="K4" s="740"/>
      <c r="L4" s="84"/>
      <c r="M4" s="84" t="s">
        <v>37</v>
      </c>
      <c r="N4" s="739" t="s">
        <v>38</v>
      </c>
      <c r="O4" s="740"/>
      <c r="P4" s="84"/>
      <c r="Q4" s="84" t="s">
        <v>37</v>
      </c>
      <c r="R4" s="739" t="s">
        <v>38</v>
      </c>
      <c r="S4" s="740"/>
      <c r="T4" s="86"/>
      <c r="U4" s="84" t="s">
        <v>37</v>
      </c>
      <c r="V4" s="739" t="s">
        <v>38</v>
      </c>
      <c r="W4" s="740"/>
      <c r="X4" s="87" t="s">
        <v>37</v>
      </c>
      <c r="Y4" s="88" t="s">
        <v>39</v>
      </c>
      <c r="Z4" s="89" t="s">
        <v>40</v>
      </c>
      <c r="AA4" s="90" t="s">
        <v>41</v>
      </c>
      <c r="AB4" s="91" t="s">
        <v>2</v>
      </c>
    </row>
    <row r="5" spans="1:34" ht="48.75" customHeight="1" thickBot="1" x14ac:dyDescent="0.35">
      <c r="A5" s="92"/>
      <c r="B5" s="122" t="s">
        <v>18</v>
      </c>
      <c r="C5" s="94">
        <f>SUM(C6:C8)</f>
        <v>54</v>
      </c>
      <c r="D5" s="95">
        <f>SUM(D6:D8)</f>
        <v>386</v>
      </c>
      <c r="E5" s="96">
        <f>SUM(E6:E8)</f>
        <v>440</v>
      </c>
      <c r="F5" s="97">
        <f>E25</f>
        <v>437</v>
      </c>
      <c r="G5" s="98" t="str">
        <f>B25</f>
        <v>Steelhouse Group</v>
      </c>
      <c r="H5" s="99">
        <f>SUM(H6:H8)</f>
        <v>493</v>
      </c>
      <c r="I5" s="100">
        <f>SUM(I6:I8)</f>
        <v>547</v>
      </c>
      <c r="J5" s="100">
        <f>I21</f>
        <v>464</v>
      </c>
      <c r="K5" s="101" t="str">
        <f>B21</f>
        <v>ESTCell</v>
      </c>
      <c r="L5" s="102">
        <f>SUM(L6:L8)</f>
        <v>425</v>
      </c>
      <c r="M5" s="97">
        <f>SUM(M6:M8)</f>
        <v>479</v>
      </c>
      <c r="N5" s="97">
        <f>M17</f>
        <v>618</v>
      </c>
      <c r="O5" s="98" t="str">
        <f>B17</f>
        <v>K.A.K.</v>
      </c>
      <c r="P5" s="103">
        <f>SUM(P6:P8)</f>
        <v>405</v>
      </c>
      <c r="Q5" s="97">
        <f>SUM(Q6:Q8)</f>
        <v>459</v>
      </c>
      <c r="R5" s="97">
        <f>Q13</f>
        <v>475</v>
      </c>
      <c r="S5" s="98" t="str">
        <f>B13</f>
        <v>Toode</v>
      </c>
      <c r="T5" s="103">
        <f>SUM(T6:T8)</f>
        <v>369</v>
      </c>
      <c r="U5" s="97">
        <f>SUM(U6:U8)</f>
        <v>423</v>
      </c>
      <c r="V5" s="97">
        <f>U9</f>
        <v>492</v>
      </c>
      <c r="W5" s="98" t="str">
        <f>B9</f>
        <v>Põdra Pubi</v>
      </c>
      <c r="X5" s="104">
        <f t="shared" ref="X5:X28" si="0">E5+I5+M5+Q5+U5</f>
        <v>2348</v>
      </c>
      <c r="Y5" s="102">
        <f>SUM(Y6:Y8)</f>
        <v>2078</v>
      </c>
      <c r="Z5" s="105">
        <f>AVERAGE(Z6,Z7,Z8)</f>
        <v>156.53333333333333</v>
      </c>
      <c r="AA5" s="106">
        <f>AVERAGE(AA6,AA7,AA8)</f>
        <v>138.53333333333333</v>
      </c>
      <c r="AB5" s="730">
        <f>F6+J6+N6+R6+V6</f>
        <v>2</v>
      </c>
    </row>
    <row r="6" spans="1:34" ht="16.95" customHeight="1" x14ac:dyDescent="0.3">
      <c r="A6" s="107"/>
      <c r="B6" s="108" t="s">
        <v>108</v>
      </c>
      <c r="C6" s="109">
        <v>10</v>
      </c>
      <c r="D6" s="110">
        <v>128</v>
      </c>
      <c r="E6" s="111">
        <f>D6+C6</f>
        <v>138</v>
      </c>
      <c r="F6" s="733">
        <v>1</v>
      </c>
      <c r="G6" s="734"/>
      <c r="H6" s="112">
        <v>177</v>
      </c>
      <c r="I6" s="113">
        <f>H6+C6</f>
        <v>187</v>
      </c>
      <c r="J6" s="733">
        <v>1</v>
      </c>
      <c r="K6" s="734"/>
      <c r="L6" s="112">
        <v>131</v>
      </c>
      <c r="M6" s="113">
        <f>L6+C6</f>
        <v>141</v>
      </c>
      <c r="N6" s="733">
        <v>0</v>
      </c>
      <c r="O6" s="734"/>
      <c r="P6" s="112">
        <v>154</v>
      </c>
      <c r="Q6" s="111">
        <f>P6+C6</f>
        <v>164</v>
      </c>
      <c r="R6" s="733">
        <v>0</v>
      </c>
      <c r="S6" s="734"/>
      <c r="T6" s="110">
        <v>124</v>
      </c>
      <c r="U6" s="111">
        <f>T6+C6</f>
        <v>134</v>
      </c>
      <c r="V6" s="733">
        <v>0</v>
      </c>
      <c r="W6" s="734"/>
      <c r="X6" s="113">
        <f t="shared" si="0"/>
        <v>764</v>
      </c>
      <c r="Y6" s="112">
        <f>D6+H6+L6+P6+T6</f>
        <v>714</v>
      </c>
      <c r="Z6" s="114">
        <f>AVERAGE(E6,I6,M6,Q6,U6)</f>
        <v>152.80000000000001</v>
      </c>
      <c r="AA6" s="115">
        <f>AVERAGE(E6,I6,M6,Q6,U6)-C6</f>
        <v>142.80000000000001</v>
      </c>
      <c r="AB6" s="731"/>
    </row>
    <row r="7" spans="1:34" s="80" customFormat="1" ht="16.2" customHeight="1" x14ac:dyDescent="0.3">
      <c r="A7" s="107"/>
      <c r="B7" s="108" t="s">
        <v>109</v>
      </c>
      <c r="C7" s="116">
        <v>25</v>
      </c>
      <c r="D7" s="110">
        <v>127</v>
      </c>
      <c r="E7" s="111">
        <f t="shared" ref="E7:E8" si="1">D7+C7</f>
        <v>152</v>
      </c>
      <c r="F7" s="735"/>
      <c r="G7" s="736"/>
      <c r="H7" s="112">
        <v>167</v>
      </c>
      <c r="I7" s="113">
        <f t="shared" ref="I7:I8" si="2">H7+C7</f>
        <v>192</v>
      </c>
      <c r="J7" s="735"/>
      <c r="K7" s="736"/>
      <c r="L7" s="112">
        <v>148</v>
      </c>
      <c r="M7" s="113">
        <f t="shared" ref="M7:M8" si="3">L7+C7</f>
        <v>173</v>
      </c>
      <c r="N7" s="735"/>
      <c r="O7" s="736"/>
      <c r="P7" s="110">
        <v>109</v>
      </c>
      <c r="Q7" s="111">
        <f t="shared" ref="Q7:Q8" si="4">P7+C7</f>
        <v>134</v>
      </c>
      <c r="R7" s="735"/>
      <c r="S7" s="736"/>
      <c r="T7" s="110">
        <v>137</v>
      </c>
      <c r="U7" s="111">
        <f t="shared" ref="U7:U8" si="5">T7+C7</f>
        <v>162</v>
      </c>
      <c r="V7" s="735"/>
      <c r="W7" s="736"/>
      <c r="X7" s="113">
        <f t="shared" si="0"/>
        <v>813</v>
      </c>
      <c r="Y7" s="112">
        <f>D7+H7+L7+P7+T7</f>
        <v>688</v>
      </c>
      <c r="Z7" s="114">
        <f>AVERAGE(E7,I7,M7,Q7,U7)</f>
        <v>162.6</v>
      </c>
      <c r="AA7" s="115">
        <f>AVERAGE(E7,I7,M7,Q7,U7)-C7</f>
        <v>137.6</v>
      </c>
      <c r="AB7" s="731"/>
      <c r="AD7" s="60"/>
      <c r="AE7" s="60"/>
      <c r="AF7" s="60"/>
      <c r="AG7" s="60"/>
      <c r="AH7" s="60"/>
    </row>
    <row r="8" spans="1:34" s="80" customFormat="1" ht="17.399999999999999" customHeight="1" thickBot="1" x14ac:dyDescent="0.35">
      <c r="A8" s="107"/>
      <c r="B8" s="117" t="s">
        <v>110</v>
      </c>
      <c r="C8" s="118">
        <v>19</v>
      </c>
      <c r="D8" s="110">
        <v>131</v>
      </c>
      <c r="E8" s="111">
        <f t="shared" si="1"/>
        <v>150</v>
      </c>
      <c r="F8" s="737"/>
      <c r="G8" s="738"/>
      <c r="H8" s="119">
        <v>149</v>
      </c>
      <c r="I8" s="113">
        <f t="shared" si="2"/>
        <v>168</v>
      </c>
      <c r="J8" s="737"/>
      <c r="K8" s="738"/>
      <c r="L8" s="112">
        <v>146</v>
      </c>
      <c r="M8" s="113">
        <f t="shared" si="3"/>
        <v>165</v>
      </c>
      <c r="N8" s="737"/>
      <c r="O8" s="738"/>
      <c r="P8" s="110">
        <v>142</v>
      </c>
      <c r="Q8" s="111">
        <f t="shared" si="4"/>
        <v>161</v>
      </c>
      <c r="R8" s="737"/>
      <c r="S8" s="738"/>
      <c r="T8" s="110">
        <v>108</v>
      </c>
      <c r="U8" s="111">
        <f t="shared" si="5"/>
        <v>127</v>
      </c>
      <c r="V8" s="737"/>
      <c r="W8" s="738"/>
      <c r="X8" s="113">
        <f t="shared" si="0"/>
        <v>771</v>
      </c>
      <c r="Y8" s="119">
        <f>D8+H8+L8+P8+T8</f>
        <v>676</v>
      </c>
      <c r="Z8" s="120">
        <f>AVERAGE(E8,I8,M8,Q8,U8)</f>
        <v>154.19999999999999</v>
      </c>
      <c r="AA8" s="121">
        <f>AVERAGE(E8,I8,M8,Q8,U8)-C8</f>
        <v>135.19999999999999</v>
      </c>
      <c r="AB8" s="732"/>
      <c r="AD8" s="60"/>
      <c r="AE8" s="60"/>
      <c r="AF8" s="60"/>
      <c r="AG8" s="60"/>
      <c r="AH8" s="60"/>
    </row>
    <row r="9" spans="1:34" s="129" customFormat="1" ht="48.75" customHeight="1" thickBot="1" x14ac:dyDescent="0.35">
      <c r="A9" s="107"/>
      <c r="B9" s="93" t="s">
        <v>19</v>
      </c>
      <c r="C9" s="123">
        <f>SUM(C10:C12)</f>
        <v>67</v>
      </c>
      <c r="D9" s="95">
        <f>SUM(D10:D12)</f>
        <v>438</v>
      </c>
      <c r="E9" s="124">
        <f>SUM(E10:E12)</f>
        <v>505</v>
      </c>
      <c r="F9" s="124">
        <f>E21</f>
        <v>539</v>
      </c>
      <c r="G9" s="101" t="str">
        <f>B21</f>
        <v>ESTCell</v>
      </c>
      <c r="H9" s="125">
        <f>SUM(H10:H12)</f>
        <v>444</v>
      </c>
      <c r="I9" s="100">
        <f>SUM(I10:I12)</f>
        <v>511</v>
      </c>
      <c r="J9" s="124">
        <f>I17</f>
        <v>530</v>
      </c>
      <c r="K9" s="101" t="str">
        <f>B17</f>
        <v>K.A.K.</v>
      </c>
      <c r="L9" s="102">
        <f>SUM(L10:L12)</f>
        <v>431</v>
      </c>
      <c r="M9" s="126">
        <f>SUM(M10:M12)</f>
        <v>498</v>
      </c>
      <c r="N9" s="124">
        <f>M13</f>
        <v>517</v>
      </c>
      <c r="O9" s="101" t="str">
        <f>B13</f>
        <v>Toode</v>
      </c>
      <c r="P9" s="102">
        <f>SUM(P10:P12)</f>
        <v>431</v>
      </c>
      <c r="Q9" s="97">
        <f>SUM(Q10:Q12)</f>
        <v>498</v>
      </c>
      <c r="R9" s="124">
        <f>Q25</f>
        <v>446</v>
      </c>
      <c r="S9" s="101" t="str">
        <f>B25</f>
        <v>Steelhouse Group</v>
      </c>
      <c r="T9" s="102">
        <f>SUM(T10:T12)</f>
        <v>425</v>
      </c>
      <c r="U9" s="127">
        <f>SUM(U10:U12)</f>
        <v>492</v>
      </c>
      <c r="V9" s="124">
        <f>U5</f>
        <v>423</v>
      </c>
      <c r="W9" s="101" t="str">
        <f>B5</f>
        <v>Silfer</v>
      </c>
      <c r="X9" s="104">
        <f t="shared" si="0"/>
        <v>2504</v>
      </c>
      <c r="Y9" s="102">
        <f>SUM(Y10:Y12)</f>
        <v>2169</v>
      </c>
      <c r="Z9" s="128">
        <f>AVERAGE(Z10,Z11,Z12)</f>
        <v>166.93333333333331</v>
      </c>
      <c r="AA9" s="106">
        <f>AVERAGE(AA10,AA11,AA12)</f>
        <v>144.6</v>
      </c>
      <c r="AB9" s="730">
        <f>F10+J10+N10+R10+V10</f>
        <v>2</v>
      </c>
      <c r="AD9" s="60"/>
      <c r="AE9" s="60"/>
      <c r="AF9" s="60"/>
      <c r="AG9" s="60"/>
      <c r="AH9" s="60"/>
    </row>
    <row r="10" spans="1:34" s="129" customFormat="1" ht="16.2" customHeight="1" x14ac:dyDescent="0.3">
      <c r="A10" s="107"/>
      <c r="B10" s="108" t="s">
        <v>131</v>
      </c>
      <c r="C10" s="116">
        <v>39</v>
      </c>
      <c r="D10" s="110">
        <v>153</v>
      </c>
      <c r="E10" s="111">
        <f>D10+C10</f>
        <v>192</v>
      </c>
      <c r="F10" s="733">
        <v>0</v>
      </c>
      <c r="G10" s="734"/>
      <c r="H10" s="112">
        <v>156</v>
      </c>
      <c r="I10" s="113">
        <f>H10+C10</f>
        <v>195</v>
      </c>
      <c r="J10" s="733">
        <v>0</v>
      </c>
      <c r="K10" s="734"/>
      <c r="L10" s="112">
        <v>123</v>
      </c>
      <c r="M10" s="113">
        <f>L10+C10</f>
        <v>162</v>
      </c>
      <c r="N10" s="733">
        <v>0</v>
      </c>
      <c r="O10" s="734"/>
      <c r="P10" s="112">
        <v>101</v>
      </c>
      <c r="Q10" s="111">
        <f>P10+C10</f>
        <v>140</v>
      </c>
      <c r="R10" s="733">
        <v>1</v>
      </c>
      <c r="S10" s="734"/>
      <c r="T10" s="110">
        <v>138</v>
      </c>
      <c r="U10" s="111">
        <f>T10+C10</f>
        <v>177</v>
      </c>
      <c r="V10" s="733">
        <v>1</v>
      </c>
      <c r="W10" s="734"/>
      <c r="X10" s="113">
        <f t="shared" si="0"/>
        <v>866</v>
      </c>
      <c r="Y10" s="112">
        <f>D10+H10+L10+P10+T10</f>
        <v>671</v>
      </c>
      <c r="Z10" s="114">
        <f>AVERAGE(E10,I10,M10,Q10,U10)</f>
        <v>173.2</v>
      </c>
      <c r="AA10" s="115">
        <f>AVERAGE(E10,I10,M10,Q10,U10)-C10</f>
        <v>134.19999999999999</v>
      </c>
      <c r="AB10" s="731"/>
      <c r="AD10" s="60"/>
      <c r="AE10" s="60"/>
      <c r="AF10" s="60"/>
      <c r="AG10" s="60"/>
      <c r="AH10" s="60"/>
    </row>
    <row r="11" spans="1:34" s="129" customFormat="1" ht="16.2" customHeight="1" x14ac:dyDescent="0.3">
      <c r="A11" s="107"/>
      <c r="B11" s="117" t="s">
        <v>132</v>
      </c>
      <c r="C11" s="116">
        <v>23</v>
      </c>
      <c r="D11" s="110">
        <v>139</v>
      </c>
      <c r="E11" s="111">
        <f t="shared" ref="E11:E12" si="6">D11+C11</f>
        <v>162</v>
      </c>
      <c r="F11" s="735"/>
      <c r="G11" s="736"/>
      <c r="H11" s="112">
        <v>139</v>
      </c>
      <c r="I11" s="113">
        <f t="shared" ref="I11:I12" si="7">H11+C11</f>
        <v>162</v>
      </c>
      <c r="J11" s="735"/>
      <c r="K11" s="736"/>
      <c r="L11" s="112">
        <v>107</v>
      </c>
      <c r="M11" s="113">
        <f t="shared" ref="M11:M12" si="8">L11+C11</f>
        <v>130</v>
      </c>
      <c r="N11" s="735"/>
      <c r="O11" s="736"/>
      <c r="P11" s="110">
        <v>147</v>
      </c>
      <c r="Q11" s="111">
        <f t="shared" ref="Q11:Q12" si="9">P11+C11</f>
        <v>170</v>
      </c>
      <c r="R11" s="735"/>
      <c r="S11" s="736"/>
      <c r="T11" s="110">
        <v>136</v>
      </c>
      <c r="U11" s="111">
        <f t="shared" ref="U11:U12" si="10">T11+C11</f>
        <v>159</v>
      </c>
      <c r="V11" s="735"/>
      <c r="W11" s="736"/>
      <c r="X11" s="113">
        <f t="shared" si="0"/>
        <v>783</v>
      </c>
      <c r="Y11" s="112">
        <f>D11+H11+L11+P11+T11</f>
        <v>668</v>
      </c>
      <c r="Z11" s="114">
        <f>AVERAGE(E11,I11,M11,Q11,U11)</f>
        <v>156.6</v>
      </c>
      <c r="AA11" s="115">
        <f>AVERAGE(E11,I11,M11,Q11,U11)-C11</f>
        <v>133.6</v>
      </c>
      <c r="AB11" s="731"/>
      <c r="AD11" s="60"/>
      <c r="AE11" s="60"/>
      <c r="AF11" s="60"/>
      <c r="AG11" s="60"/>
      <c r="AH11" s="60"/>
    </row>
    <row r="12" spans="1:34" s="129" customFormat="1" ht="16.95" customHeight="1" thickBot="1" x14ac:dyDescent="0.35">
      <c r="A12" s="107"/>
      <c r="B12" s="131" t="s">
        <v>133</v>
      </c>
      <c r="C12" s="118">
        <v>5</v>
      </c>
      <c r="D12" s="110">
        <v>146</v>
      </c>
      <c r="E12" s="111">
        <f t="shared" si="6"/>
        <v>151</v>
      </c>
      <c r="F12" s="737"/>
      <c r="G12" s="738"/>
      <c r="H12" s="119">
        <v>149</v>
      </c>
      <c r="I12" s="113">
        <f t="shared" si="7"/>
        <v>154</v>
      </c>
      <c r="J12" s="737"/>
      <c r="K12" s="738"/>
      <c r="L12" s="112">
        <v>201</v>
      </c>
      <c r="M12" s="113">
        <f t="shared" si="8"/>
        <v>206</v>
      </c>
      <c r="N12" s="737"/>
      <c r="O12" s="738"/>
      <c r="P12" s="110">
        <v>183</v>
      </c>
      <c r="Q12" s="111">
        <f t="shared" si="9"/>
        <v>188</v>
      </c>
      <c r="R12" s="737"/>
      <c r="S12" s="738"/>
      <c r="T12" s="110">
        <v>151</v>
      </c>
      <c r="U12" s="111">
        <f t="shared" si="10"/>
        <v>156</v>
      </c>
      <c r="V12" s="737"/>
      <c r="W12" s="738"/>
      <c r="X12" s="113">
        <f t="shared" si="0"/>
        <v>855</v>
      </c>
      <c r="Y12" s="119">
        <f>D12+H12+L12+P12+T12</f>
        <v>830</v>
      </c>
      <c r="Z12" s="120">
        <f>AVERAGE(E12,I12,M12,Q12,U12)</f>
        <v>171</v>
      </c>
      <c r="AA12" s="121">
        <f>AVERAGE(E12,I12,M12,Q12,U12)-C12</f>
        <v>166</v>
      </c>
      <c r="AB12" s="732"/>
      <c r="AD12" s="60"/>
      <c r="AE12" s="60"/>
      <c r="AF12" s="60"/>
      <c r="AG12" s="60"/>
      <c r="AH12" s="60"/>
    </row>
    <row r="13" spans="1:34" s="129" customFormat="1" ht="44.4" customHeight="1" thickBot="1" x14ac:dyDescent="0.3">
      <c r="A13" s="107"/>
      <c r="B13" s="122" t="s">
        <v>22</v>
      </c>
      <c r="C13" s="123">
        <f>SUM(C14:C16)</f>
        <v>77</v>
      </c>
      <c r="D13" s="95">
        <f>SUM(D14:D16)</f>
        <v>415</v>
      </c>
      <c r="E13" s="124">
        <f>SUM(E14:E16)</f>
        <v>492</v>
      </c>
      <c r="F13" s="124">
        <f>E17</f>
        <v>553</v>
      </c>
      <c r="G13" s="101" t="str">
        <f>B17</f>
        <v>K.A.K.</v>
      </c>
      <c r="H13" s="125">
        <f>SUM(H14:H16)</f>
        <v>421</v>
      </c>
      <c r="I13" s="124">
        <f>SUM(I14:I16)</f>
        <v>498</v>
      </c>
      <c r="J13" s="124">
        <f>I25</f>
        <v>524</v>
      </c>
      <c r="K13" s="101" t="str">
        <f>B25</f>
        <v>Steelhouse Group</v>
      </c>
      <c r="L13" s="102">
        <f>SUM(L14:L16)</f>
        <v>440</v>
      </c>
      <c r="M13" s="124">
        <f>SUM(M14:M16)</f>
        <v>517</v>
      </c>
      <c r="N13" s="124">
        <f>M9</f>
        <v>498</v>
      </c>
      <c r="O13" s="101" t="str">
        <f>B9</f>
        <v>Põdra Pubi</v>
      </c>
      <c r="P13" s="102">
        <f>SUM(P14:P16)</f>
        <v>398</v>
      </c>
      <c r="Q13" s="124">
        <f>SUM(Q14:Q16)</f>
        <v>475</v>
      </c>
      <c r="R13" s="124">
        <f>Q5</f>
        <v>459</v>
      </c>
      <c r="S13" s="101" t="str">
        <f>B5</f>
        <v>Silfer</v>
      </c>
      <c r="T13" s="102">
        <f>SUM(T14:T16)</f>
        <v>441</v>
      </c>
      <c r="U13" s="124">
        <f>SUM(U14:U16)</f>
        <v>518</v>
      </c>
      <c r="V13" s="124">
        <f>U21</f>
        <v>467</v>
      </c>
      <c r="W13" s="101" t="str">
        <f>B21</f>
        <v>ESTCell</v>
      </c>
      <c r="X13" s="104">
        <f t="shared" si="0"/>
        <v>2500</v>
      </c>
      <c r="Y13" s="102">
        <f>SUM(Y14:Y16)</f>
        <v>2115</v>
      </c>
      <c r="Z13" s="128">
        <f>AVERAGE(Z14,Z15,Z16)</f>
        <v>166.66666666666669</v>
      </c>
      <c r="AA13" s="106">
        <f>AVERAGE(AA14,AA15,AA16)</f>
        <v>141.00000000000003</v>
      </c>
      <c r="AB13" s="730">
        <f>F14+J14+N14+R14+V14</f>
        <v>3</v>
      </c>
    </row>
    <row r="14" spans="1:34" s="129" customFormat="1" ht="16.2" customHeight="1" x14ac:dyDescent="0.25">
      <c r="A14" s="107"/>
      <c r="B14" s="130" t="s">
        <v>128</v>
      </c>
      <c r="C14" s="116">
        <v>33</v>
      </c>
      <c r="D14" s="110">
        <v>131</v>
      </c>
      <c r="E14" s="111">
        <f>D14+C14</f>
        <v>164</v>
      </c>
      <c r="F14" s="733">
        <v>0</v>
      </c>
      <c r="G14" s="734"/>
      <c r="H14" s="112">
        <v>110</v>
      </c>
      <c r="I14" s="113">
        <f>H14+C14</f>
        <v>143</v>
      </c>
      <c r="J14" s="733">
        <v>0</v>
      </c>
      <c r="K14" s="734"/>
      <c r="L14" s="112">
        <v>166</v>
      </c>
      <c r="M14" s="113">
        <f>L14+C14</f>
        <v>199</v>
      </c>
      <c r="N14" s="733">
        <v>1</v>
      </c>
      <c r="O14" s="734"/>
      <c r="P14" s="112">
        <v>112</v>
      </c>
      <c r="Q14" s="111">
        <f>P14+C14</f>
        <v>145</v>
      </c>
      <c r="R14" s="733">
        <v>1</v>
      </c>
      <c r="S14" s="734"/>
      <c r="T14" s="110">
        <v>128</v>
      </c>
      <c r="U14" s="111">
        <f>T14+C14</f>
        <v>161</v>
      </c>
      <c r="V14" s="733">
        <v>1</v>
      </c>
      <c r="W14" s="734"/>
      <c r="X14" s="113">
        <f t="shared" si="0"/>
        <v>812</v>
      </c>
      <c r="Y14" s="112">
        <f>D14+H14+L14+P14+T14</f>
        <v>647</v>
      </c>
      <c r="Z14" s="114">
        <f>AVERAGE(E14,I14,M14,Q14,U14)</f>
        <v>162.4</v>
      </c>
      <c r="AA14" s="115">
        <f>AVERAGE(E14,I14,M14,Q14,U14)-C14</f>
        <v>129.4</v>
      </c>
      <c r="AB14" s="731"/>
    </row>
    <row r="15" spans="1:34" s="129" customFormat="1" ht="16.2" customHeight="1" x14ac:dyDescent="0.25">
      <c r="A15" s="107"/>
      <c r="B15" s="117" t="s">
        <v>129</v>
      </c>
      <c r="C15" s="116">
        <v>22</v>
      </c>
      <c r="D15" s="110">
        <v>110</v>
      </c>
      <c r="E15" s="111">
        <f t="shared" ref="E15:E16" si="11">D15+C15</f>
        <v>132</v>
      </c>
      <c r="F15" s="735"/>
      <c r="G15" s="736"/>
      <c r="H15" s="112">
        <v>140</v>
      </c>
      <c r="I15" s="113">
        <f t="shared" ref="I15:I16" si="12">H15+C15</f>
        <v>162</v>
      </c>
      <c r="J15" s="735"/>
      <c r="K15" s="736"/>
      <c r="L15" s="112">
        <v>125</v>
      </c>
      <c r="M15" s="113">
        <f t="shared" ref="M15:M16" si="13">L15+C15</f>
        <v>147</v>
      </c>
      <c r="N15" s="735"/>
      <c r="O15" s="736"/>
      <c r="P15" s="110">
        <v>137</v>
      </c>
      <c r="Q15" s="111">
        <f t="shared" ref="Q15:Q16" si="14">P15+C15</f>
        <v>159</v>
      </c>
      <c r="R15" s="735"/>
      <c r="S15" s="736"/>
      <c r="T15" s="110">
        <v>157</v>
      </c>
      <c r="U15" s="111">
        <f t="shared" ref="U15:U16" si="15">T15+C15</f>
        <v>179</v>
      </c>
      <c r="V15" s="735"/>
      <c r="W15" s="736"/>
      <c r="X15" s="113">
        <f t="shared" si="0"/>
        <v>779</v>
      </c>
      <c r="Y15" s="112">
        <f>D15+H15+L15+P15+T15</f>
        <v>669</v>
      </c>
      <c r="Z15" s="114">
        <f>AVERAGE(E15,I15,M15,Q15,U15)</f>
        <v>155.80000000000001</v>
      </c>
      <c r="AA15" s="115">
        <f>AVERAGE(E15,I15,M15,Q15,U15)-C15</f>
        <v>133.80000000000001</v>
      </c>
      <c r="AB15" s="731"/>
    </row>
    <row r="16" spans="1:34" s="129" customFormat="1" ht="16.95" customHeight="1" thickBot="1" x14ac:dyDescent="0.35">
      <c r="A16" s="107"/>
      <c r="B16" s="131" t="s">
        <v>130</v>
      </c>
      <c r="C16" s="118">
        <v>22</v>
      </c>
      <c r="D16" s="110">
        <v>174</v>
      </c>
      <c r="E16" s="111">
        <f t="shared" si="11"/>
        <v>196</v>
      </c>
      <c r="F16" s="737"/>
      <c r="G16" s="738"/>
      <c r="H16" s="119">
        <v>171</v>
      </c>
      <c r="I16" s="113">
        <f t="shared" si="12"/>
        <v>193</v>
      </c>
      <c r="J16" s="737"/>
      <c r="K16" s="738"/>
      <c r="L16" s="112">
        <v>149</v>
      </c>
      <c r="M16" s="113">
        <f t="shared" si="13"/>
        <v>171</v>
      </c>
      <c r="N16" s="737"/>
      <c r="O16" s="738"/>
      <c r="P16" s="110">
        <v>149</v>
      </c>
      <c r="Q16" s="111">
        <f t="shared" si="14"/>
        <v>171</v>
      </c>
      <c r="R16" s="737"/>
      <c r="S16" s="738"/>
      <c r="T16" s="110">
        <v>156</v>
      </c>
      <c r="U16" s="111">
        <f t="shared" si="15"/>
        <v>178</v>
      </c>
      <c r="V16" s="737"/>
      <c r="W16" s="738"/>
      <c r="X16" s="113">
        <f t="shared" si="0"/>
        <v>909</v>
      </c>
      <c r="Y16" s="119">
        <f>D16+H16+L16+P16+T16</f>
        <v>799</v>
      </c>
      <c r="Z16" s="120">
        <f>AVERAGE(E16,I16,M16,Q16,U16)</f>
        <v>181.8</v>
      </c>
      <c r="AA16" s="121">
        <f>AVERAGE(E16,I16,M16,Q16,U16)-C16</f>
        <v>159.80000000000001</v>
      </c>
      <c r="AB16" s="732"/>
    </row>
    <row r="17" spans="1:28" s="129" customFormat="1" ht="48.75" customHeight="1" thickBot="1" x14ac:dyDescent="0.3">
      <c r="A17" s="107"/>
      <c r="B17" s="93" t="s">
        <v>63</v>
      </c>
      <c r="C17" s="123">
        <f>SUM(C18:C20)</f>
        <v>95</v>
      </c>
      <c r="D17" s="95">
        <f>SUM(D18:D20)</f>
        <v>458</v>
      </c>
      <c r="E17" s="124">
        <f>SUM(E18:E20)</f>
        <v>553</v>
      </c>
      <c r="F17" s="124">
        <f>E13</f>
        <v>492</v>
      </c>
      <c r="G17" s="101" t="str">
        <f>B13</f>
        <v>Toode</v>
      </c>
      <c r="H17" s="132">
        <f>SUM(H18:H20)</f>
        <v>435</v>
      </c>
      <c r="I17" s="124">
        <f>SUM(I18:I20)</f>
        <v>530</v>
      </c>
      <c r="J17" s="124">
        <f>I9</f>
        <v>511</v>
      </c>
      <c r="K17" s="101" t="str">
        <f>B9</f>
        <v>Põdra Pubi</v>
      </c>
      <c r="L17" s="103">
        <f>SUM(L18:L20)</f>
        <v>523</v>
      </c>
      <c r="M17" s="127">
        <f>SUM(M18:M20)</f>
        <v>618</v>
      </c>
      <c r="N17" s="124">
        <f>M5</f>
        <v>479</v>
      </c>
      <c r="O17" s="101" t="str">
        <f>B5</f>
        <v>Silfer</v>
      </c>
      <c r="P17" s="102">
        <f>SUM(P18:P20)</f>
        <v>456</v>
      </c>
      <c r="Q17" s="127">
        <f>SUM(Q18:Q20)</f>
        <v>551</v>
      </c>
      <c r="R17" s="124">
        <f>Q21</f>
        <v>429</v>
      </c>
      <c r="S17" s="101" t="str">
        <f>B21</f>
        <v>ESTCell</v>
      </c>
      <c r="T17" s="102">
        <f>SUM(T18:T20)</f>
        <v>442</v>
      </c>
      <c r="U17" s="127">
        <f>SUM(U18:U20)</f>
        <v>537</v>
      </c>
      <c r="V17" s="124">
        <f>U25</f>
        <v>520</v>
      </c>
      <c r="W17" s="101" t="str">
        <f>B25</f>
        <v>Steelhouse Group</v>
      </c>
      <c r="X17" s="104">
        <f t="shared" si="0"/>
        <v>2789</v>
      </c>
      <c r="Y17" s="102">
        <f>SUM(Y18:Y20)</f>
        <v>2314</v>
      </c>
      <c r="Z17" s="128">
        <f>AVERAGE(Z18,Z19,Z20)</f>
        <v>185.93333333333331</v>
      </c>
      <c r="AA17" s="106">
        <f>AVERAGE(AA18,AA19,AA20)</f>
        <v>154.26666666666668</v>
      </c>
      <c r="AB17" s="730">
        <f>F18+J18+N18+R18+V18</f>
        <v>5</v>
      </c>
    </row>
    <row r="18" spans="1:28" s="129" customFormat="1" ht="16.2" customHeight="1" x14ac:dyDescent="0.25">
      <c r="A18" s="107"/>
      <c r="B18" s="108" t="s">
        <v>64</v>
      </c>
      <c r="C18" s="116">
        <v>41</v>
      </c>
      <c r="D18" s="110">
        <v>132</v>
      </c>
      <c r="E18" s="111">
        <f>D18+C18</f>
        <v>173</v>
      </c>
      <c r="F18" s="733">
        <v>1</v>
      </c>
      <c r="G18" s="734"/>
      <c r="H18" s="112">
        <v>146</v>
      </c>
      <c r="I18" s="113">
        <f>H18+C18</f>
        <v>187</v>
      </c>
      <c r="J18" s="733">
        <v>1</v>
      </c>
      <c r="K18" s="734"/>
      <c r="L18" s="112">
        <v>169</v>
      </c>
      <c r="M18" s="113">
        <f>L18+C18</f>
        <v>210</v>
      </c>
      <c r="N18" s="733">
        <v>1</v>
      </c>
      <c r="O18" s="734"/>
      <c r="P18" s="112">
        <v>156</v>
      </c>
      <c r="Q18" s="111">
        <f>P18+C18</f>
        <v>197</v>
      </c>
      <c r="R18" s="733">
        <v>1</v>
      </c>
      <c r="S18" s="734"/>
      <c r="T18" s="110">
        <v>161</v>
      </c>
      <c r="U18" s="111">
        <f>T18+C18</f>
        <v>202</v>
      </c>
      <c r="V18" s="733">
        <v>1</v>
      </c>
      <c r="W18" s="734"/>
      <c r="X18" s="113">
        <f t="shared" si="0"/>
        <v>969</v>
      </c>
      <c r="Y18" s="112">
        <f>D18+H18+L18+P18+T18</f>
        <v>764</v>
      </c>
      <c r="Z18" s="114">
        <f>AVERAGE(E18,I18,M18,Q18,U18)</f>
        <v>193.8</v>
      </c>
      <c r="AA18" s="115">
        <f>AVERAGE(E18,I18,M18,Q18,U18)-C18</f>
        <v>152.80000000000001</v>
      </c>
      <c r="AB18" s="731"/>
    </row>
    <row r="19" spans="1:28" s="129" customFormat="1" ht="16.2" customHeight="1" x14ac:dyDescent="0.25">
      <c r="A19" s="107"/>
      <c r="B19" s="108" t="s">
        <v>48</v>
      </c>
      <c r="C19" s="116">
        <v>42</v>
      </c>
      <c r="D19" s="110">
        <v>175</v>
      </c>
      <c r="E19" s="111">
        <f t="shared" ref="E19:E20" si="16">D19+C19</f>
        <v>217</v>
      </c>
      <c r="F19" s="735"/>
      <c r="G19" s="736"/>
      <c r="H19" s="112">
        <v>138</v>
      </c>
      <c r="I19" s="113">
        <f t="shared" ref="I19:I20" si="17">H19+C19</f>
        <v>180</v>
      </c>
      <c r="J19" s="735"/>
      <c r="K19" s="736"/>
      <c r="L19" s="112">
        <v>133</v>
      </c>
      <c r="M19" s="113">
        <f t="shared" ref="M19:M20" si="18">L19+C19</f>
        <v>175</v>
      </c>
      <c r="N19" s="735"/>
      <c r="O19" s="736"/>
      <c r="P19" s="110">
        <v>143</v>
      </c>
      <c r="Q19" s="111">
        <f t="shared" ref="Q19:Q20" si="19">P19+C19</f>
        <v>185</v>
      </c>
      <c r="R19" s="735"/>
      <c r="S19" s="736"/>
      <c r="T19" s="110">
        <v>122</v>
      </c>
      <c r="U19" s="111">
        <f t="shared" ref="U19:U20" si="20">T19+C19</f>
        <v>164</v>
      </c>
      <c r="V19" s="735"/>
      <c r="W19" s="736"/>
      <c r="X19" s="113">
        <f t="shared" si="0"/>
        <v>921</v>
      </c>
      <c r="Y19" s="112">
        <f>D19+H19+L19+P19+T19</f>
        <v>711</v>
      </c>
      <c r="Z19" s="114">
        <f>AVERAGE(E19,I19,M19,Q19,U19)</f>
        <v>184.2</v>
      </c>
      <c r="AA19" s="115">
        <f>AVERAGE(E19,I19,M19,Q19,U19)-C19</f>
        <v>142.19999999999999</v>
      </c>
      <c r="AB19" s="731"/>
    </row>
    <row r="20" spans="1:28" s="129" customFormat="1" ht="16.95" customHeight="1" thickBot="1" x14ac:dyDescent="0.35">
      <c r="A20" s="107"/>
      <c r="B20" s="108" t="s">
        <v>49</v>
      </c>
      <c r="C20" s="118">
        <v>12</v>
      </c>
      <c r="D20" s="110">
        <v>151</v>
      </c>
      <c r="E20" s="111">
        <f t="shared" si="16"/>
        <v>163</v>
      </c>
      <c r="F20" s="737"/>
      <c r="G20" s="738"/>
      <c r="H20" s="119">
        <v>151</v>
      </c>
      <c r="I20" s="113">
        <f t="shared" si="17"/>
        <v>163</v>
      </c>
      <c r="J20" s="737"/>
      <c r="K20" s="738"/>
      <c r="L20" s="112">
        <v>221</v>
      </c>
      <c r="M20" s="113">
        <f t="shared" si="18"/>
        <v>233</v>
      </c>
      <c r="N20" s="737"/>
      <c r="O20" s="738"/>
      <c r="P20" s="110">
        <v>157</v>
      </c>
      <c r="Q20" s="111">
        <f t="shared" si="19"/>
        <v>169</v>
      </c>
      <c r="R20" s="737"/>
      <c r="S20" s="738"/>
      <c r="T20" s="110">
        <v>159</v>
      </c>
      <c r="U20" s="111">
        <f t="shared" si="20"/>
        <v>171</v>
      </c>
      <c r="V20" s="737"/>
      <c r="W20" s="738"/>
      <c r="X20" s="113">
        <f t="shared" si="0"/>
        <v>899</v>
      </c>
      <c r="Y20" s="119">
        <f>D20+H20+L20+P20+T20</f>
        <v>839</v>
      </c>
      <c r="Z20" s="120">
        <f>AVERAGE(E20,I20,M20,Q20,U20)</f>
        <v>179.8</v>
      </c>
      <c r="AA20" s="121">
        <f>AVERAGE(E20,I20,M20,Q20,U20)-C20</f>
        <v>167.8</v>
      </c>
      <c r="AB20" s="732"/>
    </row>
    <row r="21" spans="1:28" s="129" customFormat="1" ht="48.75" customHeight="1" thickBot="1" x14ac:dyDescent="0.3">
      <c r="A21" s="107"/>
      <c r="B21" s="122" t="s">
        <v>83</v>
      </c>
      <c r="C21" s="133">
        <f>SUM(C22:C24)</f>
        <v>65</v>
      </c>
      <c r="D21" s="95">
        <f>SUM(D22:D24)</f>
        <v>474</v>
      </c>
      <c r="E21" s="124">
        <f>SUM(E22:E24)</f>
        <v>539</v>
      </c>
      <c r="F21" s="124">
        <f>E9</f>
        <v>505</v>
      </c>
      <c r="G21" s="101" t="str">
        <f>B9</f>
        <v>Põdra Pubi</v>
      </c>
      <c r="H21" s="125">
        <f>SUM(H22:H24)</f>
        <v>399</v>
      </c>
      <c r="I21" s="124">
        <f>SUM(I22:I24)</f>
        <v>464</v>
      </c>
      <c r="J21" s="124">
        <f>I5</f>
        <v>547</v>
      </c>
      <c r="K21" s="101" t="str">
        <f>B5</f>
        <v>Silfer</v>
      </c>
      <c r="L21" s="102">
        <f>SUM(L22:L24)</f>
        <v>405</v>
      </c>
      <c r="M21" s="126">
        <f>SUM(M22:M24)</f>
        <v>470</v>
      </c>
      <c r="N21" s="124">
        <f>M25</f>
        <v>489</v>
      </c>
      <c r="O21" s="101" t="str">
        <f>B25</f>
        <v>Steelhouse Group</v>
      </c>
      <c r="P21" s="102">
        <f>SUM(P22:P24)</f>
        <v>364</v>
      </c>
      <c r="Q21" s="126">
        <f>SUM(Q22:Q24)</f>
        <v>429</v>
      </c>
      <c r="R21" s="124">
        <f>Q17</f>
        <v>551</v>
      </c>
      <c r="S21" s="101" t="str">
        <f>B17</f>
        <v>K.A.K.</v>
      </c>
      <c r="T21" s="102">
        <f>SUM(T22:T24)</f>
        <v>402</v>
      </c>
      <c r="U21" s="126">
        <f>SUM(U22:U24)</f>
        <v>467</v>
      </c>
      <c r="V21" s="124">
        <f>U13</f>
        <v>518</v>
      </c>
      <c r="W21" s="101" t="str">
        <f>B13</f>
        <v>Toode</v>
      </c>
      <c r="X21" s="104">
        <f t="shared" si="0"/>
        <v>2369</v>
      </c>
      <c r="Y21" s="102">
        <f>SUM(Y22:Y24)</f>
        <v>2044</v>
      </c>
      <c r="Z21" s="128">
        <f>AVERAGE(Z22,Z23,Z24)</f>
        <v>157.93333333333331</v>
      </c>
      <c r="AA21" s="106">
        <f>AVERAGE(AA22,AA23,AA24)</f>
        <v>136.26666666666665</v>
      </c>
      <c r="AB21" s="730">
        <f>F22+J22+N22+R22+V22</f>
        <v>1</v>
      </c>
    </row>
    <row r="22" spans="1:28" s="129" customFormat="1" ht="16.2" customHeight="1" x14ac:dyDescent="0.25">
      <c r="A22" s="107"/>
      <c r="B22" s="143" t="s">
        <v>151</v>
      </c>
      <c r="C22" s="116">
        <v>31</v>
      </c>
      <c r="D22" s="110">
        <v>168</v>
      </c>
      <c r="E22" s="111">
        <f>D22+C22</f>
        <v>199</v>
      </c>
      <c r="F22" s="733">
        <v>1</v>
      </c>
      <c r="G22" s="734"/>
      <c r="H22" s="112">
        <v>157</v>
      </c>
      <c r="I22" s="113">
        <f>H22+C22</f>
        <v>188</v>
      </c>
      <c r="J22" s="733">
        <v>0</v>
      </c>
      <c r="K22" s="734"/>
      <c r="L22" s="112">
        <v>147</v>
      </c>
      <c r="M22" s="113">
        <f>L22+C22</f>
        <v>178</v>
      </c>
      <c r="N22" s="733">
        <v>0</v>
      </c>
      <c r="O22" s="734"/>
      <c r="P22" s="112">
        <v>147</v>
      </c>
      <c r="Q22" s="111">
        <f>P22+C22</f>
        <v>178</v>
      </c>
      <c r="R22" s="733">
        <v>0</v>
      </c>
      <c r="S22" s="734"/>
      <c r="T22" s="110">
        <v>119</v>
      </c>
      <c r="U22" s="111">
        <f>T22+C22</f>
        <v>150</v>
      </c>
      <c r="V22" s="733">
        <v>0</v>
      </c>
      <c r="W22" s="734"/>
      <c r="X22" s="113">
        <f t="shared" si="0"/>
        <v>893</v>
      </c>
      <c r="Y22" s="112">
        <f>D22+H22+L22+P22+T22</f>
        <v>738</v>
      </c>
      <c r="Z22" s="114">
        <f>AVERAGE(E22,I22,M22,Q22,U22)</f>
        <v>178.6</v>
      </c>
      <c r="AA22" s="115">
        <f>AVERAGE(E22,I22,M22,Q22,U22)-C22</f>
        <v>147.6</v>
      </c>
      <c r="AB22" s="731"/>
    </row>
    <row r="23" spans="1:28" s="129" customFormat="1" ht="16.2" customHeight="1" x14ac:dyDescent="0.25">
      <c r="A23" s="107"/>
      <c r="B23" s="143" t="s">
        <v>152</v>
      </c>
      <c r="C23" s="116">
        <v>16</v>
      </c>
      <c r="D23" s="110">
        <v>162</v>
      </c>
      <c r="E23" s="111">
        <f t="shared" ref="E23:E24" si="21">D23+C23</f>
        <v>178</v>
      </c>
      <c r="F23" s="735"/>
      <c r="G23" s="736"/>
      <c r="H23" s="112">
        <v>135</v>
      </c>
      <c r="I23" s="113">
        <f t="shared" ref="I23:I24" si="22">H23+C23</f>
        <v>151</v>
      </c>
      <c r="J23" s="735"/>
      <c r="K23" s="736"/>
      <c r="L23" s="112">
        <v>121</v>
      </c>
      <c r="M23" s="113">
        <f t="shared" ref="M23:M24" si="23">L23+C23</f>
        <v>137</v>
      </c>
      <c r="N23" s="735"/>
      <c r="O23" s="736"/>
      <c r="P23" s="110">
        <v>117</v>
      </c>
      <c r="Q23" s="111">
        <f t="shared" ref="Q23:Q24" si="24">P23+C23</f>
        <v>133</v>
      </c>
      <c r="R23" s="735"/>
      <c r="S23" s="736"/>
      <c r="T23" s="110">
        <v>164</v>
      </c>
      <c r="U23" s="111">
        <f t="shared" ref="U23:U24" si="25">T23+C23</f>
        <v>180</v>
      </c>
      <c r="V23" s="735"/>
      <c r="W23" s="736"/>
      <c r="X23" s="113">
        <f t="shared" si="0"/>
        <v>779</v>
      </c>
      <c r="Y23" s="112">
        <f>D23+H23+L23+P23+T23</f>
        <v>699</v>
      </c>
      <c r="Z23" s="114">
        <f>AVERAGE(E23,I23,M23,Q23,U23)</f>
        <v>155.80000000000001</v>
      </c>
      <c r="AA23" s="115">
        <f>AVERAGE(E23,I23,M23,Q23,U23)-C23</f>
        <v>139.80000000000001</v>
      </c>
      <c r="AB23" s="731"/>
    </row>
    <row r="24" spans="1:28" s="129" customFormat="1" ht="16.95" customHeight="1" thickBot="1" x14ac:dyDescent="0.35">
      <c r="A24" s="107"/>
      <c r="B24" s="134" t="s">
        <v>153</v>
      </c>
      <c r="C24" s="118">
        <v>18</v>
      </c>
      <c r="D24" s="110">
        <v>144</v>
      </c>
      <c r="E24" s="111">
        <f t="shared" si="21"/>
        <v>162</v>
      </c>
      <c r="F24" s="737"/>
      <c r="G24" s="738"/>
      <c r="H24" s="119">
        <v>107</v>
      </c>
      <c r="I24" s="113">
        <f t="shared" si="22"/>
        <v>125</v>
      </c>
      <c r="J24" s="737"/>
      <c r="K24" s="738"/>
      <c r="L24" s="112">
        <v>137</v>
      </c>
      <c r="M24" s="113">
        <f t="shared" si="23"/>
        <v>155</v>
      </c>
      <c r="N24" s="737"/>
      <c r="O24" s="738"/>
      <c r="P24" s="110">
        <v>100</v>
      </c>
      <c r="Q24" s="111">
        <f t="shared" si="24"/>
        <v>118</v>
      </c>
      <c r="R24" s="737"/>
      <c r="S24" s="738"/>
      <c r="T24" s="110">
        <v>119</v>
      </c>
      <c r="U24" s="111">
        <f t="shared" si="25"/>
        <v>137</v>
      </c>
      <c r="V24" s="737"/>
      <c r="W24" s="738"/>
      <c r="X24" s="113">
        <f t="shared" si="0"/>
        <v>697</v>
      </c>
      <c r="Y24" s="119">
        <f>D24+H24+L24+P24+T24</f>
        <v>607</v>
      </c>
      <c r="Z24" s="120">
        <f>AVERAGE(E24,I24,M24,Q24,U24)</f>
        <v>139.4</v>
      </c>
      <c r="AA24" s="121">
        <f>AVERAGE(E24,I24,M24,Q24,U24)-C24</f>
        <v>121.4</v>
      </c>
      <c r="AB24" s="732"/>
    </row>
    <row r="25" spans="1:28" s="129" customFormat="1" ht="48.75" customHeight="1" thickBot="1" x14ac:dyDescent="0.3">
      <c r="A25" s="107"/>
      <c r="B25" s="122" t="s">
        <v>79</v>
      </c>
      <c r="C25" s="133">
        <f>SUM(C26:C28)</f>
        <v>90</v>
      </c>
      <c r="D25" s="95">
        <f>SUM(D26:D28)</f>
        <v>347</v>
      </c>
      <c r="E25" s="124">
        <f>SUM(E26:E28)</f>
        <v>437</v>
      </c>
      <c r="F25" s="124">
        <f>E5</f>
        <v>440</v>
      </c>
      <c r="G25" s="101" t="str">
        <f>B5</f>
        <v>Silfer</v>
      </c>
      <c r="H25" s="125">
        <f>SUM(H26:H28)</f>
        <v>434</v>
      </c>
      <c r="I25" s="124">
        <f>SUM(I26:I28)</f>
        <v>524</v>
      </c>
      <c r="J25" s="124">
        <f>I13</f>
        <v>498</v>
      </c>
      <c r="K25" s="101" t="str">
        <f>B13</f>
        <v>Toode</v>
      </c>
      <c r="L25" s="103">
        <f>SUM(L26:L28)</f>
        <v>399</v>
      </c>
      <c r="M25" s="124">
        <f>SUM(M26:M28)</f>
        <v>489</v>
      </c>
      <c r="N25" s="124">
        <f>M21</f>
        <v>470</v>
      </c>
      <c r="O25" s="101" t="str">
        <f>B21</f>
        <v>ESTCell</v>
      </c>
      <c r="P25" s="102">
        <f>SUM(P26:P28)</f>
        <v>356</v>
      </c>
      <c r="Q25" s="124">
        <f>SUM(Q26:Q28)</f>
        <v>446</v>
      </c>
      <c r="R25" s="124">
        <f>Q9</f>
        <v>498</v>
      </c>
      <c r="S25" s="101" t="str">
        <f>B9</f>
        <v>Põdra Pubi</v>
      </c>
      <c r="T25" s="102">
        <f>SUM(T26:T28)</f>
        <v>430</v>
      </c>
      <c r="U25" s="124">
        <f>SUM(U26:U28)</f>
        <v>520</v>
      </c>
      <c r="V25" s="124">
        <f>U17</f>
        <v>537</v>
      </c>
      <c r="W25" s="101" t="str">
        <f>B17</f>
        <v>K.A.K.</v>
      </c>
      <c r="X25" s="104">
        <f t="shared" si="0"/>
        <v>2416</v>
      </c>
      <c r="Y25" s="102">
        <f>SUM(Y26:Y28)</f>
        <v>1966</v>
      </c>
      <c r="Z25" s="128">
        <f>AVERAGE(Z26,Z27,Z28)</f>
        <v>161.06666666666666</v>
      </c>
      <c r="AA25" s="106">
        <f>AVERAGE(AA26,AA27,AA28)</f>
        <v>131.06666666666666</v>
      </c>
      <c r="AB25" s="730">
        <f>F26+J26+N26+R26+V26</f>
        <v>2</v>
      </c>
    </row>
    <row r="26" spans="1:28" s="129" customFormat="1" ht="16.2" customHeight="1" x14ac:dyDescent="0.25">
      <c r="A26" s="107"/>
      <c r="B26" s="130" t="s">
        <v>134</v>
      </c>
      <c r="C26" s="116">
        <v>30</v>
      </c>
      <c r="D26" s="110">
        <v>130</v>
      </c>
      <c r="E26" s="111">
        <f>D26+C26</f>
        <v>160</v>
      </c>
      <c r="F26" s="733">
        <v>0</v>
      </c>
      <c r="G26" s="734"/>
      <c r="H26" s="112">
        <v>148</v>
      </c>
      <c r="I26" s="113">
        <f>H26+C26</f>
        <v>178</v>
      </c>
      <c r="J26" s="733">
        <v>1</v>
      </c>
      <c r="K26" s="734"/>
      <c r="L26" s="112">
        <v>129</v>
      </c>
      <c r="M26" s="113">
        <f>L26+C26</f>
        <v>159</v>
      </c>
      <c r="N26" s="733">
        <v>1</v>
      </c>
      <c r="O26" s="734"/>
      <c r="P26" s="112">
        <v>130</v>
      </c>
      <c r="Q26" s="111">
        <f>P26+C26</f>
        <v>160</v>
      </c>
      <c r="R26" s="733">
        <v>0</v>
      </c>
      <c r="S26" s="734"/>
      <c r="T26" s="110">
        <v>158</v>
      </c>
      <c r="U26" s="111">
        <f>T26+C26</f>
        <v>188</v>
      </c>
      <c r="V26" s="733">
        <v>0</v>
      </c>
      <c r="W26" s="734"/>
      <c r="X26" s="113">
        <f t="shared" si="0"/>
        <v>845</v>
      </c>
      <c r="Y26" s="112">
        <f>D26+H26+L26+P26+T26</f>
        <v>695</v>
      </c>
      <c r="Z26" s="114">
        <f>AVERAGE(E26,I26,M26,Q26,U26)</f>
        <v>169</v>
      </c>
      <c r="AA26" s="115">
        <f>AVERAGE(E26,I26,M26,Q26,U26)-C26</f>
        <v>139</v>
      </c>
      <c r="AB26" s="731"/>
    </row>
    <row r="27" spans="1:28" s="129" customFormat="1" ht="16.2" customHeight="1" x14ac:dyDescent="0.25">
      <c r="A27" s="107"/>
      <c r="B27" s="117" t="s">
        <v>138</v>
      </c>
      <c r="C27" s="116">
        <v>60</v>
      </c>
      <c r="D27" s="110">
        <v>109</v>
      </c>
      <c r="E27" s="111">
        <f t="shared" ref="E27:E28" si="26">D27+C27</f>
        <v>169</v>
      </c>
      <c r="F27" s="735"/>
      <c r="G27" s="736"/>
      <c r="H27" s="112">
        <v>134</v>
      </c>
      <c r="I27" s="113">
        <f t="shared" ref="I27:I28" si="27">H27+C27</f>
        <v>194</v>
      </c>
      <c r="J27" s="735"/>
      <c r="K27" s="736"/>
      <c r="L27" s="112">
        <v>138</v>
      </c>
      <c r="M27" s="113">
        <f t="shared" ref="M27:M28" si="28">L27+C27</f>
        <v>198</v>
      </c>
      <c r="N27" s="735"/>
      <c r="O27" s="736"/>
      <c r="P27" s="110">
        <v>107</v>
      </c>
      <c r="Q27" s="111">
        <f t="shared" ref="Q27:Q28" si="29">P27+C27</f>
        <v>167</v>
      </c>
      <c r="R27" s="735"/>
      <c r="S27" s="736"/>
      <c r="T27" s="110">
        <v>139</v>
      </c>
      <c r="U27" s="111">
        <f t="shared" ref="U27:U28" si="30">T27+C27</f>
        <v>199</v>
      </c>
      <c r="V27" s="735"/>
      <c r="W27" s="736"/>
      <c r="X27" s="113">
        <f t="shared" si="0"/>
        <v>927</v>
      </c>
      <c r="Y27" s="112">
        <f>D27+H27+L27+P27+T27</f>
        <v>627</v>
      </c>
      <c r="Z27" s="114">
        <f>AVERAGE(E27,I27,M27,Q27,U27)</f>
        <v>185.4</v>
      </c>
      <c r="AA27" s="115">
        <f>AVERAGE(E27,I27,M27,Q27,U27)-C27</f>
        <v>125.4</v>
      </c>
      <c r="AB27" s="731"/>
    </row>
    <row r="28" spans="1:28" s="129" customFormat="1" ht="16.95" customHeight="1" thickBot="1" x14ac:dyDescent="0.35">
      <c r="A28" s="107"/>
      <c r="B28" s="131" t="s">
        <v>135</v>
      </c>
      <c r="C28" s="118">
        <v>0</v>
      </c>
      <c r="D28" s="110">
        <v>108</v>
      </c>
      <c r="E28" s="111">
        <f t="shared" si="26"/>
        <v>108</v>
      </c>
      <c r="F28" s="737"/>
      <c r="G28" s="738"/>
      <c r="H28" s="119">
        <v>152</v>
      </c>
      <c r="I28" s="113">
        <f t="shared" si="27"/>
        <v>152</v>
      </c>
      <c r="J28" s="737"/>
      <c r="K28" s="738"/>
      <c r="L28" s="112">
        <v>132</v>
      </c>
      <c r="M28" s="113">
        <f t="shared" si="28"/>
        <v>132</v>
      </c>
      <c r="N28" s="737"/>
      <c r="O28" s="738"/>
      <c r="P28" s="110">
        <v>119</v>
      </c>
      <c r="Q28" s="111">
        <f t="shared" si="29"/>
        <v>119</v>
      </c>
      <c r="R28" s="737"/>
      <c r="S28" s="738"/>
      <c r="T28" s="110">
        <v>133</v>
      </c>
      <c r="U28" s="111">
        <f t="shared" si="30"/>
        <v>133</v>
      </c>
      <c r="V28" s="737"/>
      <c r="W28" s="738"/>
      <c r="X28" s="113">
        <f t="shared" si="0"/>
        <v>644</v>
      </c>
      <c r="Y28" s="119">
        <f>D28+H28+L28+P28+T28</f>
        <v>644</v>
      </c>
      <c r="Z28" s="120">
        <f>AVERAGE(E28,I28,M28,Q28,U28)</f>
        <v>128.80000000000001</v>
      </c>
      <c r="AA28" s="121">
        <f>AVERAGE(E28,I28,M28,Q28,U28)-C28</f>
        <v>128.80000000000001</v>
      </c>
      <c r="AB28" s="732"/>
    </row>
    <row r="29" spans="1:28" s="129" customFormat="1" ht="30.75" customHeight="1" x14ac:dyDescent="0.3">
      <c r="A29" s="107"/>
      <c r="B29" s="135"/>
      <c r="C29" s="136"/>
      <c r="D29" s="137"/>
      <c r="E29" s="138"/>
      <c r="F29" s="139"/>
      <c r="G29" s="139"/>
      <c r="H29" s="137"/>
      <c r="I29" s="138"/>
      <c r="J29" s="139"/>
      <c r="K29" s="139"/>
      <c r="L29" s="137"/>
      <c r="M29" s="138"/>
      <c r="N29" s="139"/>
      <c r="O29" s="139"/>
      <c r="P29" s="137"/>
      <c r="Q29" s="138"/>
      <c r="R29" s="139"/>
      <c r="S29" s="139"/>
      <c r="T29" s="137"/>
      <c r="U29" s="138"/>
      <c r="V29" s="139"/>
      <c r="W29" s="139"/>
      <c r="X29" s="138"/>
      <c r="Y29" s="137"/>
      <c r="Z29" s="140"/>
      <c r="AA29" s="141"/>
      <c r="AB29" s="142"/>
    </row>
    <row r="30" spans="1:28" ht="22.2" x14ac:dyDescent="0.3">
      <c r="B30" s="61"/>
      <c r="C30" s="62"/>
      <c r="D30" s="63"/>
      <c r="E30" s="64"/>
      <c r="F30" s="64"/>
      <c r="G30" s="64" t="s">
        <v>177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2"/>
      <c r="S30" s="62"/>
      <c r="T30" s="62"/>
      <c r="U30" s="149"/>
      <c r="V30" s="150" t="s">
        <v>65</v>
      </c>
      <c r="W30" s="65"/>
      <c r="X30" s="65"/>
      <c r="Y30" s="65"/>
      <c r="Z30" s="62"/>
      <c r="AA30" s="62"/>
      <c r="AB30" s="63"/>
    </row>
    <row r="31" spans="1:28" ht="20.399999999999999" thickBot="1" x14ac:dyDescent="0.35">
      <c r="B31" s="66" t="s">
        <v>26</v>
      </c>
      <c r="C31" s="67"/>
      <c r="D31" s="63"/>
      <c r="E31" s="6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</row>
    <row r="32" spans="1:28" x14ac:dyDescent="0.3">
      <c r="B32" s="69" t="s">
        <v>1</v>
      </c>
      <c r="C32" s="70" t="s">
        <v>27</v>
      </c>
      <c r="D32" s="71"/>
      <c r="E32" s="72" t="s">
        <v>28</v>
      </c>
      <c r="F32" s="741" t="s">
        <v>29</v>
      </c>
      <c r="G32" s="742"/>
      <c r="H32" s="73"/>
      <c r="I32" s="72" t="s">
        <v>30</v>
      </c>
      <c r="J32" s="741" t="s">
        <v>29</v>
      </c>
      <c r="K32" s="742"/>
      <c r="L32" s="74"/>
      <c r="M32" s="72" t="s">
        <v>31</v>
      </c>
      <c r="N32" s="741" t="s">
        <v>29</v>
      </c>
      <c r="O32" s="742"/>
      <c r="P32" s="74"/>
      <c r="Q32" s="72" t="s">
        <v>32</v>
      </c>
      <c r="R32" s="741" t="s">
        <v>29</v>
      </c>
      <c r="S32" s="742"/>
      <c r="T32" s="75"/>
      <c r="U32" s="72" t="s">
        <v>33</v>
      </c>
      <c r="V32" s="741" t="s">
        <v>29</v>
      </c>
      <c r="W32" s="742"/>
      <c r="X32" s="72" t="s">
        <v>34</v>
      </c>
      <c r="Y32" s="76"/>
      <c r="Z32" s="77" t="s">
        <v>35</v>
      </c>
      <c r="AA32" s="78" t="s">
        <v>4</v>
      </c>
      <c r="AB32" s="79" t="s">
        <v>34</v>
      </c>
    </row>
    <row r="33" spans="1:34" ht="17.399999999999999" thickBot="1" x14ac:dyDescent="0.35">
      <c r="A33" s="80"/>
      <c r="B33" s="81" t="s">
        <v>36</v>
      </c>
      <c r="C33" s="82"/>
      <c r="D33" s="83"/>
      <c r="E33" s="84" t="s">
        <v>37</v>
      </c>
      <c r="F33" s="739" t="s">
        <v>38</v>
      </c>
      <c r="G33" s="740"/>
      <c r="H33" s="85"/>
      <c r="I33" s="84" t="s">
        <v>37</v>
      </c>
      <c r="J33" s="739" t="s">
        <v>38</v>
      </c>
      <c r="K33" s="740"/>
      <c r="L33" s="84"/>
      <c r="M33" s="84" t="s">
        <v>37</v>
      </c>
      <c r="N33" s="739" t="s">
        <v>38</v>
      </c>
      <c r="O33" s="740"/>
      <c r="P33" s="84"/>
      <c r="Q33" s="84" t="s">
        <v>37</v>
      </c>
      <c r="R33" s="739" t="s">
        <v>38</v>
      </c>
      <c r="S33" s="740"/>
      <c r="T33" s="86"/>
      <c r="U33" s="84" t="s">
        <v>37</v>
      </c>
      <c r="V33" s="739" t="s">
        <v>38</v>
      </c>
      <c r="W33" s="740"/>
      <c r="X33" s="87" t="s">
        <v>37</v>
      </c>
      <c r="Y33" s="88" t="s">
        <v>39</v>
      </c>
      <c r="Z33" s="89" t="s">
        <v>40</v>
      </c>
      <c r="AA33" s="90" t="s">
        <v>41</v>
      </c>
      <c r="AB33" s="91" t="s">
        <v>2</v>
      </c>
    </row>
    <row r="34" spans="1:34" ht="48.75" customHeight="1" thickBot="1" x14ac:dyDescent="0.35">
      <c r="A34" s="92"/>
      <c r="B34" s="122" t="s">
        <v>25</v>
      </c>
      <c r="C34" s="94">
        <f>SUM(C35:C37)</f>
        <v>241</v>
      </c>
      <c r="D34" s="95">
        <f>SUM(D35:D37)</f>
        <v>258</v>
      </c>
      <c r="E34" s="96">
        <f>SUM(E35:E37)</f>
        <v>499</v>
      </c>
      <c r="F34" s="97">
        <f>E54</f>
        <v>532</v>
      </c>
      <c r="G34" s="98" t="str">
        <f>B54</f>
        <v>Rakvere Soojus</v>
      </c>
      <c r="H34" s="99">
        <f>SUM(H35:H37)</f>
        <v>217</v>
      </c>
      <c r="I34" s="100">
        <f>SUM(I35:I37)</f>
        <v>458</v>
      </c>
      <c r="J34" s="100">
        <f>I50</f>
        <v>578</v>
      </c>
      <c r="K34" s="101" t="str">
        <f>B50</f>
        <v>Kunda Trans</v>
      </c>
      <c r="L34" s="102">
        <f>SUM(L35:L37)</f>
        <v>294</v>
      </c>
      <c r="M34" s="97">
        <f>SUM(M35:M37)</f>
        <v>535</v>
      </c>
      <c r="N34" s="97">
        <f>M46</f>
        <v>531</v>
      </c>
      <c r="O34" s="98" t="str">
        <f>B46</f>
        <v>JKM</v>
      </c>
      <c r="P34" s="103">
        <f>SUM(P35:P37)</f>
        <v>269</v>
      </c>
      <c r="Q34" s="97">
        <f>SUM(Q35:Q37)</f>
        <v>510</v>
      </c>
      <c r="R34" s="97">
        <f>Q42</f>
        <v>502</v>
      </c>
      <c r="S34" s="98" t="str">
        <f>B42</f>
        <v>Rakvere Linnavalitsus</v>
      </c>
      <c r="T34" s="103">
        <f>SUM(T35:T37)</f>
        <v>187</v>
      </c>
      <c r="U34" s="97">
        <f>SUM(U35:U37)</f>
        <v>428</v>
      </c>
      <c r="V34" s="97">
        <f>U38</f>
        <v>489</v>
      </c>
      <c r="W34" s="98" t="str">
        <f>B38</f>
        <v>Aavmar</v>
      </c>
      <c r="X34" s="104">
        <f t="shared" ref="X34:X57" si="31">E34+I34+M34+Q34+U34</f>
        <v>2430</v>
      </c>
      <c r="Y34" s="102">
        <f>SUM(Y35:Y37)</f>
        <v>1225</v>
      </c>
      <c r="Z34" s="105">
        <f>AVERAGE(Z35,Z36,Z37)</f>
        <v>162</v>
      </c>
      <c r="AA34" s="106">
        <f>AVERAGE(AA35,AA36,AA37)</f>
        <v>81.666666666666671</v>
      </c>
      <c r="AB34" s="730">
        <f>F35+J35+N35+R35+V35</f>
        <v>2</v>
      </c>
    </row>
    <row r="35" spans="1:34" ht="16.95" customHeight="1" x14ac:dyDescent="0.3">
      <c r="A35" s="107"/>
      <c r="B35" s="130" t="s">
        <v>143</v>
      </c>
      <c r="C35" s="109">
        <v>40</v>
      </c>
      <c r="D35" s="110">
        <v>122</v>
      </c>
      <c r="E35" s="111">
        <f>D35+C35</f>
        <v>162</v>
      </c>
      <c r="F35" s="733">
        <v>0</v>
      </c>
      <c r="G35" s="734"/>
      <c r="H35" s="112">
        <v>103</v>
      </c>
      <c r="I35" s="113">
        <f>C35+H35</f>
        <v>143</v>
      </c>
      <c r="J35" s="733">
        <v>0</v>
      </c>
      <c r="K35" s="734"/>
      <c r="L35" s="112">
        <v>134</v>
      </c>
      <c r="M35" s="113">
        <f>C35+L35</f>
        <v>174</v>
      </c>
      <c r="N35" s="733">
        <v>1</v>
      </c>
      <c r="O35" s="734"/>
      <c r="P35" s="112">
        <v>113</v>
      </c>
      <c r="Q35" s="111">
        <f>C35+P35</f>
        <v>153</v>
      </c>
      <c r="R35" s="733">
        <v>1</v>
      </c>
      <c r="S35" s="734"/>
      <c r="T35" s="110">
        <v>98</v>
      </c>
      <c r="U35" s="111">
        <f>C35+T35</f>
        <v>138</v>
      </c>
      <c r="V35" s="733">
        <v>0</v>
      </c>
      <c r="W35" s="734"/>
      <c r="X35" s="113">
        <f t="shared" si="31"/>
        <v>770</v>
      </c>
      <c r="Y35" s="112">
        <f>D35+H35+L35+P35+T35</f>
        <v>570</v>
      </c>
      <c r="Z35" s="114">
        <f>AVERAGE(E35,I35,M35,Q35,U35)</f>
        <v>154</v>
      </c>
      <c r="AA35" s="115">
        <f>AVERAGE(E35,I35,M35,Q35,U35)-C35</f>
        <v>114</v>
      </c>
      <c r="AB35" s="731"/>
    </row>
    <row r="36" spans="1:34" s="80" customFormat="1" ht="16.2" customHeight="1" x14ac:dyDescent="0.3">
      <c r="A36" s="107"/>
      <c r="B36" s="117" t="s">
        <v>144</v>
      </c>
      <c r="C36" s="116">
        <v>14</v>
      </c>
      <c r="D36" s="110">
        <v>136</v>
      </c>
      <c r="E36" s="111">
        <f t="shared" ref="E36:E37" si="32">D36+C36</f>
        <v>150</v>
      </c>
      <c r="F36" s="735"/>
      <c r="G36" s="736"/>
      <c r="H36" s="112">
        <v>114</v>
      </c>
      <c r="I36" s="113">
        <f t="shared" ref="I36:I37" si="33">C36+H36</f>
        <v>128</v>
      </c>
      <c r="J36" s="735"/>
      <c r="K36" s="736"/>
      <c r="L36" s="112">
        <v>160</v>
      </c>
      <c r="M36" s="113">
        <f t="shared" ref="M36:M37" si="34">C36+L36</f>
        <v>174</v>
      </c>
      <c r="N36" s="735"/>
      <c r="O36" s="736"/>
      <c r="P36" s="110">
        <v>156</v>
      </c>
      <c r="Q36" s="111">
        <f t="shared" ref="Q36:Q37" si="35">C36+P36</f>
        <v>170</v>
      </c>
      <c r="R36" s="735"/>
      <c r="S36" s="736"/>
      <c r="T36" s="110">
        <v>89</v>
      </c>
      <c r="U36" s="111">
        <f t="shared" ref="U36:U37" si="36">C36+T36</f>
        <v>103</v>
      </c>
      <c r="V36" s="735"/>
      <c r="W36" s="736"/>
      <c r="X36" s="113">
        <f t="shared" si="31"/>
        <v>725</v>
      </c>
      <c r="Y36" s="112">
        <f>D36+H36+L36+P36+T36</f>
        <v>655</v>
      </c>
      <c r="Z36" s="114">
        <f>AVERAGE(E36,I36,M36,Q36,U36)</f>
        <v>145</v>
      </c>
      <c r="AA36" s="115">
        <f>AVERAGE(E36,I36,M36,Q36,U36)-C36</f>
        <v>131</v>
      </c>
      <c r="AB36" s="731"/>
      <c r="AD36" s="60"/>
      <c r="AE36" s="60"/>
      <c r="AF36" s="60"/>
      <c r="AG36" s="60"/>
      <c r="AH36" s="60"/>
    </row>
    <row r="37" spans="1:34" s="80" customFormat="1" ht="17.399999999999999" customHeight="1" thickBot="1" x14ac:dyDescent="0.35">
      <c r="A37" s="107"/>
      <c r="B37" s="131" t="s">
        <v>145</v>
      </c>
      <c r="C37" s="118">
        <f>197-10</f>
        <v>187</v>
      </c>
      <c r="D37" s="110">
        <v>0</v>
      </c>
      <c r="E37" s="111">
        <f t="shared" si="32"/>
        <v>187</v>
      </c>
      <c r="F37" s="737"/>
      <c r="G37" s="738"/>
      <c r="H37" s="119">
        <v>0</v>
      </c>
      <c r="I37" s="113">
        <f t="shared" si="33"/>
        <v>187</v>
      </c>
      <c r="J37" s="737"/>
      <c r="K37" s="738"/>
      <c r="L37" s="112">
        <v>0</v>
      </c>
      <c r="M37" s="113">
        <f t="shared" si="34"/>
        <v>187</v>
      </c>
      <c r="N37" s="737"/>
      <c r="O37" s="738"/>
      <c r="P37" s="110">
        <v>0</v>
      </c>
      <c r="Q37" s="111">
        <f t="shared" si="35"/>
        <v>187</v>
      </c>
      <c r="R37" s="737"/>
      <c r="S37" s="738"/>
      <c r="T37" s="110">
        <v>0</v>
      </c>
      <c r="U37" s="111">
        <f t="shared" si="36"/>
        <v>187</v>
      </c>
      <c r="V37" s="737"/>
      <c r="W37" s="738"/>
      <c r="X37" s="113">
        <f t="shared" si="31"/>
        <v>935</v>
      </c>
      <c r="Y37" s="119">
        <f>D37+H37+L37+P37+T37</f>
        <v>0</v>
      </c>
      <c r="Z37" s="120">
        <f>AVERAGE(E37,I37,M37,Q37,U37)</f>
        <v>187</v>
      </c>
      <c r="AA37" s="121">
        <f>AVERAGE(E37,I37,M37,Q37,U37)-C37</f>
        <v>0</v>
      </c>
      <c r="AB37" s="732"/>
      <c r="AD37" s="60"/>
      <c r="AE37" s="60"/>
      <c r="AF37" s="60"/>
      <c r="AG37" s="60"/>
      <c r="AH37" s="60"/>
    </row>
    <row r="38" spans="1:34" s="129" customFormat="1" ht="48.75" customHeight="1" thickBot="1" x14ac:dyDescent="0.35">
      <c r="A38" s="107"/>
      <c r="B38" s="122" t="s">
        <v>16</v>
      </c>
      <c r="C38" s="123">
        <f>SUM(C39:C41)</f>
        <v>76</v>
      </c>
      <c r="D38" s="95">
        <f>SUM(D39:D41)</f>
        <v>448</v>
      </c>
      <c r="E38" s="124">
        <f>SUM(E39:E41)</f>
        <v>524</v>
      </c>
      <c r="F38" s="124">
        <f>E50</f>
        <v>594</v>
      </c>
      <c r="G38" s="101" t="str">
        <f>B50</f>
        <v>Kunda Trans</v>
      </c>
      <c r="H38" s="125">
        <f>SUM(H39:H41)</f>
        <v>339</v>
      </c>
      <c r="I38" s="100">
        <f>SUM(I39:I41)</f>
        <v>415</v>
      </c>
      <c r="J38" s="124">
        <f>I46</f>
        <v>414</v>
      </c>
      <c r="K38" s="101" t="str">
        <f>B46</f>
        <v>JKM</v>
      </c>
      <c r="L38" s="102">
        <f>SUM(L39:L41)</f>
        <v>427</v>
      </c>
      <c r="M38" s="126">
        <f>SUM(M39:M41)</f>
        <v>503</v>
      </c>
      <c r="N38" s="124">
        <f>M42</f>
        <v>512</v>
      </c>
      <c r="O38" s="101" t="str">
        <f>B42</f>
        <v>Rakvere Linnavalitsus</v>
      </c>
      <c r="P38" s="102">
        <f>SUM(P39:P41)</f>
        <v>450</v>
      </c>
      <c r="Q38" s="97">
        <f>SUM(Q39:Q41)</f>
        <v>526</v>
      </c>
      <c r="R38" s="124">
        <f>Q54</f>
        <v>497</v>
      </c>
      <c r="S38" s="101" t="str">
        <f>B54</f>
        <v>Rakvere Soojus</v>
      </c>
      <c r="T38" s="102">
        <f>SUM(T39:T41)</f>
        <v>413</v>
      </c>
      <c r="U38" s="127">
        <f>SUM(U39:U41)</f>
        <v>489</v>
      </c>
      <c r="V38" s="124">
        <f>U34</f>
        <v>428</v>
      </c>
      <c r="W38" s="101" t="str">
        <f>B34</f>
        <v>Egesten Metallehitused</v>
      </c>
      <c r="X38" s="104">
        <f t="shared" si="31"/>
        <v>2457</v>
      </c>
      <c r="Y38" s="102">
        <f>SUM(Y39:Y41)</f>
        <v>2077</v>
      </c>
      <c r="Z38" s="128">
        <f>AVERAGE(Z39,Z40,Z41)</f>
        <v>163.79999999999998</v>
      </c>
      <c r="AA38" s="106">
        <f>AVERAGE(AA39,AA40,AA41)</f>
        <v>138.46666666666667</v>
      </c>
      <c r="AB38" s="730">
        <f>F39+J39+N39+R39+V39</f>
        <v>3</v>
      </c>
      <c r="AD38" s="60"/>
      <c r="AE38" s="60"/>
      <c r="AF38" s="60"/>
      <c r="AG38" s="60"/>
      <c r="AH38" s="60"/>
    </row>
    <row r="39" spans="1:34" s="129" customFormat="1" ht="16.2" customHeight="1" x14ac:dyDescent="0.3">
      <c r="A39" s="107"/>
      <c r="B39" s="143" t="s">
        <v>42</v>
      </c>
      <c r="C39" s="116">
        <v>54</v>
      </c>
      <c r="D39" s="110">
        <v>110</v>
      </c>
      <c r="E39" s="111">
        <f>D39+C39</f>
        <v>164</v>
      </c>
      <c r="F39" s="733">
        <v>0</v>
      </c>
      <c r="G39" s="734"/>
      <c r="H39" s="112">
        <v>101</v>
      </c>
      <c r="I39" s="113">
        <f>C39+H39</f>
        <v>155</v>
      </c>
      <c r="J39" s="733">
        <v>1</v>
      </c>
      <c r="K39" s="734"/>
      <c r="L39" s="112">
        <v>131</v>
      </c>
      <c r="M39" s="113">
        <f>C39+L39</f>
        <v>185</v>
      </c>
      <c r="N39" s="733">
        <v>0</v>
      </c>
      <c r="O39" s="734"/>
      <c r="P39" s="112">
        <v>96</v>
      </c>
      <c r="Q39" s="111">
        <f>C39+P39</f>
        <v>150</v>
      </c>
      <c r="R39" s="733">
        <v>1</v>
      </c>
      <c r="S39" s="734"/>
      <c r="T39" s="110">
        <v>113</v>
      </c>
      <c r="U39" s="111">
        <f>C39+T39</f>
        <v>167</v>
      </c>
      <c r="V39" s="733">
        <v>1</v>
      </c>
      <c r="W39" s="734"/>
      <c r="X39" s="113">
        <f t="shared" si="31"/>
        <v>821</v>
      </c>
      <c r="Y39" s="112">
        <f>D39+H39+L39+P39+T39</f>
        <v>551</v>
      </c>
      <c r="Z39" s="114">
        <f>AVERAGE(E39,I39,M39,Q39,U39)</f>
        <v>164.2</v>
      </c>
      <c r="AA39" s="115">
        <f>AVERAGE(E39,I39,M39,Q39,U39)-C39</f>
        <v>110.19999999999999</v>
      </c>
      <c r="AB39" s="731"/>
      <c r="AD39" s="60"/>
      <c r="AE39" s="60"/>
      <c r="AF39" s="60"/>
      <c r="AG39" s="60"/>
      <c r="AH39" s="60"/>
    </row>
    <row r="40" spans="1:34" s="129" customFormat="1" ht="16.2" customHeight="1" x14ac:dyDescent="0.3">
      <c r="A40" s="107"/>
      <c r="B40" s="143" t="s">
        <v>43</v>
      </c>
      <c r="C40" s="116">
        <v>22</v>
      </c>
      <c r="D40" s="110">
        <v>194</v>
      </c>
      <c r="E40" s="111">
        <f t="shared" ref="E40:E41" si="37">D40+C40</f>
        <v>216</v>
      </c>
      <c r="F40" s="735"/>
      <c r="G40" s="736"/>
      <c r="H40" s="112">
        <v>125</v>
      </c>
      <c r="I40" s="113">
        <f t="shared" ref="I40:I41" si="38">C40+H40</f>
        <v>147</v>
      </c>
      <c r="J40" s="735"/>
      <c r="K40" s="736"/>
      <c r="L40" s="112">
        <v>145</v>
      </c>
      <c r="M40" s="113">
        <f t="shared" ref="M40:M41" si="39">C40+L40</f>
        <v>167</v>
      </c>
      <c r="N40" s="735"/>
      <c r="O40" s="736"/>
      <c r="P40" s="110">
        <v>146</v>
      </c>
      <c r="Q40" s="111">
        <f t="shared" ref="Q40:Q41" si="40">C40+P40</f>
        <v>168</v>
      </c>
      <c r="R40" s="735"/>
      <c r="S40" s="736"/>
      <c r="T40" s="110">
        <v>166</v>
      </c>
      <c r="U40" s="111">
        <f t="shared" ref="U40:U41" si="41">C40+T40</f>
        <v>188</v>
      </c>
      <c r="V40" s="735"/>
      <c r="W40" s="736"/>
      <c r="X40" s="113">
        <f t="shared" si="31"/>
        <v>886</v>
      </c>
      <c r="Y40" s="112">
        <f>D40+H40+L40+P40+T40</f>
        <v>776</v>
      </c>
      <c r="Z40" s="114">
        <f>AVERAGE(E40,I40,M40,Q40,U40)</f>
        <v>177.2</v>
      </c>
      <c r="AA40" s="115">
        <f>AVERAGE(E40,I40,M40,Q40,U40)-C40</f>
        <v>155.19999999999999</v>
      </c>
      <c r="AB40" s="731"/>
      <c r="AD40" s="60"/>
      <c r="AE40" s="60"/>
      <c r="AF40" s="60"/>
      <c r="AG40" s="60"/>
      <c r="AH40" s="60"/>
    </row>
    <row r="41" spans="1:34" s="129" customFormat="1" ht="16.95" customHeight="1" thickBot="1" x14ac:dyDescent="0.35">
      <c r="A41" s="107"/>
      <c r="B41" s="134" t="s">
        <v>44</v>
      </c>
      <c r="C41" s="118">
        <v>0</v>
      </c>
      <c r="D41" s="110">
        <v>144</v>
      </c>
      <c r="E41" s="111">
        <f t="shared" si="37"/>
        <v>144</v>
      </c>
      <c r="F41" s="737"/>
      <c r="G41" s="738"/>
      <c r="H41" s="119">
        <v>113</v>
      </c>
      <c r="I41" s="113">
        <f t="shared" si="38"/>
        <v>113</v>
      </c>
      <c r="J41" s="737"/>
      <c r="K41" s="738"/>
      <c r="L41" s="112">
        <v>151</v>
      </c>
      <c r="M41" s="113">
        <f t="shared" si="39"/>
        <v>151</v>
      </c>
      <c r="N41" s="737"/>
      <c r="O41" s="738"/>
      <c r="P41" s="110">
        <v>208</v>
      </c>
      <c r="Q41" s="111">
        <f t="shared" si="40"/>
        <v>208</v>
      </c>
      <c r="R41" s="737"/>
      <c r="S41" s="738"/>
      <c r="T41" s="110">
        <v>134</v>
      </c>
      <c r="U41" s="111">
        <f t="shared" si="41"/>
        <v>134</v>
      </c>
      <c r="V41" s="737"/>
      <c r="W41" s="738"/>
      <c r="X41" s="113">
        <f t="shared" si="31"/>
        <v>750</v>
      </c>
      <c r="Y41" s="119">
        <f>D41+H41+L41+P41+T41</f>
        <v>750</v>
      </c>
      <c r="Z41" s="120">
        <f>AVERAGE(E41,I41,M41,Q41,U41)</f>
        <v>150</v>
      </c>
      <c r="AA41" s="121">
        <f>AVERAGE(E41,I41,M41,Q41,U41)-C41</f>
        <v>150</v>
      </c>
      <c r="AB41" s="732"/>
      <c r="AD41" s="60"/>
      <c r="AE41" s="60"/>
      <c r="AF41" s="60"/>
      <c r="AG41" s="60"/>
      <c r="AH41" s="60"/>
    </row>
    <row r="42" spans="1:34" s="129" customFormat="1" ht="44.4" customHeight="1" thickBot="1" x14ac:dyDescent="0.3">
      <c r="A42" s="107"/>
      <c r="B42" s="93" t="s">
        <v>23</v>
      </c>
      <c r="C42" s="123">
        <f>SUM(C43:C45)</f>
        <v>117</v>
      </c>
      <c r="D42" s="95">
        <f>SUM(D43:D45)</f>
        <v>401</v>
      </c>
      <c r="E42" s="124">
        <f>SUM(E43:E45)</f>
        <v>518</v>
      </c>
      <c r="F42" s="124">
        <f>E46</f>
        <v>468</v>
      </c>
      <c r="G42" s="101" t="str">
        <f>B46</f>
        <v>JKM</v>
      </c>
      <c r="H42" s="125">
        <f>SUM(H43:H45)</f>
        <v>388</v>
      </c>
      <c r="I42" s="124">
        <f>SUM(I43:I45)</f>
        <v>505</v>
      </c>
      <c r="J42" s="124">
        <f>I54</f>
        <v>485</v>
      </c>
      <c r="K42" s="101" t="str">
        <f>B54</f>
        <v>Rakvere Soojus</v>
      </c>
      <c r="L42" s="102">
        <f>SUM(L43:L45)</f>
        <v>395</v>
      </c>
      <c r="M42" s="124">
        <f>SUM(M43:M45)</f>
        <v>512</v>
      </c>
      <c r="N42" s="124">
        <f>M38</f>
        <v>503</v>
      </c>
      <c r="O42" s="101" t="str">
        <f>B38</f>
        <v>Aavmar</v>
      </c>
      <c r="P42" s="102">
        <f>SUM(P43:P45)</f>
        <v>385</v>
      </c>
      <c r="Q42" s="124">
        <f>SUM(Q43:Q45)</f>
        <v>502</v>
      </c>
      <c r="R42" s="124">
        <f>Q34</f>
        <v>510</v>
      </c>
      <c r="S42" s="101" t="str">
        <f>B34</f>
        <v>Egesten Metallehitused</v>
      </c>
      <c r="T42" s="102">
        <f>SUM(T43:T45)</f>
        <v>368</v>
      </c>
      <c r="U42" s="124">
        <f>SUM(U43:U45)</f>
        <v>485</v>
      </c>
      <c r="V42" s="124">
        <f>U50</f>
        <v>522</v>
      </c>
      <c r="W42" s="101" t="str">
        <f>B50</f>
        <v>Kunda Trans</v>
      </c>
      <c r="X42" s="104">
        <f t="shared" si="31"/>
        <v>2522</v>
      </c>
      <c r="Y42" s="102">
        <f>SUM(Y43:Y45)</f>
        <v>1937</v>
      </c>
      <c r="Z42" s="128">
        <f>AVERAGE(Z43,Z44,Z45)</f>
        <v>168.13333333333333</v>
      </c>
      <c r="AA42" s="106">
        <f>AVERAGE(AA43,AA44,AA45)</f>
        <v>129.13333333333333</v>
      </c>
      <c r="AB42" s="730">
        <f>F43+J43+N43+R43+V43</f>
        <v>3</v>
      </c>
    </row>
    <row r="43" spans="1:34" s="129" customFormat="1" ht="16.2" customHeight="1" x14ac:dyDescent="0.25">
      <c r="A43" s="107"/>
      <c r="B43" s="130" t="s">
        <v>160</v>
      </c>
      <c r="C43" s="116">
        <v>49</v>
      </c>
      <c r="D43" s="110">
        <v>132</v>
      </c>
      <c r="E43" s="111">
        <f>D43+C43</f>
        <v>181</v>
      </c>
      <c r="F43" s="733">
        <v>1</v>
      </c>
      <c r="G43" s="734"/>
      <c r="H43" s="112">
        <v>132</v>
      </c>
      <c r="I43" s="113">
        <f>C43+H43</f>
        <v>181</v>
      </c>
      <c r="J43" s="733">
        <v>1</v>
      </c>
      <c r="K43" s="734"/>
      <c r="L43" s="112">
        <v>116</v>
      </c>
      <c r="M43" s="113">
        <f>C43+L43</f>
        <v>165</v>
      </c>
      <c r="N43" s="733">
        <v>1</v>
      </c>
      <c r="O43" s="734"/>
      <c r="P43" s="112">
        <v>129</v>
      </c>
      <c r="Q43" s="111">
        <f>C43+P43</f>
        <v>178</v>
      </c>
      <c r="R43" s="733">
        <v>0</v>
      </c>
      <c r="S43" s="734"/>
      <c r="T43" s="110">
        <v>111</v>
      </c>
      <c r="U43" s="111">
        <f>C43+T43</f>
        <v>160</v>
      </c>
      <c r="V43" s="733">
        <v>0</v>
      </c>
      <c r="W43" s="734"/>
      <c r="X43" s="113">
        <f t="shared" si="31"/>
        <v>865</v>
      </c>
      <c r="Y43" s="112">
        <f>D43+H43+L43+P43+T43</f>
        <v>620</v>
      </c>
      <c r="Z43" s="114">
        <f>AVERAGE(E43,I43,M43,Q43,U43)</f>
        <v>173</v>
      </c>
      <c r="AA43" s="115">
        <f>AVERAGE(E43,I43,M43,Q43,U43)-C43</f>
        <v>124</v>
      </c>
      <c r="AB43" s="731"/>
    </row>
    <row r="44" spans="1:34" s="129" customFormat="1" ht="16.2" customHeight="1" x14ac:dyDescent="0.25">
      <c r="A44" s="107"/>
      <c r="B44" s="117" t="s">
        <v>179</v>
      </c>
      <c r="C44" s="116">
        <v>38</v>
      </c>
      <c r="D44" s="110">
        <v>121</v>
      </c>
      <c r="E44" s="111">
        <f t="shared" ref="E44:E45" si="42">D44+C44</f>
        <v>159</v>
      </c>
      <c r="F44" s="735"/>
      <c r="G44" s="736"/>
      <c r="H44" s="112">
        <v>145</v>
      </c>
      <c r="I44" s="113">
        <f t="shared" ref="I44:I45" si="43">C44+H44</f>
        <v>183</v>
      </c>
      <c r="J44" s="735"/>
      <c r="K44" s="736"/>
      <c r="L44" s="112">
        <v>158</v>
      </c>
      <c r="M44" s="113">
        <f t="shared" ref="M44:M45" si="44">C44+L44</f>
        <v>196</v>
      </c>
      <c r="N44" s="735"/>
      <c r="O44" s="736"/>
      <c r="P44" s="110">
        <v>100</v>
      </c>
      <c r="Q44" s="111">
        <f t="shared" ref="Q44:Q45" si="45">C44+P44</f>
        <v>138</v>
      </c>
      <c r="R44" s="735"/>
      <c r="S44" s="736"/>
      <c r="T44" s="110">
        <v>128</v>
      </c>
      <c r="U44" s="111">
        <f t="shared" ref="U44:U45" si="46">C44+T44</f>
        <v>166</v>
      </c>
      <c r="V44" s="735"/>
      <c r="W44" s="736"/>
      <c r="X44" s="113">
        <f t="shared" si="31"/>
        <v>842</v>
      </c>
      <c r="Y44" s="112">
        <f>D44+H44+L44+P44+T44</f>
        <v>652</v>
      </c>
      <c r="Z44" s="114">
        <f>AVERAGE(E44,I44,M44,Q44,U44)</f>
        <v>168.4</v>
      </c>
      <c r="AA44" s="115">
        <f>AVERAGE(E44,I44,M44,Q44,U44)-C44</f>
        <v>130.4</v>
      </c>
      <c r="AB44" s="731"/>
    </row>
    <row r="45" spans="1:34" s="129" customFormat="1" ht="16.95" customHeight="1" thickBot="1" x14ac:dyDescent="0.35">
      <c r="A45" s="107"/>
      <c r="B45" s="131" t="s">
        <v>162</v>
      </c>
      <c r="C45" s="118">
        <v>30</v>
      </c>
      <c r="D45" s="110">
        <v>148</v>
      </c>
      <c r="E45" s="111">
        <f t="shared" si="42"/>
        <v>178</v>
      </c>
      <c r="F45" s="737"/>
      <c r="G45" s="738"/>
      <c r="H45" s="119">
        <v>111</v>
      </c>
      <c r="I45" s="113">
        <f t="shared" si="43"/>
        <v>141</v>
      </c>
      <c r="J45" s="737"/>
      <c r="K45" s="738"/>
      <c r="L45" s="112">
        <v>121</v>
      </c>
      <c r="M45" s="113">
        <f t="shared" si="44"/>
        <v>151</v>
      </c>
      <c r="N45" s="737"/>
      <c r="O45" s="738"/>
      <c r="P45" s="110">
        <v>156</v>
      </c>
      <c r="Q45" s="111">
        <f t="shared" si="45"/>
        <v>186</v>
      </c>
      <c r="R45" s="737"/>
      <c r="S45" s="738"/>
      <c r="T45" s="110">
        <v>129</v>
      </c>
      <c r="U45" s="111">
        <f t="shared" si="46"/>
        <v>159</v>
      </c>
      <c r="V45" s="737"/>
      <c r="W45" s="738"/>
      <c r="X45" s="113">
        <f t="shared" si="31"/>
        <v>815</v>
      </c>
      <c r="Y45" s="119">
        <f>D45+H45+L45+P45+T45</f>
        <v>665</v>
      </c>
      <c r="Z45" s="120">
        <f>AVERAGE(E45,I45,M45,Q45,U45)</f>
        <v>163</v>
      </c>
      <c r="AA45" s="121">
        <f>AVERAGE(E45,I45,M45,Q45,U45)-C45</f>
        <v>133</v>
      </c>
      <c r="AB45" s="732"/>
    </row>
    <row r="46" spans="1:34" s="129" customFormat="1" ht="48.75" customHeight="1" x14ac:dyDescent="0.25">
      <c r="A46" s="107"/>
      <c r="B46" s="211" t="s">
        <v>21</v>
      </c>
      <c r="C46" s="123">
        <f>SUM(C47:C49)</f>
        <v>46</v>
      </c>
      <c r="D46" s="95">
        <f>SUM(D47:D49)</f>
        <v>422</v>
      </c>
      <c r="E46" s="124">
        <f>SUM(E47:E49)</f>
        <v>468</v>
      </c>
      <c r="F46" s="124">
        <f>E42</f>
        <v>518</v>
      </c>
      <c r="G46" s="101" t="str">
        <f>B42</f>
        <v>Rakvere Linnavalitsus</v>
      </c>
      <c r="H46" s="132">
        <f>SUM(H47:H49)</f>
        <v>368</v>
      </c>
      <c r="I46" s="124">
        <f>SUM(I47:I49)</f>
        <v>414</v>
      </c>
      <c r="J46" s="124">
        <f>I38</f>
        <v>415</v>
      </c>
      <c r="K46" s="101" t="str">
        <f>B38</f>
        <v>Aavmar</v>
      </c>
      <c r="L46" s="103">
        <f>SUM(L47:L49)</f>
        <v>485</v>
      </c>
      <c r="M46" s="127">
        <f>SUM(M47:M49)</f>
        <v>531</v>
      </c>
      <c r="N46" s="124">
        <f>M34</f>
        <v>535</v>
      </c>
      <c r="O46" s="101" t="str">
        <f>B34</f>
        <v>Egesten Metallehitused</v>
      </c>
      <c r="P46" s="102">
        <f>SUM(P47:P49)</f>
        <v>417</v>
      </c>
      <c r="Q46" s="127">
        <f>SUM(Q47:Q49)</f>
        <v>463</v>
      </c>
      <c r="R46" s="124">
        <f>Q50</f>
        <v>507</v>
      </c>
      <c r="S46" s="101" t="str">
        <f>B50</f>
        <v>Kunda Trans</v>
      </c>
      <c r="T46" s="102">
        <f>SUM(T47:T49)</f>
        <v>422</v>
      </c>
      <c r="U46" s="127">
        <f>SUM(U47:U49)</f>
        <v>468</v>
      </c>
      <c r="V46" s="124">
        <f>U54</f>
        <v>424</v>
      </c>
      <c r="W46" s="101" t="str">
        <f>B54</f>
        <v>Rakvere Soojus</v>
      </c>
      <c r="X46" s="104">
        <f t="shared" si="31"/>
        <v>2344</v>
      </c>
      <c r="Y46" s="102">
        <f>SUM(Y47:Y49)</f>
        <v>2114</v>
      </c>
      <c r="Z46" s="128">
        <f>AVERAGE(Z47,Z48,Z49)</f>
        <v>156.26666666666665</v>
      </c>
      <c r="AA46" s="106">
        <f>AVERAGE(AA47,AA48,AA49)</f>
        <v>140.93333333333331</v>
      </c>
      <c r="AB46" s="730">
        <f>F47+J47+N47+R47+V47</f>
        <v>1</v>
      </c>
    </row>
    <row r="47" spans="1:34" s="129" customFormat="1" ht="16.2" customHeight="1" x14ac:dyDescent="0.25">
      <c r="A47" s="107"/>
      <c r="B47" s="108" t="s">
        <v>147</v>
      </c>
      <c r="C47" s="116">
        <v>19</v>
      </c>
      <c r="D47" s="110">
        <v>121</v>
      </c>
      <c r="E47" s="111">
        <f>D47+C47</f>
        <v>140</v>
      </c>
      <c r="F47" s="733">
        <v>0</v>
      </c>
      <c r="G47" s="734"/>
      <c r="H47" s="112">
        <v>121</v>
      </c>
      <c r="I47" s="113">
        <f>C47+H47</f>
        <v>140</v>
      </c>
      <c r="J47" s="733">
        <v>0</v>
      </c>
      <c r="K47" s="734"/>
      <c r="L47" s="112">
        <v>153</v>
      </c>
      <c r="M47" s="113">
        <f>C47+L47</f>
        <v>172</v>
      </c>
      <c r="N47" s="733">
        <v>0</v>
      </c>
      <c r="O47" s="734"/>
      <c r="P47" s="112">
        <v>121</v>
      </c>
      <c r="Q47" s="111">
        <f>C47+P47</f>
        <v>140</v>
      </c>
      <c r="R47" s="733">
        <v>0</v>
      </c>
      <c r="S47" s="734"/>
      <c r="T47" s="110">
        <v>120</v>
      </c>
      <c r="U47" s="111">
        <f>C47+T47</f>
        <v>139</v>
      </c>
      <c r="V47" s="733">
        <v>1</v>
      </c>
      <c r="W47" s="734"/>
      <c r="X47" s="113">
        <f t="shared" si="31"/>
        <v>731</v>
      </c>
      <c r="Y47" s="112">
        <f>D47+H47+L47+P47+T47</f>
        <v>636</v>
      </c>
      <c r="Z47" s="114">
        <f>AVERAGE(E47,I47,M47,Q47,U47)</f>
        <v>146.19999999999999</v>
      </c>
      <c r="AA47" s="115">
        <f>AVERAGE(E47,I47,M47,Q47,U47)-C47</f>
        <v>127.19999999999999</v>
      </c>
      <c r="AB47" s="731"/>
    </row>
    <row r="48" spans="1:34" s="129" customFormat="1" ht="16.2" customHeight="1" x14ac:dyDescent="0.25">
      <c r="A48" s="107"/>
      <c r="B48" s="117" t="s">
        <v>148</v>
      </c>
      <c r="C48" s="116">
        <v>23</v>
      </c>
      <c r="D48" s="110">
        <v>124</v>
      </c>
      <c r="E48" s="111">
        <f t="shared" ref="E48:E49" si="47">D48+C48</f>
        <v>147</v>
      </c>
      <c r="F48" s="735"/>
      <c r="G48" s="736"/>
      <c r="H48" s="112">
        <v>95</v>
      </c>
      <c r="I48" s="113">
        <f t="shared" ref="I48:I49" si="48">C48+H48</f>
        <v>118</v>
      </c>
      <c r="J48" s="735"/>
      <c r="K48" s="736"/>
      <c r="L48" s="112">
        <v>177</v>
      </c>
      <c r="M48" s="113">
        <f t="shared" ref="M48:M49" si="49">C48+L48</f>
        <v>200</v>
      </c>
      <c r="N48" s="735"/>
      <c r="O48" s="736"/>
      <c r="P48" s="110">
        <v>143</v>
      </c>
      <c r="Q48" s="111">
        <f t="shared" ref="Q48:Q49" si="50">C48+P48</f>
        <v>166</v>
      </c>
      <c r="R48" s="735"/>
      <c r="S48" s="736"/>
      <c r="T48" s="110">
        <v>142</v>
      </c>
      <c r="U48" s="111">
        <f t="shared" ref="U48:U49" si="51">C48+T48</f>
        <v>165</v>
      </c>
      <c r="V48" s="735"/>
      <c r="W48" s="736"/>
      <c r="X48" s="113">
        <f t="shared" si="31"/>
        <v>796</v>
      </c>
      <c r="Y48" s="112">
        <f>D48+H48+L48+P48+T48</f>
        <v>681</v>
      </c>
      <c r="Z48" s="114">
        <f>AVERAGE(E48,I48,M48,Q48,U48)</f>
        <v>159.19999999999999</v>
      </c>
      <c r="AA48" s="115">
        <f>AVERAGE(E48,I48,M48,Q48,U48)-C48</f>
        <v>136.19999999999999</v>
      </c>
      <c r="AB48" s="731"/>
    </row>
    <row r="49" spans="1:28" s="129" customFormat="1" ht="16.95" customHeight="1" thickBot="1" x14ac:dyDescent="0.35">
      <c r="A49" s="107"/>
      <c r="B49" s="131" t="s">
        <v>149</v>
      </c>
      <c r="C49" s="118">
        <v>4</v>
      </c>
      <c r="D49" s="110">
        <v>177</v>
      </c>
      <c r="E49" s="111">
        <f t="shared" si="47"/>
        <v>181</v>
      </c>
      <c r="F49" s="737"/>
      <c r="G49" s="738"/>
      <c r="H49" s="119">
        <v>152</v>
      </c>
      <c r="I49" s="113">
        <f t="shared" si="48"/>
        <v>156</v>
      </c>
      <c r="J49" s="737"/>
      <c r="K49" s="738"/>
      <c r="L49" s="112">
        <v>155</v>
      </c>
      <c r="M49" s="113">
        <f t="shared" si="49"/>
        <v>159</v>
      </c>
      <c r="N49" s="737"/>
      <c r="O49" s="738"/>
      <c r="P49" s="110">
        <v>153</v>
      </c>
      <c r="Q49" s="111">
        <f t="shared" si="50"/>
        <v>157</v>
      </c>
      <c r="R49" s="737"/>
      <c r="S49" s="738"/>
      <c r="T49" s="110">
        <v>160</v>
      </c>
      <c r="U49" s="111">
        <f t="shared" si="51"/>
        <v>164</v>
      </c>
      <c r="V49" s="737"/>
      <c r="W49" s="738"/>
      <c r="X49" s="113">
        <f t="shared" si="31"/>
        <v>817</v>
      </c>
      <c r="Y49" s="119">
        <f>D49+H49+L49+P49+T49</f>
        <v>797</v>
      </c>
      <c r="Z49" s="120">
        <f>AVERAGE(E49,I49,M49,Q49,U49)</f>
        <v>163.4</v>
      </c>
      <c r="AA49" s="121">
        <f>AVERAGE(E49,I49,M49,Q49,U49)-C49</f>
        <v>159.4</v>
      </c>
      <c r="AB49" s="732"/>
    </row>
    <row r="50" spans="1:28" s="129" customFormat="1" ht="48.75" customHeight="1" thickBot="1" x14ac:dyDescent="0.3">
      <c r="A50" s="107"/>
      <c r="B50" s="93" t="s">
        <v>77</v>
      </c>
      <c r="C50" s="133">
        <f>SUM(C51:C53)</f>
        <v>226</v>
      </c>
      <c r="D50" s="95">
        <f>SUM(D51:D53)</f>
        <v>368</v>
      </c>
      <c r="E50" s="124">
        <f>SUM(E51:E53)</f>
        <v>594</v>
      </c>
      <c r="F50" s="124">
        <f>E38</f>
        <v>524</v>
      </c>
      <c r="G50" s="101" t="str">
        <f>B38</f>
        <v>Aavmar</v>
      </c>
      <c r="H50" s="125">
        <f>SUM(H51:H53)</f>
        <v>352</v>
      </c>
      <c r="I50" s="124">
        <f>SUM(I51:I53)</f>
        <v>578</v>
      </c>
      <c r="J50" s="124">
        <f>I34</f>
        <v>458</v>
      </c>
      <c r="K50" s="101" t="str">
        <f>B34</f>
        <v>Egesten Metallehitused</v>
      </c>
      <c r="L50" s="102">
        <f>SUM(L51:L53)</f>
        <v>313</v>
      </c>
      <c r="M50" s="126">
        <f>SUM(M51:M53)</f>
        <v>539</v>
      </c>
      <c r="N50" s="124">
        <f>M54</f>
        <v>461</v>
      </c>
      <c r="O50" s="101" t="str">
        <f>B54</f>
        <v>Rakvere Soojus</v>
      </c>
      <c r="P50" s="102">
        <f>SUM(P51:P53)</f>
        <v>281</v>
      </c>
      <c r="Q50" s="126">
        <f>SUM(Q51:Q53)</f>
        <v>507</v>
      </c>
      <c r="R50" s="124">
        <f>Q46</f>
        <v>463</v>
      </c>
      <c r="S50" s="101" t="str">
        <f>B46</f>
        <v>JKM</v>
      </c>
      <c r="T50" s="102">
        <f>SUM(T51:T53)</f>
        <v>296</v>
      </c>
      <c r="U50" s="126">
        <f>SUM(U51:U53)</f>
        <v>522</v>
      </c>
      <c r="V50" s="124">
        <f>U42</f>
        <v>485</v>
      </c>
      <c r="W50" s="101" t="str">
        <f>B42</f>
        <v>Rakvere Linnavalitsus</v>
      </c>
      <c r="X50" s="104">
        <f t="shared" si="31"/>
        <v>2740</v>
      </c>
      <c r="Y50" s="102">
        <f>SUM(Y51:Y53)</f>
        <v>1610</v>
      </c>
      <c r="Z50" s="128">
        <f>AVERAGE(Z51,Z52,Z53)</f>
        <v>182.66666666666666</v>
      </c>
      <c r="AA50" s="106">
        <f>AVERAGE(AA51,AA52,AA53)</f>
        <v>107.33333333333333</v>
      </c>
      <c r="AB50" s="730">
        <f>F51+J51+N51+R51+V51</f>
        <v>5</v>
      </c>
    </row>
    <row r="51" spans="1:28" s="129" customFormat="1" ht="16.2" customHeight="1" x14ac:dyDescent="0.25">
      <c r="A51" s="107"/>
      <c r="B51" s="130" t="s">
        <v>111</v>
      </c>
      <c r="C51" s="116">
        <f>184-10</f>
        <v>174</v>
      </c>
      <c r="D51" s="110">
        <v>0</v>
      </c>
      <c r="E51" s="111">
        <f>D51+C51</f>
        <v>174</v>
      </c>
      <c r="F51" s="733">
        <v>1</v>
      </c>
      <c r="G51" s="734"/>
      <c r="H51" s="112">
        <v>0</v>
      </c>
      <c r="I51" s="113">
        <f>C51+H51</f>
        <v>174</v>
      </c>
      <c r="J51" s="733">
        <v>1</v>
      </c>
      <c r="K51" s="734"/>
      <c r="L51" s="112">
        <v>0</v>
      </c>
      <c r="M51" s="113">
        <f>C51+L51</f>
        <v>174</v>
      </c>
      <c r="N51" s="733">
        <v>1</v>
      </c>
      <c r="O51" s="734"/>
      <c r="P51" s="112">
        <v>0</v>
      </c>
      <c r="Q51" s="111">
        <f>C51+P51</f>
        <v>174</v>
      </c>
      <c r="R51" s="733">
        <v>1</v>
      </c>
      <c r="S51" s="734"/>
      <c r="T51" s="110">
        <v>0</v>
      </c>
      <c r="U51" s="111">
        <f>C51+T51</f>
        <v>174</v>
      </c>
      <c r="V51" s="733">
        <v>1</v>
      </c>
      <c r="W51" s="734"/>
      <c r="X51" s="113">
        <f t="shared" si="31"/>
        <v>870</v>
      </c>
      <c r="Y51" s="112">
        <f>D51+H51+L51+P51+T51</f>
        <v>0</v>
      </c>
      <c r="Z51" s="114">
        <f>AVERAGE(E51,I51,M51,Q51,U51)</f>
        <v>174</v>
      </c>
      <c r="AA51" s="115">
        <f>AVERAGE(E51,I51,M51,Q51,U51)-C51</f>
        <v>0</v>
      </c>
      <c r="AB51" s="731"/>
    </row>
    <row r="52" spans="1:28" s="129" customFormat="1" ht="16.2" customHeight="1" x14ac:dyDescent="0.25">
      <c r="A52" s="107"/>
      <c r="B52" s="117" t="s">
        <v>122</v>
      </c>
      <c r="C52" s="116">
        <v>39</v>
      </c>
      <c r="D52" s="110">
        <v>166</v>
      </c>
      <c r="E52" s="111">
        <f t="shared" ref="E52:E53" si="52">D52+C52</f>
        <v>205</v>
      </c>
      <c r="F52" s="735"/>
      <c r="G52" s="736"/>
      <c r="H52" s="112">
        <v>155</v>
      </c>
      <c r="I52" s="113">
        <f t="shared" ref="I52:I53" si="53">C52+H52</f>
        <v>194</v>
      </c>
      <c r="J52" s="735"/>
      <c r="K52" s="736"/>
      <c r="L52" s="112">
        <v>146</v>
      </c>
      <c r="M52" s="113">
        <f t="shared" ref="M52:M53" si="54">C52+L52</f>
        <v>185</v>
      </c>
      <c r="N52" s="735"/>
      <c r="O52" s="736"/>
      <c r="P52" s="110">
        <v>114</v>
      </c>
      <c r="Q52" s="111">
        <f t="shared" ref="Q52:Q53" si="55">C52+P52</f>
        <v>153</v>
      </c>
      <c r="R52" s="735"/>
      <c r="S52" s="736"/>
      <c r="T52" s="110">
        <v>132</v>
      </c>
      <c r="U52" s="111">
        <f t="shared" ref="U52:U53" si="56">C52+T52</f>
        <v>171</v>
      </c>
      <c r="V52" s="735"/>
      <c r="W52" s="736"/>
      <c r="X52" s="113">
        <f t="shared" si="31"/>
        <v>908</v>
      </c>
      <c r="Y52" s="112">
        <f>D52+H52+L52+P52+T52</f>
        <v>713</v>
      </c>
      <c r="Z52" s="114">
        <f>AVERAGE(E52,I52,M52,Q52,U52)</f>
        <v>181.6</v>
      </c>
      <c r="AA52" s="115">
        <f>AVERAGE(E52,I52,M52,Q52,U52)-C52</f>
        <v>142.6</v>
      </c>
      <c r="AB52" s="731"/>
    </row>
    <row r="53" spans="1:28" s="129" customFormat="1" ht="16.95" customHeight="1" thickBot="1" x14ac:dyDescent="0.35">
      <c r="A53" s="107"/>
      <c r="B53" s="131" t="s">
        <v>178</v>
      </c>
      <c r="C53" s="118">
        <v>13</v>
      </c>
      <c r="D53" s="110">
        <v>202</v>
      </c>
      <c r="E53" s="111">
        <f t="shared" si="52"/>
        <v>215</v>
      </c>
      <c r="F53" s="737"/>
      <c r="G53" s="738"/>
      <c r="H53" s="119">
        <v>197</v>
      </c>
      <c r="I53" s="113">
        <f t="shared" si="53"/>
        <v>210</v>
      </c>
      <c r="J53" s="737"/>
      <c r="K53" s="738"/>
      <c r="L53" s="112">
        <v>167</v>
      </c>
      <c r="M53" s="113">
        <f t="shared" si="54"/>
        <v>180</v>
      </c>
      <c r="N53" s="737"/>
      <c r="O53" s="738"/>
      <c r="P53" s="110">
        <v>167</v>
      </c>
      <c r="Q53" s="111">
        <f t="shared" si="55"/>
        <v>180</v>
      </c>
      <c r="R53" s="737"/>
      <c r="S53" s="738"/>
      <c r="T53" s="110">
        <v>164</v>
      </c>
      <c r="U53" s="111">
        <f t="shared" si="56"/>
        <v>177</v>
      </c>
      <c r="V53" s="737"/>
      <c r="W53" s="738"/>
      <c r="X53" s="113">
        <f t="shared" si="31"/>
        <v>962</v>
      </c>
      <c r="Y53" s="119">
        <f>D53+H53+L53+P53+T53</f>
        <v>897</v>
      </c>
      <c r="Z53" s="120">
        <f>AVERAGE(E53,I53,M53,Q53,U53)</f>
        <v>192.4</v>
      </c>
      <c r="AA53" s="121">
        <f>AVERAGE(E53,I53,M53,Q53,U53)-C53</f>
        <v>179.4</v>
      </c>
      <c r="AB53" s="732"/>
    </row>
    <row r="54" spans="1:28" s="129" customFormat="1" ht="48.75" customHeight="1" thickBot="1" x14ac:dyDescent="0.3">
      <c r="A54" s="107"/>
      <c r="B54" s="122" t="s">
        <v>74</v>
      </c>
      <c r="C54" s="133">
        <f>SUM(C55:C57)</f>
        <v>111</v>
      </c>
      <c r="D54" s="95">
        <f>SUM(D55:D57)</f>
        <v>421</v>
      </c>
      <c r="E54" s="124">
        <f>SUM(E55:E57)</f>
        <v>532</v>
      </c>
      <c r="F54" s="124">
        <f>E34</f>
        <v>499</v>
      </c>
      <c r="G54" s="101" t="str">
        <f>B34</f>
        <v>Egesten Metallehitused</v>
      </c>
      <c r="H54" s="125">
        <f>SUM(H55:H57)</f>
        <v>374</v>
      </c>
      <c r="I54" s="124">
        <f>SUM(I55:I57)</f>
        <v>485</v>
      </c>
      <c r="J54" s="124">
        <f>I42</f>
        <v>505</v>
      </c>
      <c r="K54" s="101" t="str">
        <f>B42</f>
        <v>Rakvere Linnavalitsus</v>
      </c>
      <c r="L54" s="103">
        <f>SUM(L55:L57)</f>
        <v>350</v>
      </c>
      <c r="M54" s="124">
        <f>SUM(M55:M57)</f>
        <v>461</v>
      </c>
      <c r="N54" s="124">
        <f>M50</f>
        <v>539</v>
      </c>
      <c r="O54" s="101" t="str">
        <f>B50</f>
        <v>Kunda Trans</v>
      </c>
      <c r="P54" s="102">
        <f>SUM(P55:P57)</f>
        <v>386</v>
      </c>
      <c r="Q54" s="124">
        <f>SUM(Q55:Q57)</f>
        <v>497</v>
      </c>
      <c r="R54" s="124">
        <f>Q38</f>
        <v>526</v>
      </c>
      <c r="S54" s="101" t="str">
        <f>B38</f>
        <v>Aavmar</v>
      </c>
      <c r="T54" s="102">
        <f>SUM(T55:T57)</f>
        <v>313</v>
      </c>
      <c r="U54" s="124">
        <f>SUM(U55:U57)</f>
        <v>424</v>
      </c>
      <c r="V54" s="124">
        <f>U46</f>
        <v>468</v>
      </c>
      <c r="W54" s="101" t="str">
        <f>B46</f>
        <v>JKM</v>
      </c>
      <c r="X54" s="104">
        <f t="shared" si="31"/>
        <v>2399</v>
      </c>
      <c r="Y54" s="102">
        <f>SUM(Y55:Y57)</f>
        <v>1844</v>
      </c>
      <c r="Z54" s="128">
        <f>AVERAGE(Z55,Z56,Z57)</f>
        <v>159.93333333333334</v>
      </c>
      <c r="AA54" s="106">
        <f>AVERAGE(AA55,AA56,AA57)</f>
        <v>122.93333333333334</v>
      </c>
      <c r="AB54" s="730">
        <f>F55+J55+N55+R55+V55</f>
        <v>1</v>
      </c>
    </row>
    <row r="55" spans="1:28" s="129" customFormat="1" ht="16.2" customHeight="1" x14ac:dyDescent="0.25">
      <c r="A55" s="107"/>
      <c r="B55" s="130" t="s">
        <v>115</v>
      </c>
      <c r="C55" s="116">
        <v>33</v>
      </c>
      <c r="D55" s="110">
        <v>123</v>
      </c>
      <c r="E55" s="111">
        <f>D55+C55</f>
        <v>156</v>
      </c>
      <c r="F55" s="733">
        <v>1</v>
      </c>
      <c r="G55" s="734"/>
      <c r="H55" s="112">
        <v>116</v>
      </c>
      <c r="I55" s="113">
        <f>C55+H55</f>
        <v>149</v>
      </c>
      <c r="J55" s="733">
        <v>0</v>
      </c>
      <c r="K55" s="734"/>
      <c r="L55" s="112">
        <v>78</v>
      </c>
      <c r="M55" s="113">
        <f>C55+L55</f>
        <v>111</v>
      </c>
      <c r="N55" s="733">
        <v>0</v>
      </c>
      <c r="O55" s="734"/>
      <c r="P55" s="112">
        <v>107</v>
      </c>
      <c r="Q55" s="111">
        <f>C55+P55</f>
        <v>140</v>
      </c>
      <c r="R55" s="733">
        <v>0</v>
      </c>
      <c r="S55" s="734"/>
      <c r="T55" s="110">
        <v>113</v>
      </c>
      <c r="U55" s="111">
        <f>C55+T55</f>
        <v>146</v>
      </c>
      <c r="V55" s="733">
        <v>0</v>
      </c>
      <c r="W55" s="734"/>
      <c r="X55" s="113">
        <f t="shared" si="31"/>
        <v>702</v>
      </c>
      <c r="Y55" s="112">
        <f>D55+H55+L55+P55+T55</f>
        <v>537</v>
      </c>
      <c r="Z55" s="114">
        <f>AVERAGE(E55,I55,M55,Q55,U55)</f>
        <v>140.4</v>
      </c>
      <c r="AA55" s="115">
        <f>AVERAGE(E55,I55,M55,Q55,U55)-C55</f>
        <v>107.4</v>
      </c>
      <c r="AB55" s="731"/>
    </row>
    <row r="56" spans="1:28" s="129" customFormat="1" ht="16.2" customHeight="1" x14ac:dyDescent="0.25">
      <c r="A56" s="107"/>
      <c r="B56" s="117" t="s">
        <v>117</v>
      </c>
      <c r="C56" s="116">
        <v>38</v>
      </c>
      <c r="D56" s="110">
        <v>170</v>
      </c>
      <c r="E56" s="111">
        <f t="shared" ref="E56:E57" si="57">D56+C56</f>
        <v>208</v>
      </c>
      <c r="F56" s="735"/>
      <c r="G56" s="736"/>
      <c r="H56" s="112">
        <v>120</v>
      </c>
      <c r="I56" s="113">
        <f t="shared" ref="I56:I57" si="58">C56+H56</f>
        <v>158</v>
      </c>
      <c r="J56" s="735"/>
      <c r="K56" s="736"/>
      <c r="L56" s="112">
        <v>206</v>
      </c>
      <c r="M56" s="113">
        <f t="shared" ref="M56:M57" si="59">C56+L56</f>
        <v>244</v>
      </c>
      <c r="N56" s="735"/>
      <c r="O56" s="736"/>
      <c r="P56" s="110">
        <v>146</v>
      </c>
      <c r="Q56" s="111">
        <f t="shared" ref="Q56:Q57" si="60">C56+P56</f>
        <v>184</v>
      </c>
      <c r="R56" s="735"/>
      <c r="S56" s="736"/>
      <c r="T56" s="110">
        <v>104</v>
      </c>
      <c r="U56" s="111">
        <f t="shared" ref="U56:U57" si="61">C56+T56</f>
        <v>142</v>
      </c>
      <c r="V56" s="735"/>
      <c r="W56" s="736"/>
      <c r="X56" s="113">
        <f t="shared" si="31"/>
        <v>936</v>
      </c>
      <c r="Y56" s="112">
        <f>D56+H56+L56+P56+T56</f>
        <v>746</v>
      </c>
      <c r="Z56" s="114">
        <f>AVERAGE(E56,I56,M56,Q56,U56)</f>
        <v>187.2</v>
      </c>
      <c r="AA56" s="115">
        <f>AVERAGE(E56,I56,M56,Q56,U56)-C56</f>
        <v>149.19999999999999</v>
      </c>
      <c r="AB56" s="731"/>
    </row>
    <row r="57" spans="1:28" s="129" customFormat="1" ht="16.95" customHeight="1" thickBot="1" x14ac:dyDescent="0.35">
      <c r="A57" s="107"/>
      <c r="B57" s="131" t="s">
        <v>116</v>
      </c>
      <c r="C57" s="118">
        <v>40</v>
      </c>
      <c r="D57" s="110">
        <v>128</v>
      </c>
      <c r="E57" s="111">
        <f t="shared" si="57"/>
        <v>168</v>
      </c>
      <c r="F57" s="737"/>
      <c r="G57" s="738"/>
      <c r="H57" s="119">
        <v>138</v>
      </c>
      <c r="I57" s="113">
        <f t="shared" si="58"/>
        <v>178</v>
      </c>
      <c r="J57" s="737"/>
      <c r="K57" s="738"/>
      <c r="L57" s="112">
        <v>66</v>
      </c>
      <c r="M57" s="113">
        <f t="shared" si="59"/>
        <v>106</v>
      </c>
      <c r="N57" s="737"/>
      <c r="O57" s="738"/>
      <c r="P57" s="110">
        <v>133</v>
      </c>
      <c r="Q57" s="111">
        <f t="shared" si="60"/>
        <v>173</v>
      </c>
      <c r="R57" s="737"/>
      <c r="S57" s="738"/>
      <c r="T57" s="110">
        <v>96</v>
      </c>
      <c r="U57" s="111">
        <f t="shared" si="61"/>
        <v>136</v>
      </c>
      <c r="V57" s="737"/>
      <c r="W57" s="738"/>
      <c r="X57" s="113">
        <f t="shared" si="31"/>
        <v>761</v>
      </c>
      <c r="Y57" s="119">
        <f>D57+H57+L57+P57+T57</f>
        <v>561</v>
      </c>
      <c r="Z57" s="120">
        <f>AVERAGE(E57,I57,M57,Q57,U57)</f>
        <v>152.19999999999999</v>
      </c>
      <c r="AA57" s="121">
        <f>AVERAGE(E57,I57,M57,Q57,U57)-C57</f>
        <v>112.19999999999999</v>
      </c>
      <c r="AB57" s="732"/>
    </row>
    <row r="58" spans="1:28" s="129" customFormat="1" ht="30.75" customHeight="1" x14ac:dyDescent="0.3">
      <c r="A58" s="107"/>
      <c r="B58" s="135"/>
      <c r="C58" s="136"/>
      <c r="D58" s="137"/>
      <c r="E58" s="138"/>
      <c r="F58" s="139"/>
      <c r="G58" s="139"/>
      <c r="H58" s="137"/>
      <c r="I58" s="138"/>
      <c r="J58" s="139"/>
      <c r="K58" s="139"/>
      <c r="L58" s="137"/>
      <c r="M58" s="138"/>
      <c r="N58" s="139"/>
      <c r="O58" s="139"/>
      <c r="P58" s="137"/>
      <c r="Q58" s="138"/>
      <c r="R58" s="139"/>
      <c r="S58" s="139"/>
      <c r="T58" s="137"/>
      <c r="U58" s="138"/>
      <c r="V58" s="139"/>
      <c r="W58" s="139"/>
      <c r="X58" s="138"/>
      <c r="Y58" s="137"/>
      <c r="Z58" s="140"/>
      <c r="AA58" s="141"/>
      <c r="AB58" s="142"/>
    </row>
    <row r="59" spans="1:28" ht="22.2" x14ac:dyDescent="0.3">
      <c r="B59" s="61"/>
      <c r="C59" s="62"/>
      <c r="D59" s="63"/>
      <c r="E59" s="64"/>
      <c r="F59" s="64"/>
      <c r="G59" s="64" t="s">
        <v>174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2"/>
      <c r="S59" s="62"/>
      <c r="T59" s="62"/>
      <c r="U59" s="149"/>
      <c r="V59" s="150" t="s">
        <v>65</v>
      </c>
      <c r="W59" s="65"/>
      <c r="X59" s="65"/>
      <c r="Y59" s="65"/>
      <c r="Z59" s="62"/>
      <c r="AA59" s="62"/>
      <c r="AB59" s="63"/>
    </row>
    <row r="60" spans="1:28" ht="20.399999999999999" thickBot="1" x14ac:dyDescent="0.35">
      <c r="B60" s="66" t="s">
        <v>26</v>
      </c>
      <c r="C60" s="67"/>
      <c r="D60" s="63"/>
      <c r="E60" s="6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</row>
    <row r="61" spans="1:28" x14ac:dyDescent="0.3">
      <c r="B61" s="69" t="s">
        <v>1</v>
      </c>
      <c r="C61" s="70" t="s">
        <v>27</v>
      </c>
      <c r="D61" s="71"/>
      <c r="E61" s="72" t="s">
        <v>28</v>
      </c>
      <c r="F61" s="741" t="s">
        <v>29</v>
      </c>
      <c r="G61" s="742"/>
      <c r="H61" s="73"/>
      <c r="I61" s="72" t="s">
        <v>30</v>
      </c>
      <c r="J61" s="741" t="s">
        <v>29</v>
      </c>
      <c r="K61" s="742"/>
      <c r="L61" s="74"/>
      <c r="M61" s="72" t="s">
        <v>31</v>
      </c>
      <c r="N61" s="741" t="s">
        <v>29</v>
      </c>
      <c r="O61" s="742"/>
      <c r="P61" s="74"/>
      <c r="Q61" s="72" t="s">
        <v>32</v>
      </c>
      <c r="R61" s="741" t="s">
        <v>29</v>
      </c>
      <c r="S61" s="742"/>
      <c r="T61" s="75"/>
      <c r="U61" s="72" t="s">
        <v>33</v>
      </c>
      <c r="V61" s="741" t="s">
        <v>29</v>
      </c>
      <c r="W61" s="742"/>
      <c r="X61" s="72" t="s">
        <v>34</v>
      </c>
      <c r="Y61" s="76"/>
      <c r="Z61" s="77" t="s">
        <v>35</v>
      </c>
      <c r="AA61" s="78" t="s">
        <v>4</v>
      </c>
      <c r="AB61" s="79" t="s">
        <v>34</v>
      </c>
    </row>
    <row r="62" spans="1:28" ht="17.399999999999999" thickBot="1" x14ac:dyDescent="0.35">
      <c r="A62" s="80"/>
      <c r="B62" s="81" t="s">
        <v>36</v>
      </c>
      <c r="C62" s="82"/>
      <c r="D62" s="83"/>
      <c r="E62" s="84" t="s">
        <v>37</v>
      </c>
      <c r="F62" s="739" t="s">
        <v>38</v>
      </c>
      <c r="G62" s="740"/>
      <c r="H62" s="85"/>
      <c r="I62" s="84" t="s">
        <v>37</v>
      </c>
      <c r="J62" s="739" t="s">
        <v>38</v>
      </c>
      <c r="K62" s="740"/>
      <c r="L62" s="84"/>
      <c r="M62" s="84" t="s">
        <v>37</v>
      </c>
      <c r="N62" s="739" t="s">
        <v>38</v>
      </c>
      <c r="O62" s="740"/>
      <c r="P62" s="84"/>
      <c r="Q62" s="84" t="s">
        <v>37</v>
      </c>
      <c r="R62" s="739" t="s">
        <v>38</v>
      </c>
      <c r="S62" s="740"/>
      <c r="T62" s="86"/>
      <c r="U62" s="84" t="s">
        <v>37</v>
      </c>
      <c r="V62" s="739" t="s">
        <v>38</v>
      </c>
      <c r="W62" s="740"/>
      <c r="X62" s="87" t="s">
        <v>37</v>
      </c>
      <c r="Y62" s="88" t="s">
        <v>39</v>
      </c>
      <c r="Z62" s="89" t="s">
        <v>40</v>
      </c>
      <c r="AA62" s="90" t="s">
        <v>41</v>
      </c>
      <c r="AB62" s="91" t="s">
        <v>2</v>
      </c>
    </row>
    <row r="63" spans="1:28" ht="48.75" customHeight="1" thickBot="1" x14ac:dyDescent="0.35">
      <c r="A63" s="92"/>
      <c r="B63" s="122" t="s">
        <v>72</v>
      </c>
      <c r="C63" s="94">
        <f>SUM(C64:C66)</f>
        <v>91</v>
      </c>
      <c r="D63" s="95">
        <f>SUM(D64:D66)</f>
        <v>375</v>
      </c>
      <c r="E63" s="96">
        <f>SUM(E64:E66)</f>
        <v>466</v>
      </c>
      <c r="F63" s="97">
        <f>E83</f>
        <v>462</v>
      </c>
      <c r="G63" s="98" t="str">
        <f>B83</f>
        <v>Rakvere Teater</v>
      </c>
      <c r="H63" s="99">
        <f>SUM(H64:H66)</f>
        <v>517</v>
      </c>
      <c r="I63" s="100">
        <f>SUM(I64:I66)</f>
        <v>608</v>
      </c>
      <c r="J63" s="100">
        <f>I79</f>
        <v>522</v>
      </c>
      <c r="K63" s="101" t="str">
        <f>B79</f>
        <v>Elke Rakvere</v>
      </c>
      <c r="L63" s="102">
        <f>SUM(L64:L66)</f>
        <v>434</v>
      </c>
      <c r="M63" s="97">
        <f>SUM(M64:M66)</f>
        <v>525</v>
      </c>
      <c r="N63" s="97">
        <f>M75</f>
        <v>592</v>
      </c>
      <c r="O63" s="98" t="str">
        <f>B75</f>
        <v>Aroz3D</v>
      </c>
      <c r="P63" s="103">
        <f>SUM(P64:P66)</f>
        <v>436</v>
      </c>
      <c r="Q63" s="97">
        <f>SUM(Q64:Q66)</f>
        <v>527</v>
      </c>
      <c r="R63" s="97">
        <f>Q71</f>
        <v>609</v>
      </c>
      <c r="S63" s="98" t="str">
        <f>B71</f>
        <v>WÜRTH</v>
      </c>
      <c r="T63" s="103">
        <f>SUM(T64:T66)</f>
        <v>537</v>
      </c>
      <c r="U63" s="97">
        <f>SUM(U64:U66)</f>
        <v>628</v>
      </c>
      <c r="V63" s="97">
        <f>U67</f>
        <v>501</v>
      </c>
      <c r="W63" s="98" t="str">
        <f>B67</f>
        <v>TER Team</v>
      </c>
      <c r="X63" s="104">
        <f t="shared" ref="X63:X86" si="62">E63+I63+M63+Q63+U63</f>
        <v>2754</v>
      </c>
      <c r="Y63" s="102">
        <f>SUM(Y64:Y66)</f>
        <v>2299</v>
      </c>
      <c r="Z63" s="105">
        <f>AVERAGE(Z64,Z65,Z66)</f>
        <v>183.6</v>
      </c>
      <c r="AA63" s="106">
        <f>AVERAGE(AA64,AA65,AA66)</f>
        <v>153.26666666666665</v>
      </c>
      <c r="AB63" s="730">
        <f>F64+J64+N64+R64+V64</f>
        <v>3</v>
      </c>
    </row>
    <row r="64" spans="1:28" ht="16.95" customHeight="1" x14ac:dyDescent="0.3">
      <c r="A64" s="107"/>
      <c r="B64" s="130" t="s">
        <v>46</v>
      </c>
      <c r="C64" s="109">
        <v>22</v>
      </c>
      <c r="D64" s="110">
        <v>119</v>
      </c>
      <c r="E64" s="111">
        <f>D64+C64</f>
        <v>141</v>
      </c>
      <c r="F64" s="733">
        <v>1</v>
      </c>
      <c r="G64" s="734"/>
      <c r="H64" s="112">
        <v>153</v>
      </c>
      <c r="I64" s="113">
        <f>C64+H64</f>
        <v>175</v>
      </c>
      <c r="J64" s="733">
        <v>1</v>
      </c>
      <c r="K64" s="734"/>
      <c r="L64" s="112">
        <v>177</v>
      </c>
      <c r="M64" s="113">
        <f>C64+L64</f>
        <v>199</v>
      </c>
      <c r="N64" s="733">
        <v>0</v>
      </c>
      <c r="O64" s="734"/>
      <c r="P64" s="112">
        <v>178</v>
      </c>
      <c r="Q64" s="111">
        <f>C64+P64</f>
        <v>200</v>
      </c>
      <c r="R64" s="733">
        <v>0</v>
      </c>
      <c r="S64" s="734"/>
      <c r="T64" s="110">
        <v>199</v>
      </c>
      <c r="U64" s="111">
        <f>C64+T64</f>
        <v>221</v>
      </c>
      <c r="V64" s="733">
        <v>1</v>
      </c>
      <c r="W64" s="734"/>
      <c r="X64" s="113">
        <f t="shared" si="62"/>
        <v>936</v>
      </c>
      <c r="Y64" s="112">
        <f>D64+H64+L64+P64+T64</f>
        <v>826</v>
      </c>
      <c r="Z64" s="114">
        <f>AVERAGE(E64,I64,M64,Q64,U64)</f>
        <v>187.2</v>
      </c>
      <c r="AA64" s="115">
        <f>AVERAGE(E64,I64,M64,Q64,U64)-C64</f>
        <v>165.2</v>
      </c>
      <c r="AB64" s="731"/>
    </row>
    <row r="65" spans="1:34" s="80" customFormat="1" ht="16.2" customHeight="1" x14ac:dyDescent="0.3">
      <c r="A65" s="107"/>
      <c r="B65" s="117" t="s">
        <v>45</v>
      </c>
      <c r="C65" s="116">
        <v>55</v>
      </c>
      <c r="D65" s="110">
        <v>129</v>
      </c>
      <c r="E65" s="111">
        <f t="shared" ref="E65:E66" si="63">D65+C65</f>
        <v>184</v>
      </c>
      <c r="F65" s="735"/>
      <c r="G65" s="736"/>
      <c r="H65" s="112">
        <v>144</v>
      </c>
      <c r="I65" s="113">
        <f t="shared" ref="I65:I66" si="64">C65+H65</f>
        <v>199</v>
      </c>
      <c r="J65" s="735"/>
      <c r="K65" s="736"/>
      <c r="L65" s="112">
        <v>106</v>
      </c>
      <c r="M65" s="113">
        <f t="shared" ref="M65:M66" si="65">C65+L65</f>
        <v>161</v>
      </c>
      <c r="N65" s="735"/>
      <c r="O65" s="736"/>
      <c r="P65" s="110">
        <v>106</v>
      </c>
      <c r="Q65" s="111">
        <f t="shared" ref="Q65:Q66" si="66">C65+P65</f>
        <v>161</v>
      </c>
      <c r="R65" s="735"/>
      <c r="S65" s="736"/>
      <c r="T65" s="110">
        <v>138</v>
      </c>
      <c r="U65" s="111">
        <f t="shared" ref="U65:U66" si="67">C65+T65</f>
        <v>193</v>
      </c>
      <c r="V65" s="735"/>
      <c r="W65" s="736"/>
      <c r="X65" s="113">
        <f t="shared" si="62"/>
        <v>898</v>
      </c>
      <c r="Y65" s="112">
        <f>D65+H65+L65+P65+T65</f>
        <v>623</v>
      </c>
      <c r="Z65" s="114">
        <f>AVERAGE(E65,I65,M65,Q65,U65)</f>
        <v>179.6</v>
      </c>
      <c r="AA65" s="115">
        <f>AVERAGE(E65,I65,M65,Q65,U65)-C65</f>
        <v>124.6</v>
      </c>
      <c r="AB65" s="731"/>
      <c r="AD65" s="60"/>
      <c r="AE65" s="60"/>
      <c r="AF65" s="60"/>
      <c r="AG65" s="60"/>
      <c r="AH65" s="60"/>
    </row>
    <row r="66" spans="1:34" s="80" customFormat="1" ht="17.399999999999999" customHeight="1" thickBot="1" x14ac:dyDescent="0.35">
      <c r="A66" s="107"/>
      <c r="B66" s="131" t="s">
        <v>47</v>
      </c>
      <c r="C66" s="118">
        <v>14</v>
      </c>
      <c r="D66" s="110">
        <v>127</v>
      </c>
      <c r="E66" s="111">
        <f t="shared" si="63"/>
        <v>141</v>
      </c>
      <c r="F66" s="737"/>
      <c r="G66" s="738"/>
      <c r="H66" s="119">
        <v>220</v>
      </c>
      <c r="I66" s="113">
        <f t="shared" si="64"/>
        <v>234</v>
      </c>
      <c r="J66" s="737"/>
      <c r="K66" s="738"/>
      <c r="L66" s="112">
        <v>151</v>
      </c>
      <c r="M66" s="113">
        <f t="shared" si="65"/>
        <v>165</v>
      </c>
      <c r="N66" s="737"/>
      <c r="O66" s="738"/>
      <c r="P66" s="110">
        <v>152</v>
      </c>
      <c r="Q66" s="111">
        <f t="shared" si="66"/>
        <v>166</v>
      </c>
      <c r="R66" s="737"/>
      <c r="S66" s="738"/>
      <c r="T66" s="110">
        <v>200</v>
      </c>
      <c r="U66" s="111">
        <f t="shared" si="67"/>
        <v>214</v>
      </c>
      <c r="V66" s="737"/>
      <c r="W66" s="738"/>
      <c r="X66" s="113">
        <f t="shared" si="62"/>
        <v>920</v>
      </c>
      <c r="Y66" s="119">
        <f>D66+H66+L66+P66+T66</f>
        <v>850</v>
      </c>
      <c r="Z66" s="120">
        <f>AVERAGE(E66,I66,M66,Q66,U66)</f>
        <v>184</v>
      </c>
      <c r="AA66" s="121">
        <f>AVERAGE(E66,I66,M66,Q66,U66)-C66</f>
        <v>170</v>
      </c>
      <c r="AB66" s="732"/>
      <c r="AD66" s="60"/>
      <c r="AE66" s="60"/>
      <c r="AF66" s="60"/>
      <c r="AG66" s="60"/>
      <c r="AH66" s="60"/>
    </row>
    <row r="67" spans="1:34" s="129" customFormat="1" ht="48.75" customHeight="1" thickBot="1" x14ac:dyDescent="0.35">
      <c r="A67" s="107"/>
      <c r="B67" s="122" t="s">
        <v>17</v>
      </c>
      <c r="C67" s="123">
        <f>SUM(C68:C70)</f>
        <v>65</v>
      </c>
      <c r="D67" s="95">
        <f>SUM(D68:D70)</f>
        <v>428</v>
      </c>
      <c r="E67" s="124">
        <f>SUM(E68:E70)</f>
        <v>493</v>
      </c>
      <c r="F67" s="124">
        <f>E79</f>
        <v>511</v>
      </c>
      <c r="G67" s="101" t="str">
        <f>B79</f>
        <v>Elke Rakvere</v>
      </c>
      <c r="H67" s="125">
        <f>SUM(H68:H70)</f>
        <v>426</v>
      </c>
      <c r="I67" s="100">
        <f>SUM(I68:I70)</f>
        <v>491</v>
      </c>
      <c r="J67" s="124">
        <f>I75</f>
        <v>476</v>
      </c>
      <c r="K67" s="101" t="str">
        <f>B75</f>
        <v>Aroz3D</v>
      </c>
      <c r="L67" s="102">
        <f>SUM(L68:L70)</f>
        <v>452</v>
      </c>
      <c r="M67" s="126">
        <f>SUM(M68:M70)</f>
        <v>517</v>
      </c>
      <c r="N67" s="124">
        <f>M71</f>
        <v>506</v>
      </c>
      <c r="O67" s="101" t="str">
        <f>B71</f>
        <v>WÜRTH</v>
      </c>
      <c r="P67" s="102">
        <f>SUM(P68:P70)</f>
        <v>495</v>
      </c>
      <c r="Q67" s="97">
        <f>SUM(Q68:Q70)</f>
        <v>560</v>
      </c>
      <c r="R67" s="124">
        <f>Q83</f>
        <v>503</v>
      </c>
      <c r="S67" s="101" t="str">
        <f>B83</f>
        <v>Rakvere Teater</v>
      </c>
      <c r="T67" s="102">
        <f>SUM(T68:T70)</f>
        <v>436</v>
      </c>
      <c r="U67" s="127">
        <f>SUM(U68:U70)</f>
        <v>501</v>
      </c>
      <c r="V67" s="124">
        <f>U63</f>
        <v>628</v>
      </c>
      <c r="W67" s="101" t="str">
        <f>B63</f>
        <v>Strikers</v>
      </c>
      <c r="X67" s="104">
        <f t="shared" si="62"/>
        <v>2562</v>
      </c>
      <c r="Y67" s="102">
        <f>SUM(Y68:Y70)</f>
        <v>2237</v>
      </c>
      <c r="Z67" s="128">
        <f>AVERAGE(Z68,Z69,Z70)</f>
        <v>170.79999999999998</v>
      </c>
      <c r="AA67" s="106">
        <f>AVERAGE(AA68,AA69,AA70)</f>
        <v>149.13333333333333</v>
      </c>
      <c r="AB67" s="730">
        <f>F68+J68+N68+R68+V68</f>
        <v>3</v>
      </c>
      <c r="AD67" s="60"/>
      <c r="AE67" s="60"/>
      <c r="AF67" s="60"/>
      <c r="AG67" s="60"/>
      <c r="AH67" s="60"/>
    </row>
    <row r="68" spans="1:34" s="129" customFormat="1" ht="16.2" customHeight="1" x14ac:dyDescent="0.3">
      <c r="A68" s="107"/>
      <c r="B68" s="130" t="s">
        <v>50</v>
      </c>
      <c r="C68" s="116">
        <v>29</v>
      </c>
      <c r="D68" s="110">
        <v>154</v>
      </c>
      <c r="E68" s="111">
        <f>D68+C68</f>
        <v>183</v>
      </c>
      <c r="F68" s="733">
        <v>0</v>
      </c>
      <c r="G68" s="734"/>
      <c r="H68" s="112">
        <v>152</v>
      </c>
      <c r="I68" s="113">
        <f>C68+H68</f>
        <v>181</v>
      </c>
      <c r="J68" s="733">
        <v>1</v>
      </c>
      <c r="K68" s="734"/>
      <c r="L68" s="112">
        <v>163</v>
      </c>
      <c r="M68" s="113">
        <f>C68+L68</f>
        <v>192</v>
      </c>
      <c r="N68" s="733">
        <v>1</v>
      </c>
      <c r="O68" s="734"/>
      <c r="P68" s="112">
        <v>170</v>
      </c>
      <c r="Q68" s="111">
        <f>C68+P68</f>
        <v>199</v>
      </c>
      <c r="R68" s="733">
        <v>1</v>
      </c>
      <c r="S68" s="734"/>
      <c r="T68" s="110">
        <v>145</v>
      </c>
      <c r="U68" s="111">
        <f>C68+T68</f>
        <v>174</v>
      </c>
      <c r="V68" s="733">
        <v>0</v>
      </c>
      <c r="W68" s="734"/>
      <c r="X68" s="113">
        <f t="shared" si="62"/>
        <v>929</v>
      </c>
      <c r="Y68" s="112">
        <f>D68+H68+L68+P68+T68</f>
        <v>784</v>
      </c>
      <c r="Z68" s="114">
        <f>AVERAGE(E68,I68,M68,Q68,U68)</f>
        <v>185.8</v>
      </c>
      <c r="AA68" s="115">
        <f>AVERAGE(E68,I68,M68,Q68,U68)-C68</f>
        <v>156.80000000000001</v>
      </c>
      <c r="AB68" s="731"/>
      <c r="AD68" s="60"/>
      <c r="AE68" s="60"/>
      <c r="AF68" s="60"/>
      <c r="AG68" s="60"/>
      <c r="AH68" s="60"/>
    </row>
    <row r="69" spans="1:34" s="129" customFormat="1" ht="16.2" customHeight="1" x14ac:dyDescent="0.3">
      <c r="A69" s="107"/>
      <c r="B69" s="117" t="s">
        <v>51</v>
      </c>
      <c r="C69" s="116">
        <v>17</v>
      </c>
      <c r="D69" s="110">
        <v>141</v>
      </c>
      <c r="E69" s="111">
        <f t="shared" ref="E69:E70" si="68">D69+C69</f>
        <v>158</v>
      </c>
      <c r="F69" s="735"/>
      <c r="G69" s="736"/>
      <c r="H69" s="112">
        <v>130</v>
      </c>
      <c r="I69" s="113">
        <f t="shared" ref="I69:I70" si="69">C69+H69</f>
        <v>147</v>
      </c>
      <c r="J69" s="735"/>
      <c r="K69" s="736"/>
      <c r="L69" s="112">
        <v>130</v>
      </c>
      <c r="M69" s="113">
        <f t="shared" ref="M69:M70" si="70">C69+L69</f>
        <v>147</v>
      </c>
      <c r="N69" s="735"/>
      <c r="O69" s="736"/>
      <c r="P69" s="110">
        <v>199</v>
      </c>
      <c r="Q69" s="111">
        <f t="shared" ref="Q69:Q70" si="71">C69+P69</f>
        <v>216</v>
      </c>
      <c r="R69" s="735"/>
      <c r="S69" s="736"/>
      <c r="T69" s="110">
        <v>143</v>
      </c>
      <c r="U69" s="111">
        <f t="shared" ref="U69:U70" si="72">C69+T69</f>
        <v>160</v>
      </c>
      <c r="V69" s="735"/>
      <c r="W69" s="736"/>
      <c r="X69" s="113">
        <f t="shared" si="62"/>
        <v>828</v>
      </c>
      <c r="Y69" s="112">
        <f>D69+H69+L69+P69+T69</f>
        <v>743</v>
      </c>
      <c r="Z69" s="114">
        <f>AVERAGE(E69,I69,M69,Q69,U69)</f>
        <v>165.6</v>
      </c>
      <c r="AA69" s="115">
        <f>AVERAGE(E69,I69,M69,Q69,U69)-C69</f>
        <v>148.6</v>
      </c>
      <c r="AB69" s="731"/>
      <c r="AD69" s="60"/>
      <c r="AE69" s="60"/>
      <c r="AF69" s="60"/>
      <c r="AG69" s="60"/>
      <c r="AH69" s="60"/>
    </row>
    <row r="70" spans="1:34" s="129" customFormat="1" ht="16.95" customHeight="1" thickBot="1" x14ac:dyDescent="0.35">
      <c r="A70" s="107"/>
      <c r="B70" s="131" t="s">
        <v>52</v>
      </c>
      <c r="C70" s="118">
        <v>19</v>
      </c>
      <c r="D70" s="110">
        <v>133</v>
      </c>
      <c r="E70" s="111">
        <f t="shared" si="68"/>
        <v>152</v>
      </c>
      <c r="F70" s="737"/>
      <c r="G70" s="738"/>
      <c r="H70" s="119">
        <v>144</v>
      </c>
      <c r="I70" s="113">
        <f t="shared" si="69"/>
        <v>163</v>
      </c>
      <c r="J70" s="737"/>
      <c r="K70" s="738"/>
      <c r="L70" s="112">
        <v>159</v>
      </c>
      <c r="M70" s="113">
        <f t="shared" si="70"/>
        <v>178</v>
      </c>
      <c r="N70" s="737"/>
      <c r="O70" s="738"/>
      <c r="P70" s="110">
        <v>126</v>
      </c>
      <c r="Q70" s="111">
        <f t="shared" si="71"/>
        <v>145</v>
      </c>
      <c r="R70" s="737"/>
      <c r="S70" s="738"/>
      <c r="T70" s="110">
        <v>148</v>
      </c>
      <c r="U70" s="111">
        <f t="shared" si="72"/>
        <v>167</v>
      </c>
      <c r="V70" s="737"/>
      <c r="W70" s="738"/>
      <c r="X70" s="113">
        <f t="shared" si="62"/>
        <v>805</v>
      </c>
      <c r="Y70" s="119">
        <f>D70+H70+L70+P70+T70</f>
        <v>710</v>
      </c>
      <c r="Z70" s="120">
        <f>AVERAGE(E70,I70,M70,Q70,U70)</f>
        <v>161</v>
      </c>
      <c r="AA70" s="121">
        <f>AVERAGE(E70,I70,M70,Q70,U70)-C70</f>
        <v>142</v>
      </c>
      <c r="AB70" s="732"/>
      <c r="AD70" s="60"/>
      <c r="AE70" s="60"/>
      <c r="AF70" s="60"/>
      <c r="AG70" s="60"/>
      <c r="AH70" s="60"/>
    </row>
    <row r="71" spans="1:34" s="129" customFormat="1" ht="44.4" customHeight="1" thickBot="1" x14ac:dyDescent="0.3">
      <c r="A71" s="107"/>
      <c r="B71" s="122" t="s">
        <v>105</v>
      </c>
      <c r="C71" s="123">
        <f>SUM(C72:C74)</f>
        <v>194</v>
      </c>
      <c r="D71" s="95">
        <f>SUM(D72:D74)</f>
        <v>329</v>
      </c>
      <c r="E71" s="124">
        <f>SUM(E72:E74)</f>
        <v>523</v>
      </c>
      <c r="F71" s="124">
        <f>E75</f>
        <v>592</v>
      </c>
      <c r="G71" s="101" t="str">
        <f>B75</f>
        <v>Aroz3D</v>
      </c>
      <c r="H71" s="125">
        <f>SUM(H72:H74)</f>
        <v>325</v>
      </c>
      <c r="I71" s="124">
        <f>SUM(I72:I74)</f>
        <v>519</v>
      </c>
      <c r="J71" s="124">
        <f>I83</f>
        <v>512</v>
      </c>
      <c r="K71" s="101" t="str">
        <f>B83</f>
        <v>Rakvere Teater</v>
      </c>
      <c r="L71" s="102">
        <f>SUM(L72:L74)</f>
        <v>312</v>
      </c>
      <c r="M71" s="124">
        <f>SUM(M72:M74)</f>
        <v>506</v>
      </c>
      <c r="N71" s="124">
        <f>M67</f>
        <v>517</v>
      </c>
      <c r="O71" s="101" t="str">
        <f>B67</f>
        <v>TER Team</v>
      </c>
      <c r="P71" s="102">
        <f>SUM(P72:P74)</f>
        <v>415</v>
      </c>
      <c r="Q71" s="124">
        <f>SUM(Q72:Q74)</f>
        <v>609</v>
      </c>
      <c r="R71" s="124">
        <f>Q63</f>
        <v>527</v>
      </c>
      <c r="S71" s="101" t="str">
        <f>B63</f>
        <v>Strikers</v>
      </c>
      <c r="T71" s="102">
        <f>SUM(T72:T74)</f>
        <v>361</v>
      </c>
      <c r="U71" s="124">
        <f>SUM(U72:U74)</f>
        <v>555</v>
      </c>
      <c r="V71" s="124">
        <f>U79</f>
        <v>557</v>
      </c>
      <c r="W71" s="101" t="str">
        <f>B79</f>
        <v>Elke Rakvere</v>
      </c>
      <c r="X71" s="104">
        <f t="shared" si="62"/>
        <v>2712</v>
      </c>
      <c r="Y71" s="102">
        <f>SUM(Y72:Y74)</f>
        <v>1742</v>
      </c>
      <c r="Z71" s="128">
        <f>AVERAGE(Z72,Z73,Z74)</f>
        <v>180.79999999999998</v>
      </c>
      <c r="AA71" s="106">
        <f>AVERAGE(AA72,AA73,AA74)</f>
        <v>116.13333333333333</v>
      </c>
      <c r="AB71" s="730">
        <f>F72+J72+N72+R72+V72</f>
        <v>2</v>
      </c>
    </row>
    <row r="72" spans="1:34" s="129" customFormat="1" ht="16.2" customHeight="1" x14ac:dyDescent="0.25">
      <c r="A72" s="107"/>
      <c r="B72" s="130" t="s">
        <v>106</v>
      </c>
      <c r="C72" s="116">
        <f>180-10</f>
        <v>170</v>
      </c>
      <c r="D72" s="110">
        <v>0</v>
      </c>
      <c r="E72" s="111">
        <f>D72+C72</f>
        <v>170</v>
      </c>
      <c r="F72" s="733">
        <v>0</v>
      </c>
      <c r="G72" s="734"/>
      <c r="H72" s="112">
        <v>0</v>
      </c>
      <c r="I72" s="113">
        <f>C72+H72</f>
        <v>170</v>
      </c>
      <c r="J72" s="733">
        <v>1</v>
      </c>
      <c r="K72" s="734"/>
      <c r="L72" s="112">
        <v>0</v>
      </c>
      <c r="M72" s="113">
        <f>C72+L72</f>
        <v>170</v>
      </c>
      <c r="N72" s="733">
        <v>0</v>
      </c>
      <c r="O72" s="734"/>
      <c r="P72" s="112">
        <v>0</v>
      </c>
      <c r="Q72" s="111">
        <f>C72+P72</f>
        <v>170</v>
      </c>
      <c r="R72" s="733">
        <v>1</v>
      </c>
      <c r="S72" s="734"/>
      <c r="T72" s="110">
        <v>0</v>
      </c>
      <c r="U72" s="111">
        <f>C72+T72</f>
        <v>170</v>
      </c>
      <c r="V72" s="733">
        <v>0</v>
      </c>
      <c r="W72" s="734"/>
      <c r="X72" s="113">
        <f t="shared" si="62"/>
        <v>850</v>
      </c>
      <c r="Y72" s="112">
        <f>D72+H72+L72+P72+T72</f>
        <v>0</v>
      </c>
      <c r="Z72" s="114">
        <f>AVERAGE(E72,I72,M72,Q72,U72)</f>
        <v>170</v>
      </c>
      <c r="AA72" s="115">
        <f>AVERAGE(E72,I72,M72,Q72,U72)-C72</f>
        <v>0</v>
      </c>
      <c r="AB72" s="731"/>
    </row>
    <row r="73" spans="1:34" s="129" customFormat="1" ht="16.2" customHeight="1" x14ac:dyDescent="0.25">
      <c r="A73" s="107"/>
      <c r="B73" s="117" t="s">
        <v>123</v>
      </c>
      <c r="C73" s="116">
        <v>0</v>
      </c>
      <c r="D73" s="110">
        <v>188</v>
      </c>
      <c r="E73" s="111">
        <f t="shared" ref="E73:E74" si="73">D73+C73</f>
        <v>188</v>
      </c>
      <c r="F73" s="735"/>
      <c r="G73" s="736"/>
      <c r="H73" s="112">
        <v>158</v>
      </c>
      <c r="I73" s="113">
        <f t="shared" ref="I73:I74" si="74">C73+H73</f>
        <v>158</v>
      </c>
      <c r="J73" s="735"/>
      <c r="K73" s="736"/>
      <c r="L73" s="112">
        <v>167</v>
      </c>
      <c r="M73" s="113">
        <f t="shared" ref="M73:M74" si="75">C73+L73</f>
        <v>167</v>
      </c>
      <c r="N73" s="735"/>
      <c r="O73" s="736"/>
      <c r="P73" s="110">
        <v>184</v>
      </c>
      <c r="Q73" s="111">
        <f t="shared" ref="Q73:Q74" si="76">C73+P73</f>
        <v>184</v>
      </c>
      <c r="R73" s="735"/>
      <c r="S73" s="736"/>
      <c r="T73" s="110">
        <v>160</v>
      </c>
      <c r="U73" s="111">
        <f t="shared" ref="U73:U74" si="77">C73+T73</f>
        <v>160</v>
      </c>
      <c r="V73" s="735"/>
      <c r="W73" s="736"/>
      <c r="X73" s="113">
        <f t="shared" si="62"/>
        <v>857</v>
      </c>
      <c r="Y73" s="112">
        <f>D73+H73+L73+P73+T73</f>
        <v>857</v>
      </c>
      <c r="Z73" s="114">
        <f>AVERAGE(E73,I73,M73,Q73,U73)</f>
        <v>171.4</v>
      </c>
      <c r="AA73" s="115">
        <f>AVERAGE(E73,I73,M73,Q73,U73)-C73</f>
        <v>171.4</v>
      </c>
      <c r="AB73" s="731"/>
    </row>
    <row r="74" spans="1:34" s="129" customFormat="1" ht="16.95" customHeight="1" thickBot="1" x14ac:dyDescent="0.35">
      <c r="A74" s="107"/>
      <c r="B74" s="131" t="s">
        <v>107</v>
      </c>
      <c r="C74" s="118">
        <v>24</v>
      </c>
      <c r="D74" s="110">
        <v>141</v>
      </c>
      <c r="E74" s="111">
        <f t="shared" si="73"/>
        <v>165</v>
      </c>
      <c r="F74" s="737"/>
      <c r="G74" s="738"/>
      <c r="H74" s="119">
        <v>167</v>
      </c>
      <c r="I74" s="113">
        <f t="shared" si="74"/>
        <v>191</v>
      </c>
      <c r="J74" s="737"/>
      <c r="K74" s="738"/>
      <c r="L74" s="112">
        <v>145</v>
      </c>
      <c r="M74" s="113">
        <f t="shared" si="75"/>
        <v>169</v>
      </c>
      <c r="N74" s="737"/>
      <c r="O74" s="738"/>
      <c r="P74" s="110">
        <v>231</v>
      </c>
      <c r="Q74" s="111">
        <f t="shared" si="76"/>
        <v>255</v>
      </c>
      <c r="R74" s="737"/>
      <c r="S74" s="738"/>
      <c r="T74" s="110">
        <v>201</v>
      </c>
      <c r="U74" s="111">
        <f t="shared" si="77"/>
        <v>225</v>
      </c>
      <c r="V74" s="737"/>
      <c r="W74" s="738"/>
      <c r="X74" s="113">
        <f t="shared" si="62"/>
        <v>1005</v>
      </c>
      <c r="Y74" s="119">
        <f>D74+H74+L74+P74+T74</f>
        <v>885</v>
      </c>
      <c r="Z74" s="120">
        <f>AVERAGE(E74,I74,M74,Q74,U74)</f>
        <v>201</v>
      </c>
      <c r="AA74" s="121">
        <f>AVERAGE(E74,I74,M74,Q74,U74)-C74</f>
        <v>177</v>
      </c>
      <c r="AB74" s="732"/>
    </row>
    <row r="75" spans="1:34" s="129" customFormat="1" ht="48.75" customHeight="1" thickBot="1" x14ac:dyDescent="0.3">
      <c r="A75" s="107"/>
      <c r="B75" s="122" t="s">
        <v>75</v>
      </c>
      <c r="C75" s="123">
        <f>SUM(C76:C78)</f>
        <v>60</v>
      </c>
      <c r="D75" s="95">
        <f>SUM(D76:D78)</f>
        <v>532</v>
      </c>
      <c r="E75" s="124">
        <f>SUM(E76:E78)</f>
        <v>592</v>
      </c>
      <c r="F75" s="124">
        <f>E71</f>
        <v>523</v>
      </c>
      <c r="G75" s="101" t="str">
        <f>B71</f>
        <v>WÜRTH</v>
      </c>
      <c r="H75" s="132">
        <f>SUM(H76:H78)</f>
        <v>416</v>
      </c>
      <c r="I75" s="124">
        <f>SUM(I76:I78)</f>
        <v>476</v>
      </c>
      <c r="J75" s="124">
        <f>I67</f>
        <v>491</v>
      </c>
      <c r="K75" s="101" t="str">
        <f>B67</f>
        <v>TER Team</v>
      </c>
      <c r="L75" s="103">
        <f>SUM(L76:L78)</f>
        <v>532</v>
      </c>
      <c r="M75" s="127">
        <f>SUM(M76:M78)</f>
        <v>592</v>
      </c>
      <c r="N75" s="124">
        <f>M63</f>
        <v>525</v>
      </c>
      <c r="O75" s="101" t="str">
        <f>B63</f>
        <v>Strikers</v>
      </c>
      <c r="P75" s="102">
        <f>SUM(P76:P78)</f>
        <v>427</v>
      </c>
      <c r="Q75" s="127">
        <f>SUM(Q76:Q78)</f>
        <v>487</v>
      </c>
      <c r="R75" s="124">
        <f>Q79</f>
        <v>495</v>
      </c>
      <c r="S75" s="101" t="str">
        <f>B79</f>
        <v>Elke Rakvere</v>
      </c>
      <c r="T75" s="102">
        <f>SUM(T76:T78)</f>
        <v>511</v>
      </c>
      <c r="U75" s="127">
        <f>SUM(U76:U78)</f>
        <v>571</v>
      </c>
      <c r="V75" s="124">
        <f>U83</f>
        <v>588</v>
      </c>
      <c r="W75" s="101" t="str">
        <f>B83</f>
        <v>Rakvere Teater</v>
      </c>
      <c r="X75" s="104">
        <f t="shared" si="62"/>
        <v>2718</v>
      </c>
      <c r="Y75" s="102">
        <f>SUM(Y76:Y78)</f>
        <v>2418</v>
      </c>
      <c r="Z75" s="128">
        <f>AVERAGE(Z76,Z77,Z78)</f>
        <v>181.19999999999996</v>
      </c>
      <c r="AA75" s="106">
        <f>AVERAGE(AA76,AA77,AA78)</f>
        <v>161.19999999999999</v>
      </c>
      <c r="AB75" s="730">
        <f>F76+J76+N76+R76+V76</f>
        <v>2</v>
      </c>
    </row>
    <row r="76" spans="1:34" s="129" customFormat="1" ht="16.2" customHeight="1" x14ac:dyDescent="0.25">
      <c r="A76" s="107"/>
      <c r="B76" s="108" t="s">
        <v>112</v>
      </c>
      <c r="C76" s="116">
        <v>16</v>
      </c>
      <c r="D76" s="110">
        <v>194</v>
      </c>
      <c r="E76" s="111">
        <f>D76+C76</f>
        <v>210</v>
      </c>
      <c r="F76" s="733">
        <v>1</v>
      </c>
      <c r="G76" s="734"/>
      <c r="H76" s="112">
        <v>143</v>
      </c>
      <c r="I76" s="113">
        <f>C76+H76</f>
        <v>159</v>
      </c>
      <c r="J76" s="733">
        <v>0</v>
      </c>
      <c r="K76" s="734"/>
      <c r="L76" s="112">
        <v>197</v>
      </c>
      <c r="M76" s="113">
        <f>C76+L76</f>
        <v>213</v>
      </c>
      <c r="N76" s="733">
        <v>1</v>
      </c>
      <c r="O76" s="734"/>
      <c r="P76" s="112">
        <v>175</v>
      </c>
      <c r="Q76" s="111">
        <f>C76+P76</f>
        <v>191</v>
      </c>
      <c r="R76" s="733">
        <v>0</v>
      </c>
      <c r="S76" s="734"/>
      <c r="T76" s="110">
        <v>189</v>
      </c>
      <c r="U76" s="111">
        <f>C76+T76</f>
        <v>205</v>
      </c>
      <c r="V76" s="733">
        <v>0</v>
      </c>
      <c r="W76" s="734"/>
      <c r="X76" s="113">
        <f t="shared" si="62"/>
        <v>978</v>
      </c>
      <c r="Y76" s="112">
        <f>D76+H76+L76+P76+T76</f>
        <v>898</v>
      </c>
      <c r="Z76" s="114">
        <f>AVERAGE(E76,I76,M76,Q76,U76)</f>
        <v>195.6</v>
      </c>
      <c r="AA76" s="115">
        <f>AVERAGE(E76,I76,M76,Q76,U76)-C76</f>
        <v>179.6</v>
      </c>
      <c r="AB76" s="731"/>
    </row>
    <row r="77" spans="1:34" s="129" customFormat="1" ht="16.2" customHeight="1" x14ac:dyDescent="0.25">
      <c r="A77" s="107"/>
      <c r="B77" s="108" t="s">
        <v>113</v>
      </c>
      <c r="C77" s="116">
        <v>15</v>
      </c>
      <c r="D77" s="110">
        <v>170</v>
      </c>
      <c r="E77" s="111">
        <f t="shared" ref="E77:E78" si="78">D77+C77</f>
        <v>185</v>
      </c>
      <c r="F77" s="735"/>
      <c r="G77" s="736"/>
      <c r="H77" s="112">
        <v>140</v>
      </c>
      <c r="I77" s="113">
        <f t="shared" ref="I77:I78" si="79">C77+H77</f>
        <v>155</v>
      </c>
      <c r="J77" s="735"/>
      <c r="K77" s="736"/>
      <c r="L77" s="112">
        <v>195</v>
      </c>
      <c r="M77" s="113">
        <f t="shared" ref="M77:M78" si="80">C77+L77</f>
        <v>210</v>
      </c>
      <c r="N77" s="735"/>
      <c r="O77" s="736"/>
      <c r="P77" s="110">
        <v>141</v>
      </c>
      <c r="Q77" s="111">
        <f t="shared" ref="Q77:Q78" si="81">C77+P77</f>
        <v>156</v>
      </c>
      <c r="R77" s="735"/>
      <c r="S77" s="736"/>
      <c r="T77" s="110">
        <v>160</v>
      </c>
      <c r="U77" s="111">
        <f t="shared" ref="U77:U78" si="82">C77+T77</f>
        <v>175</v>
      </c>
      <c r="V77" s="735"/>
      <c r="W77" s="736"/>
      <c r="X77" s="113">
        <f t="shared" si="62"/>
        <v>881</v>
      </c>
      <c r="Y77" s="112">
        <f>D77+H77+L77+P77+T77</f>
        <v>806</v>
      </c>
      <c r="Z77" s="114">
        <f>AVERAGE(E77,I77,M77,Q77,U77)</f>
        <v>176.2</v>
      </c>
      <c r="AA77" s="115">
        <f>AVERAGE(E77,I77,M77,Q77,U77)-C77</f>
        <v>161.19999999999999</v>
      </c>
      <c r="AB77" s="731"/>
    </row>
    <row r="78" spans="1:34" s="129" customFormat="1" ht="16.95" customHeight="1" thickBot="1" x14ac:dyDescent="0.35">
      <c r="A78" s="107"/>
      <c r="B78" s="108" t="s">
        <v>114</v>
      </c>
      <c r="C78" s="118">
        <v>29</v>
      </c>
      <c r="D78" s="110">
        <v>168</v>
      </c>
      <c r="E78" s="111">
        <f t="shared" si="78"/>
        <v>197</v>
      </c>
      <c r="F78" s="737"/>
      <c r="G78" s="738"/>
      <c r="H78" s="119">
        <v>133</v>
      </c>
      <c r="I78" s="113">
        <f t="shared" si="79"/>
        <v>162</v>
      </c>
      <c r="J78" s="737"/>
      <c r="K78" s="738"/>
      <c r="L78" s="112">
        <v>140</v>
      </c>
      <c r="M78" s="113">
        <f t="shared" si="80"/>
        <v>169</v>
      </c>
      <c r="N78" s="737"/>
      <c r="O78" s="738"/>
      <c r="P78" s="110">
        <v>111</v>
      </c>
      <c r="Q78" s="111">
        <f t="shared" si="81"/>
        <v>140</v>
      </c>
      <c r="R78" s="737"/>
      <c r="S78" s="738"/>
      <c r="T78" s="110">
        <v>162</v>
      </c>
      <c r="U78" s="111">
        <f t="shared" si="82"/>
        <v>191</v>
      </c>
      <c r="V78" s="737"/>
      <c r="W78" s="738"/>
      <c r="X78" s="113">
        <f t="shared" si="62"/>
        <v>859</v>
      </c>
      <c r="Y78" s="119">
        <f>D78+H78+L78+P78+T78</f>
        <v>714</v>
      </c>
      <c r="Z78" s="120">
        <f>AVERAGE(E78,I78,M78,Q78,U78)</f>
        <v>171.8</v>
      </c>
      <c r="AA78" s="121">
        <f>AVERAGE(E78,I78,M78,Q78,U78)-C78</f>
        <v>142.80000000000001</v>
      </c>
      <c r="AB78" s="732"/>
    </row>
    <row r="79" spans="1:34" s="129" customFormat="1" ht="48.75" customHeight="1" thickBot="1" x14ac:dyDescent="0.3">
      <c r="A79" s="107"/>
      <c r="B79" s="93" t="s">
        <v>61</v>
      </c>
      <c r="C79" s="133">
        <f>SUM(C80:C82)</f>
        <v>123</v>
      </c>
      <c r="D79" s="95">
        <f>SUM(D80:D82)</f>
        <v>388</v>
      </c>
      <c r="E79" s="124">
        <f>SUM(E80:E82)</f>
        <v>511</v>
      </c>
      <c r="F79" s="124">
        <f>E67</f>
        <v>493</v>
      </c>
      <c r="G79" s="101" t="str">
        <f>B67</f>
        <v>TER Team</v>
      </c>
      <c r="H79" s="125">
        <f>SUM(H80:H82)</f>
        <v>399</v>
      </c>
      <c r="I79" s="124">
        <f>SUM(I80:I82)</f>
        <v>522</v>
      </c>
      <c r="J79" s="124">
        <f>I63</f>
        <v>608</v>
      </c>
      <c r="K79" s="101" t="str">
        <f>B63</f>
        <v>Strikers</v>
      </c>
      <c r="L79" s="102">
        <f>SUM(L80:L82)</f>
        <v>458</v>
      </c>
      <c r="M79" s="126">
        <f>SUM(M80:M82)</f>
        <v>581</v>
      </c>
      <c r="N79" s="124">
        <f>M83</f>
        <v>442</v>
      </c>
      <c r="O79" s="101" t="str">
        <f>B83</f>
        <v>Rakvere Teater</v>
      </c>
      <c r="P79" s="102">
        <f>SUM(P80:P82)</f>
        <v>372</v>
      </c>
      <c r="Q79" s="126">
        <f>SUM(Q80:Q82)</f>
        <v>495</v>
      </c>
      <c r="R79" s="124">
        <f>Q75</f>
        <v>487</v>
      </c>
      <c r="S79" s="101" t="str">
        <f>B75</f>
        <v>Aroz3D</v>
      </c>
      <c r="T79" s="102">
        <f>SUM(T80:T82)</f>
        <v>434</v>
      </c>
      <c r="U79" s="126">
        <f>SUM(U80:U82)</f>
        <v>557</v>
      </c>
      <c r="V79" s="124">
        <f>U71</f>
        <v>555</v>
      </c>
      <c r="W79" s="101" t="str">
        <f>B71</f>
        <v>WÜRTH</v>
      </c>
      <c r="X79" s="104">
        <f t="shared" si="62"/>
        <v>2666</v>
      </c>
      <c r="Y79" s="102">
        <f>SUM(Y80:Y82)</f>
        <v>2051</v>
      </c>
      <c r="Z79" s="128">
        <f>AVERAGE(Z80,Z81,Z82)</f>
        <v>177.73333333333335</v>
      </c>
      <c r="AA79" s="106">
        <f>AVERAGE(AA80,AA81,AA82)</f>
        <v>136.73333333333332</v>
      </c>
      <c r="AB79" s="730">
        <f>F80+J80+N80+R80+V80</f>
        <v>4</v>
      </c>
    </row>
    <row r="80" spans="1:34" s="129" customFormat="1" ht="16.2" customHeight="1" x14ac:dyDescent="0.25">
      <c r="A80" s="107"/>
      <c r="B80" s="108" t="s">
        <v>176</v>
      </c>
      <c r="C80" s="116">
        <v>43</v>
      </c>
      <c r="D80" s="110">
        <v>124</v>
      </c>
      <c r="E80" s="111">
        <f>D80+C80</f>
        <v>167</v>
      </c>
      <c r="F80" s="733">
        <v>1</v>
      </c>
      <c r="G80" s="734"/>
      <c r="H80" s="112">
        <v>110</v>
      </c>
      <c r="I80" s="113">
        <f>C80+H80</f>
        <v>153</v>
      </c>
      <c r="J80" s="733">
        <v>0</v>
      </c>
      <c r="K80" s="734"/>
      <c r="L80" s="112">
        <v>152</v>
      </c>
      <c r="M80" s="113">
        <f>C80+L80</f>
        <v>195</v>
      </c>
      <c r="N80" s="733">
        <v>1</v>
      </c>
      <c r="O80" s="734"/>
      <c r="P80" s="112">
        <v>148</v>
      </c>
      <c r="Q80" s="111">
        <f>C80+P80</f>
        <v>191</v>
      </c>
      <c r="R80" s="733">
        <v>1</v>
      </c>
      <c r="S80" s="734"/>
      <c r="T80" s="110">
        <v>116</v>
      </c>
      <c r="U80" s="111">
        <f>C80+T80</f>
        <v>159</v>
      </c>
      <c r="V80" s="733">
        <v>1</v>
      </c>
      <c r="W80" s="734"/>
      <c r="X80" s="113">
        <f t="shared" si="62"/>
        <v>865</v>
      </c>
      <c r="Y80" s="112">
        <f>D80+H80+L80+P80+T80</f>
        <v>650</v>
      </c>
      <c r="Z80" s="114">
        <f>AVERAGE(E80,I80,M80,Q80,U80)</f>
        <v>173</v>
      </c>
      <c r="AA80" s="115">
        <f>AVERAGE(E80,I80,M80,Q80,U80)-C80</f>
        <v>130</v>
      </c>
      <c r="AB80" s="731"/>
    </row>
    <row r="81" spans="1:34" s="129" customFormat="1" ht="16.2" customHeight="1" x14ac:dyDescent="0.25">
      <c r="A81" s="107"/>
      <c r="B81" s="108" t="s">
        <v>71</v>
      </c>
      <c r="C81" s="116">
        <v>39</v>
      </c>
      <c r="D81" s="110">
        <v>139</v>
      </c>
      <c r="E81" s="111">
        <f t="shared" ref="E81:E82" si="83">D81+C81</f>
        <v>178</v>
      </c>
      <c r="F81" s="735"/>
      <c r="G81" s="736"/>
      <c r="H81" s="112">
        <v>133</v>
      </c>
      <c r="I81" s="113">
        <f t="shared" ref="I81:I82" si="84">C81+H81</f>
        <v>172</v>
      </c>
      <c r="J81" s="735"/>
      <c r="K81" s="736"/>
      <c r="L81" s="112">
        <v>154</v>
      </c>
      <c r="M81" s="113">
        <f t="shared" ref="M81:M82" si="85">C81+L81</f>
        <v>193</v>
      </c>
      <c r="N81" s="735"/>
      <c r="O81" s="736"/>
      <c r="P81" s="110">
        <v>92</v>
      </c>
      <c r="Q81" s="111">
        <f t="shared" ref="Q81:Q82" si="86">C81+P81</f>
        <v>131</v>
      </c>
      <c r="R81" s="735"/>
      <c r="S81" s="736"/>
      <c r="T81" s="110">
        <v>148</v>
      </c>
      <c r="U81" s="111">
        <f t="shared" ref="U81:U82" si="87">C81+T81</f>
        <v>187</v>
      </c>
      <c r="V81" s="735"/>
      <c r="W81" s="736"/>
      <c r="X81" s="113">
        <f t="shared" si="62"/>
        <v>861</v>
      </c>
      <c r="Y81" s="112">
        <f>D81+H81+L81+P81+T81</f>
        <v>666</v>
      </c>
      <c r="Z81" s="114">
        <f>AVERAGE(E81,I81,M81,Q81,U81)</f>
        <v>172.2</v>
      </c>
      <c r="AA81" s="115">
        <f>AVERAGE(E81,I81,M81,Q81,U81)-C81</f>
        <v>133.19999999999999</v>
      </c>
      <c r="AB81" s="731"/>
    </row>
    <row r="82" spans="1:34" s="129" customFormat="1" ht="16.95" customHeight="1" thickBot="1" x14ac:dyDescent="0.35">
      <c r="A82" s="107"/>
      <c r="B82" s="117" t="s">
        <v>73</v>
      </c>
      <c r="C82" s="118">
        <v>41</v>
      </c>
      <c r="D82" s="110">
        <v>125</v>
      </c>
      <c r="E82" s="111">
        <f t="shared" si="83"/>
        <v>166</v>
      </c>
      <c r="F82" s="737"/>
      <c r="G82" s="738"/>
      <c r="H82" s="119">
        <v>156</v>
      </c>
      <c r="I82" s="113">
        <f t="shared" si="84"/>
        <v>197</v>
      </c>
      <c r="J82" s="737"/>
      <c r="K82" s="738"/>
      <c r="L82" s="112">
        <v>152</v>
      </c>
      <c r="M82" s="113">
        <f t="shared" si="85"/>
        <v>193</v>
      </c>
      <c r="N82" s="737"/>
      <c r="O82" s="738"/>
      <c r="P82" s="110">
        <v>132</v>
      </c>
      <c r="Q82" s="111">
        <f t="shared" si="86"/>
        <v>173</v>
      </c>
      <c r="R82" s="737"/>
      <c r="S82" s="738"/>
      <c r="T82" s="110">
        <v>170</v>
      </c>
      <c r="U82" s="111">
        <f t="shared" si="87"/>
        <v>211</v>
      </c>
      <c r="V82" s="737"/>
      <c r="W82" s="738"/>
      <c r="X82" s="113">
        <f t="shared" si="62"/>
        <v>940</v>
      </c>
      <c r="Y82" s="119">
        <f>D82+H82+L82+P82+T82</f>
        <v>735</v>
      </c>
      <c r="Z82" s="120">
        <f>AVERAGE(E82,I82,M82,Q82,U82)</f>
        <v>188</v>
      </c>
      <c r="AA82" s="121">
        <f>AVERAGE(E82,I82,M82,Q82,U82)-C82</f>
        <v>147</v>
      </c>
      <c r="AB82" s="732"/>
    </row>
    <row r="83" spans="1:34" s="129" customFormat="1" ht="48.75" customHeight="1" thickBot="1" x14ac:dyDescent="0.3">
      <c r="A83" s="107"/>
      <c r="B83" s="93" t="s">
        <v>80</v>
      </c>
      <c r="C83" s="133">
        <f>SUM(C84:C86)</f>
        <v>175</v>
      </c>
      <c r="D83" s="95">
        <f>SUM(D84:D86)</f>
        <v>287</v>
      </c>
      <c r="E83" s="124">
        <f>SUM(E84:E86)</f>
        <v>462</v>
      </c>
      <c r="F83" s="124">
        <f>E63</f>
        <v>466</v>
      </c>
      <c r="G83" s="101" t="str">
        <f>B63</f>
        <v>Strikers</v>
      </c>
      <c r="H83" s="125">
        <f>SUM(H84:H86)</f>
        <v>337</v>
      </c>
      <c r="I83" s="124">
        <f>SUM(I84:I86)</f>
        <v>512</v>
      </c>
      <c r="J83" s="124">
        <f>I71</f>
        <v>519</v>
      </c>
      <c r="K83" s="101" t="str">
        <f>B71</f>
        <v>WÜRTH</v>
      </c>
      <c r="L83" s="103">
        <f>SUM(L84:L86)</f>
        <v>267</v>
      </c>
      <c r="M83" s="124">
        <f>SUM(M84:M86)</f>
        <v>442</v>
      </c>
      <c r="N83" s="124">
        <f>M79</f>
        <v>581</v>
      </c>
      <c r="O83" s="101" t="str">
        <f>B79</f>
        <v>Elke Rakvere</v>
      </c>
      <c r="P83" s="102">
        <f>SUM(P84:P86)</f>
        <v>328</v>
      </c>
      <c r="Q83" s="124">
        <f>SUM(Q84:Q86)</f>
        <v>503</v>
      </c>
      <c r="R83" s="124">
        <f>Q67</f>
        <v>560</v>
      </c>
      <c r="S83" s="101" t="str">
        <f>B67</f>
        <v>TER Team</v>
      </c>
      <c r="T83" s="102">
        <f>SUM(T84:T86)</f>
        <v>413</v>
      </c>
      <c r="U83" s="124">
        <f>SUM(U84:U86)</f>
        <v>588</v>
      </c>
      <c r="V83" s="124">
        <f>U75</f>
        <v>571</v>
      </c>
      <c r="W83" s="101" t="str">
        <f>B75</f>
        <v>Aroz3D</v>
      </c>
      <c r="X83" s="104">
        <f t="shared" si="62"/>
        <v>2507</v>
      </c>
      <c r="Y83" s="102">
        <f>SUM(Y84:Y86)</f>
        <v>1632</v>
      </c>
      <c r="Z83" s="128">
        <f>AVERAGE(Z84,Z85,Z86)</f>
        <v>167.13333333333333</v>
      </c>
      <c r="AA83" s="106">
        <f>AVERAGE(AA84,AA85,AA86)</f>
        <v>108.8</v>
      </c>
      <c r="AB83" s="730">
        <f>F84+J84+N84+R84+V84</f>
        <v>1</v>
      </c>
    </row>
    <row r="84" spans="1:34" s="129" customFormat="1" ht="16.2" customHeight="1" x14ac:dyDescent="0.25">
      <c r="A84" s="107"/>
      <c r="B84" s="108" t="s">
        <v>139</v>
      </c>
      <c r="C84" s="116">
        <v>60</v>
      </c>
      <c r="D84" s="110">
        <v>91</v>
      </c>
      <c r="E84" s="111">
        <f>D84+C84</f>
        <v>151</v>
      </c>
      <c r="F84" s="733">
        <v>0</v>
      </c>
      <c r="G84" s="734"/>
      <c r="H84" s="112">
        <v>102</v>
      </c>
      <c r="I84" s="113">
        <f>C84+H84</f>
        <v>162</v>
      </c>
      <c r="J84" s="733">
        <v>0</v>
      </c>
      <c r="K84" s="734"/>
      <c r="L84" s="112">
        <v>85</v>
      </c>
      <c r="M84" s="113">
        <f>C84+L84</f>
        <v>145</v>
      </c>
      <c r="N84" s="733">
        <v>0</v>
      </c>
      <c r="O84" s="734"/>
      <c r="P84" s="112">
        <v>113</v>
      </c>
      <c r="Q84" s="111">
        <f>C84+P84</f>
        <v>173</v>
      </c>
      <c r="R84" s="733">
        <v>0</v>
      </c>
      <c r="S84" s="734"/>
      <c r="T84" s="110">
        <v>103</v>
      </c>
      <c r="U84" s="111">
        <f>C84+T84</f>
        <v>163</v>
      </c>
      <c r="V84" s="733">
        <v>1</v>
      </c>
      <c r="W84" s="734"/>
      <c r="X84" s="113">
        <f t="shared" si="62"/>
        <v>794</v>
      </c>
      <c r="Y84" s="112">
        <f>D84+H84+L84+P84+T84</f>
        <v>494</v>
      </c>
      <c r="Z84" s="114">
        <f>AVERAGE(E84,I84,M84,Q84,U84)</f>
        <v>158.80000000000001</v>
      </c>
      <c r="AA84" s="115">
        <f>AVERAGE(E84,I84,M84,Q84,U84)-C84</f>
        <v>98.800000000000011</v>
      </c>
      <c r="AB84" s="731"/>
    </row>
    <row r="85" spans="1:34" s="129" customFormat="1" ht="16.2" customHeight="1" x14ac:dyDescent="0.25">
      <c r="A85" s="107"/>
      <c r="B85" s="108" t="s">
        <v>136</v>
      </c>
      <c r="C85" s="116">
        <v>55</v>
      </c>
      <c r="D85" s="110">
        <v>94</v>
      </c>
      <c r="E85" s="111">
        <f t="shared" ref="E85:E86" si="88">D85+C85</f>
        <v>149</v>
      </c>
      <c r="F85" s="735"/>
      <c r="G85" s="736"/>
      <c r="H85" s="112">
        <v>139</v>
      </c>
      <c r="I85" s="113">
        <f t="shared" ref="I85:I86" si="89">C85+H85</f>
        <v>194</v>
      </c>
      <c r="J85" s="735"/>
      <c r="K85" s="736"/>
      <c r="L85" s="112">
        <v>98</v>
      </c>
      <c r="M85" s="113">
        <f t="shared" ref="M85:M86" si="90">C85+L85</f>
        <v>153</v>
      </c>
      <c r="N85" s="735"/>
      <c r="O85" s="736"/>
      <c r="P85" s="110">
        <v>128</v>
      </c>
      <c r="Q85" s="111">
        <f t="shared" ref="Q85:Q86" si="91">C85+P85</f>
        <v>183</v>
      </c>
      <c r="R85" s="735"/>
      <c r="S85" s="736"/>
      <c r="T85" s="110">
        <v>154</v>
      </c>
      <c r="U85" s="111">
        <f t="shared" ref="U85:U86" si="92">C85+T85</f>
        <v>209</v>
      </c>
      <c r="V85" s="735"/>
      <c r="W85" s="736"/>
      <c r="X85" s="113">
        <f t="shared" si="62"/>
        <v>888</v>
      </c>
      <c r="Y85" s="112">
        <f>D85+H85+L85+P85+T85</f>
        <v>613</v>
      </c>
      <c r="Z85" s="114">
        <f>AVERAGE(E85,I85,M85,Q85,U85)</f>
        <v>177.6</v>
      </c>
      <c r="AA85" s="115">
        <f>AVERAGE(E85,I85,M85,Q85,U85)-C85</f>
        <v>122.6</v>
      </c>
      <c r="AB85" s="731"/>
    </row>
    <row r="86" spans="1:34" s="129" customFormat="1" ht="16.95" customHeight="1" thickBot="1" x14ac:dyDescent="0.35">
      <c r="A86" s="107"/>
      <c r="B86" s="117" t="s">
        <v>175</v>
      </c>
      <c r="C86" s="118">
        <v>60</v>
      </c>
      <c r="D86" s="110">
        <v>102</v>
      </c>
      <c r="E86" s="111">
        <f t="shared" si="88"/>
        <v>162</v>
      </c>
      <c r="F86" s="737"/>
      <c r="G86" s="738"/>
      <c r="H86" s="119">
        <v>96</v>
      </c>
      <c r="I86" s="113">
        <f t="shared" si="89"/>
        <v>156</v>
      </c>
      <c r="J86" s="737"/>
      <c r="K86" s="738"/>
      <c r="L86" s="112">
        <v>84</v>
      </c>
      <c r="M86" s="113">
        <f t="shared" si="90"/>
        <v>144</v>
      </c>
      <c r="N86" s="737"/>
      <c r="O86" s="738"/>
      <c r="P86" s="110">
        <v>87</v>
      </c>
      <c r="Q86" s="111">
        <f t="shared" si="91"/>
        <v>147</v>
      </c>
      <c r="R86" s="737"/>
      <c r="S86" s="738"/>
      <c r="T86" s="110">
        <v>156</v>
      </c>
      <c r="U86" s="111">
        <f t="shared" si="92"/>
        <v>216</v>
      </c>
      <c r="V86" s="737"/>
      <c r="W86" s="738"/>
      <c r="X86" s="113">
        <f t="shared" si="62"/>
        <v>825</v>
      </c>
      <c r="Y86" s="119">
        <f>D86+H86+L86+P86+T86</f>
        <v>525</v>
      </c>
      <c r="Z86" s="120">
        <f>AVERAGE(E86,I86,M86,Q86,U86)</f>
        <v>165</v>
      </c>
      <c r="AA86" s="121">
        <f>AVERAGE(E86,I86,M86,Q86,U86)-C86</f>
        <v>105</v>
      </c>
      <c r="AB86" s="732"/>
    </row>
    <row r="87" spans="1:34" s="129" customFormat="1" ht="30.75" customHeight="1" x14ac:dyDescent="0.3">
      <c r="A87" s="107"/>
      <c r="B87" s="135"/>
      <c r="C87" s="136"/>
      <c r="D87" s="137"/>
      <c r="E87" s="138"/>
      <c r="F87" s="139"/>
      <c r="G87" s="139"/>
      <c r="H87" s="137"/>
      <c r="I87" s="138"/>
      <c r="J87" s="139"/>
      <c r="K87" s="139"/>
      <c r="L87" s="137"/>
      <c r="M87" s="138"/>
      <c r="N87" s="139"/>
      <c r="O87" s="139"/>
      <c r="P87" s="137"/>
      <c r="Q87" s="138"/>
      <c r="R87" s="139"/>
      <c r="S87" s="139"/>
      <c r="T87" s="137"/>
      <c r="U87" s="138"/>
      <c r="V87" s="139"/>
      <c r="W87" s="139"/>
      <c r="X87" s="138"/>
      <c r="Y87" s="137"/>
      <c r="Z87" s="140"/>
      <c r="AA87" s="141"/>
      <c r="AB87" s="142"/>
    </row>
    <row r="88" spans="1:34" ht="22.2" x14ac:dyDescent="0.3">
      <c r="B88" s="61"/>
      <c r="C88" s="62"/>
      <c r="D88" s="63"/>
      <c r="E88" s="64"/>
      <c r="F88" s="64"/>
      <c r="G88" s="64" t="s">
        <v>166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2"/>
      <c r="S88" s="62"/>
      <c r="T88" s="62"/>
      <c r="U88" s="149"/>
      <c r="V88" s="150" t="s">
        <v>65</v>
      </c>
      <c r="W88" s="65"/>
      <c r="X88" s="65"/>
      <c r="Y88" s="65"/>
      <c r="Z88" s="62"/>
      <c r="AA88" s="62"/>
      <c r="AB88" s="63"/>
    </row>
    <row r="89" spans="1:34" ht="20.399999999999999" thickBot="1" x14ac:dyDescent="0.35">
      <c r="B89" s="66" t="s">
        <v>26</v>
      </c>
      <c r="C89" s="67"/>
      <c r="D89" s="63"/>
      <c r="E89" s="68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3"/>
    </row>
    <row r="90" spans="1:34" x14ac:dyDescent="0.3">
      <c r="B90" s="69" t="s">
        <v>1</v>
      </c>
      <c r="C90" s="70" t="s">
        <v>27</v>
      </c>
      <c r="D90" s="71"/>
      <c r="E90" s="72" t="s">
        <v>28</v>
      </c>
      <c r="F90" s="741" t="s">
        <v>29</v>
      </c>
      <c r="G90" s="742"/>
      <c r="H90" s="73"/>
      <c r="I90" s="72" t="s">
        <v>30</v>
      </c>
      <c r="J90" s="741" t="s">
        <v>29</v>
      </c>
      <c r="K90" s="742"/>
      <c r="L90" s="74"/>
      <c r="M90" s="72" t="s">
        <v>31</v>
      </c>
      <c r="N90" s="741" t="s">
        <v>29</v>
      </c>
      <c r="O90" s="742"/>
      <c r="P90" s="74"/>
      <c r="Q90" s="72" t="s">
        <v>32</v>
      </c>
      <c r="R90" s="741" t="s">
        <v>29</v>
      </c>
      <c r="S90" s="742"/>
      <c r="T90" s="75"/>
      <c r="U90" s="72" t="s">
        <v>33</v>
      </c>
      <c r="V90" s="741" t="s">
        <v>29</v>
      </c>
      <c r="W90" s="742"/>
      <c r="X90" s="72" t="s">
        <v>34</v>
      </c>
      <c r="Y90" s="76"/>
      <c r="Z90" s="77" t="s">
        <v>35</v>
      </c>
      <c r="AA90" s="78" t="s">
        <v>4</v>
      </c>
      <c r="AB90" s="79" t="s">
        <v>34</v>
      </c>
    </row>
    <row r="91" spans="1:34" ht="17.399999999999999" thickBot="1" x14ac:dyDescent="0.35">
      <c r="A91" s="80"/>
      <c r="B91" s="81" t="s">
        <v>36</v>
      </c>
      <c r="C91" s="82"/>
      <c r="D91" s="83"/>
      <c r="E91" s="84" t="s">
        <v>37</v>
      </c>
      <c r="F91" s="739" t="s">
        <v>38</v>
      </c>
      <c r="G91" s="740"/>
      <c r="H91" s="85"/>
      <c r="I91" s="84" t="s">
        <v>37</v>
      </c>
      <c r="J91" s="739" t="s">
        <v>38</v>
      </c>
      <c r="K91" s="740"/>
      <c r="L91" s="84"/>
      <c r="M91" s="84" t="s">
        <v>37</v>
      </c>
      <c r="N91" s="739" t="s">
        <v>38</v>
      </c>
      <c r="O91" s="740"/>
      <c r="P91" s="84"/>
      <c r="Q91" s="84" t="s">
        <v>37</v>
      </c>
      <c r="R91" s="739" t="s">
        <v>38</v>
      </c>
      <c r="S91" s="740"/>
      <c r="T91" s="86"/>
      <c r="U91" s="84" t="s">
        <v>37</v>
      </c>
      <c r="V91" s="739" t="s">
        <v>38</v>
      </c>
      <c r="W91" s="740"/>
      <c r="X91" s="87" t="s">
        <v>37</v>
      </c>
      <c r="Y91" s="88" t="s">
        <v>39</v>
      </c>
      <c r="Z91" s="89" t="s">
        <v>40</v>
      </c>
      <c r="AA91" s="90" t="s">
        <v>41</v>
      </c>
      <c r="AB91" s="91" t="s">
        <v>2</v>
      </c>
    </row>
    <row r="92" spans="1:34" ht="48.75" customHeight="1" thickBot="1" x14ac:dyDescent="0.35">
      <c r="A92" s="92"/>
      <c r="B92" s="122" t="s">
        <v>82</v>
      </c>
      <c r="C92" s="94">
        <f>SUM(C93:C95)</f>
        <v>148</v>
      </c>
      <c r="D92" s="95">
        <f>SUM(D93:D95)</f>
        <v>350</v>
      </c>
      <c r="E92" s="96">
        <f>SUM(E93:E95)</f>
        <v>498</v>
      </c>
      <c r="F92" s="97">
        <f>E112</f>
        <v>451</v>
      </c>
      <c r="G92" s="98" t="str">
        <f>B112</f>
        <v>Kaupmees (-30)</v>
      </c>
      <c r="H92" s="99">
        <f>SUM(H93:H95)</f>
        <v>369</v>
      </c>
      <c r="I92" s="100">
        <f>SUM(I93:I95)</f>
        <v>517</v>
      </c>
      <c r="J92" s="100">
        <f>I108</f>
        <v>483</v>
      </c>
      <c r="K92" s="101" t="str">
        <f>B108</f>
        <v>Rakvere Spordikeskus</v>
      </c>
      <c r="L92" s="102">
        <f>SUM(L93:L95)</f>
        <v>322</v>
      </c>
      <c r="M92" s="97">
        <f>SUM(M93:M95)</f>
        <v>470</v>
      </c>
      <c r="N92" s="97">
        <f>M104</f>
        <v>523</v>
      </c>
      <c r="O92" s="98" t="str">
        <f>B104</f>
        <v>Astera</v>
      </c>
      <c r="P92" s="103">
        <f>SUM(P93:P95)</f>
        <v>395</v>
      </c>
      <c r="Q92" s="97">
        <f>SUM(Q93:Q95)</f>
        <v>543</v>
      </c>
      <c r="R92" s="97">
        <f>Q100</f>
        <v>551</v>
      </c>
      <c r="S92" s="98" t="str">
        <f>B100</f>
        <v>VERX</v>
      </c>
      <c r="T92" s="103">
        <f>SUM(T93:T95)</f>
        <v>401</v>
      </c>
      <c r="U92" s="97">
        <f>SUM(U93:U95)</f>
        <v>549</v>
      </c>
      <c r="V92" s="97">
        <f>U96</f>
        <v>458</v>
      </c>
      <c r="W92" s="98" t="str">
        <f>B96</f>
        <v>Temper</v>
      </c>
      <c r="X92" s="104">
        <f t="shared" ref="X92:X115" si="93">E92+I92+M92+Q92+U92</f>
        <v>2577</v>
      </c>
      <c r="Y92" s="102">
        <f>SUM(Y93:Y95)</f>
        <v>1837</v>
      </c>
      <c r="Z92" s="105">
        <f>AVERAGE(Z93,Z94,Z95)</f>
        <v>171.79999999999998</v>
      </c>
      <c r="AA92" s="106">
        <f>AVERAGE(AA93,AA94,AA95)</f>
        <v>122.46666666666665</v>
      </c>
      <c r="AB92" s="730">
        <f>F93+J93+N93+R93+V93</f>
        <v>3</v>
      </c>
    </row>
    <row r="93" spans="1:34" ht="16.95" customHeight="1" x14ac:dyDescent="0.3">
      <c r="A93" s="107"/>
      <c r="B93" s="108" t="s">
        <v>163</v>
      </c>
      <c r="C93" s="109">
        <v>60</v>
      </c>
      <c r="D93" s="110">
        <v>81</v>
      </c>
      <c r="E93" s="111">
        <f>D93+C93</f>
        <v>141</v>
      </c>
      <c r="F93" s="733">
        <v>1</v>
      </c>
      <c r="G93" s="734"/>
      <c r="H93" s="112">
        <v>75</v>
      </c>
      <c r="I93" s="113">
        <f>H93+C93</f>
        <v>135</v>
      </c>
      <c r="J93" s="733">
        <v>1</v>
      </c>
      <c r="K93" s="734"/>
      <c r="L93" s="112">
        <v>66</v>
      </c>
      <c r="M93" s="113">
        <f>L93+C93</f>
        <v>126</v>
      </c>
      <c r="N93" s="733">
        <v>0</v>
      </c>
      <c r="O93" s="734"/>
      <c r="P93" s="112">
        <v>68</v>
      </c>
      <c r="Q93" s="111">
        <f>P93+C93</f>
        <v>128</v>
      </c>
      <c r="R93" s="733">
        <v>0</v>
      </c>
      <c r="S93" s="734"/>
      <c r="T93" s="110">
        <v>135</v>
      </c>
      <c r="U93" s="111">
        <f>T93+C93</f>
        <v>195</v>
      </c>
      <c r="V93" s="733">
        <v>1</v>
      </c>
      <c r="W93" s="734"/>
      <c r="X93" s="113">
        <f t="shared" si="93"/>
        <v>725</v>
      </c>
      <c r="Y93" s="112">
        <f>D93+H93+L93+P93+T93</f>
        <v>425</v>
      </c>
      <c r="Z93" s="114">
        <f>AVERAGE(E93,I93,M93,Q93,U93)</f>
        <v>145</v>
      </c>
      <c r="AA93" s="115">
        <f>AVERAGE(E93,I93,M93,Q93,U93)-C93</f>
        <v>85</v>
      </c>
      <c r="AB93" s="731"/>
    </row>
    <row r="94" spans="1:34" s="80" customFormat="1" ht="16.2" customHeight="1" x14ac:dyDescent="0.3">
      <c r="A94" s="107"/>
      <c r="B94" s="117" t="s">
        <v>155</v>
      </c>
      <c r="C94" s="116">
        <v>38</v>
      </c>
      <c r="D94" s="110">
        <v>140</v>
      </c>
      <c r="E94" s="111">
        <f t="shared" ref="E94:E95" si="94">D94+C94</f>
        <v>178</v>
      </c>
      <c r="F94" s="735"/>
      <c r="G94" s="736"/>
      <c r="H94" s="112">
        <v>155</v>
      </c>
      <c r="I94" s="113">
        <f t="shared" ref="I94:I95" si="95">H94+C94</f>
        <v>193</v>
      </c>
      <c r="J94" s="735"/>
      <c r="K94" s="736"/>
      <c r="L94" s="112">
        <v>153</v>
      </c>
      <c r="M94" s="113">
        <f t="shared" ref="M94:M95" si="96">L94+C94</f>
        <v>191</v>
      </c>
      <c r="N94" s="735"/>
      <c r="O94" s="736"/>
      <c r="P94" s="110">
        <v>158</v>
      </c>
      <c r="Q94" s="111">
        <f t="shared" ref="Q94:Q95" si="97">P94+C94</f>
        <v>196</v>
      </c>
      <c r="R94" s="735"/>
      <c r="S94" s="736"/>
      <c r="T94" s="110">
        <v>130</v>
      </c>
      <c r="U94" s="111">
        <f t="shared" ref="U94:U95" si="98">T94+C94</f>
        <v>168</v>
      </c>
      <c r="V94" s="735"/>
      <c r="W94" s="736"/>
      <c r="X94" s="113">
        <f t="shared" si="93"/>
        <v>926</v>
      </c>
      <c r="Y94" s="112">
        <f>D94+H94+L94+P94+T94</f>
        <v>736</v>
      </c>
      <c r="Z94" s="114">
        <f>AVERAGE(E94,I94,M94,Q94,U94)</f>
        <v>185.2</v>
      </c>
      <c r="AA94" s="115">
        <f>AVERAGE(E94,I94,M94,Q94,U94)-C94</f>
        <v>147.19999999999999</v>
      </c>
      <c r="AB94" s="731"/>
      <c r="AD94" s="60"/>
      <c r="AE94" s="60"/>
      <c r="AF94" s="60"/>
      <c r="AG94" s="60"/>
      <c r="AH94" s="60"/>
    </row>
    <row r="95" spans="1:34" s="80" customFormat="1" ht="17.399999999999999" customHeight="1" thickBot="1" x14ac:dyDescent="0.35">
      <c r="A95" s="107"/>
      <c r="B95" s="131" t="s">
        <v>154</v>
      </c>
      <c r="C95" s="118">
        <v>50</v>
      </c>
      <c r="D95" s="110">
        <v>129</v>
      </c>
      <c r="E95" s="111">
        <f t="shared" si="94"/>
        <v>179</v>
      </c>
      <c r="F95" s="737"/>
      <c r="G95" s="738"/>
      <c r="H95" s="119">
        <v>139</v>
      </c>
      <c r="I95" s="113">
        <f t="shared" si="95"/>
        <v>189</v>
      </c>
      <c r="J95" s="737"/>
      <c r="K95" s="738"/>
      <c r="L95" s="112">
        <v>103</v>
      </c>
      <c r="M95" s="113">
        <f t="shared" si="96"/>
        <v>153</v>
      </c>
      <c r="N95" s="737"/>
      <c r="O95" s="738"/>
      <c r="P95" s="110">
        <v>169</v>
      </c>
      <c r="Q95" s="111">
        <f t="shared" si="97"/>
        <v>219</v>
      </c>
      <c r="R95" s="737"/>
      <c r="S95" s="738"/>
      <c r="T95" s="110">
        <v>136</v>
      </c>
      <c r="U95" s="111">
        <f t="shared" si="98"/>
        <v>186</v>
      </c>
      <c r="V95" s="737"/>
      <c r="W95" s="738"/>
      <c r="X95" s="113">
        <f t="shared" si="93"/>
        <v>926</v>
      </c>
      <c r="Y95" s="119">
        <f>D95+H95+L95+P95+T95</f>
        <v>676</v>
      </c>
      <c r="Z95" s="120">
        <f>AVERAGE(E95,I95,M95,Q95,U95)</f>
        <v>185.2</v>
      </c>
      <c r="AA95" s="121">
        <f>AVERAGE(E95,I95,M95,Q95,U95)-C95</f>
        <v>135.19999999999999</v>
      </c>
      <c r="AB95" s="732"/>
      <c r="AD95" s="60"/>
      <c r="AE95" s="60"/>
      <c r="AF95" s="60"/>
      <c r="AG95" s="60"/>
      <c r="AH95" s="60"/>
    </row>
    <row r="96" spans="1:34" s="129" customFormat="1" ht="48.75" customHeight="1" thickBot="1" x14ac:dyDescent="0.35">
      <c r="A96" s="107"/>
      <c r="B96" s="93" t="s">
        <v>20</v>
      </c>
      <c r="C96" s="123">
        <f>SUM(C97:C99)</f>
        <v>116</v>
      </c>
      <c r="D96" s="95">
        <f>SUM(D97:D99)</f>
        <v>318</v>
      </c>
      <c r="E96" s="124">
        <f>SUM(E97:E99)</f>
        <v>434</v>
      </c>
      <c r="F96" s="124">
        <f>E108</f>
        <v>488</v>
      </c>
      <c r="G96" s="101" t="str">
        <f>B108</f>
        <v>Rakvere Spordikeskus</v>
      </c>
      <c r="H96" s="125">
        <f>SUM(H97:H99)</f>
        <v>387</v>
      </c>
      <c r="I96" s="100">
        <f>SUM(I97:I99)</f>
        <v>503</v>
      </c>
      <c r="J96" s="124">
        <f>I104</f>
        <v>515</v>
      </c>
      <c r="K96" s="101" t="str">
        <f>B104</f>
        <v>Astera</v>
      </c>
      <c r="L96" s="102">
        <f>SUM(L97:L99)</f>
        <v>375</v>
      </c>
      <c r="M96" s="126">
        <f>SUM(M97:M99)</f>
        <v>491</v>
      </c>
      <c r="N96" s="124">
        <f>M100</f>
        <v>582</v>
      </c>
      <c r="O96" s="101" t="str">
        <f>B100</f>
        <v>VERX</v>
      </c>
      <c r="P96" s="102">
        <f>SUM(P97:P99)</f>
        <v>417</v>
      </c>
      <c r="Q96" s="97">
        <f>SUM(Q97:Q99)</f>
        <v>533</v>
      </c>
      <c r="R96" s="124">
        <f>Q112</f>
        <v>545</v>
      </c>
      <c r="S96" s="101" t="str">
        <f>B112</f>
        <v>Kaupmees (-30)</v>
      </c>
      <c r="T96" s="102">
        <f>SUM(T97:T99)</f>
        <v>342</v>
      </c>
      <c r="U96" s="127">
        <f>SUM(U97:U99)</f>
        <v>458</v>
      </c>
      <c r="V96" s="124">
        <f>U92</f>
        <v>549</v>
      </c>
      <c r="W96" s="101" t="str">
        <f>B92</f>
        <v>Silfer 2</v>
      </c>
      <c r="X96" s="104">
        <f t="shared" si="93"/>
        <v>2419</v>
      </c>
      <c r="Y96" s="102">
        <f>SUM(Y97:Y99)</f>
        <v>1839</v>
      </c>
      <c r="Z96" s="128">
        <f>AVERAGE(Z97,Z98,Z99)</f>
        <v>161.26666666666665</v>
      </c>
      <c r="AA96" s="106">
        <f>AVERAGE(AA97,AA98,AA99)</f>
        <v>122.59999999999998</v>
      </c>
      <c r="AB96" s="730">
        <f>F97+J97+N97+R97+V97</f>
        <v>0</v>
      </c>
      <c r="AD96" s="60"/>
      <c r="AE96" s="60"/>
      <c r="AF96" s="60"/>
      <c r="AG96" s="60"/>
      <c r="AH96" s="60"/>
    </row>
    <row r="97" spans="1:34" s="129" customFormat="1" ht="16.2" customHeight="1" x14ac:dyDescent="0.3">
      <c r="A97" s="107"/>
      <c r="B97" s="143" t="s">
        <v>164</v>
      </c>
      <c r="C97" s="116">
        <v>60</v>
      </c>
      <c r="D97" s="110">
        <v>83</v>
      </c>
      <c r="E97" s="111">
        <f>D97+C97</f>
        <v>143</v>
      </c>
      <c r="F97" s="733">
        <v>0</v>
      </c>
      <c r="G97" s="734"/>
      <c r="H97" s="112">
        <v>123</v>
      </c>
      <c r="I97" s="113">
        <f>H97+C97</f>
        <v>183</v>
      </c>
      <c r="J97" s="733">
        <v>0</v>
      </c>
      <c r="K97" s="734"/>
      <c r="L97" s="112">
        <v>136</v>
      </c>
      <c r="M97" s="113">
        <f>L97+C97</f>
        <v>196</v>
      </c>
      <c r="N97" s="733">
        <v>0</v>
      </c>
      <c r="O97" s="734"/>
      <c r="P97" s="112">
        <v>123</v>
      </c>
      <c r="Q97" s="111">
        <f>P97+C97</f>
        <v>183</v>
      </c>
      <c r="R97" s="733">
        <v>0</v>
      </c>
      <c r="S97" s="734"/>
      <c r="T97" s="110">
        <v>98</v>
      </c>
      <c r="U97" s="111">
        <f>T97+C97</f>
        <v>158</v>
      </c>
      <c r="V97" s="733">
        <v>0</v>
      </c>
      <c r="W97" s="734"/>
      <c r="X97" s="113">
        <f t="shared" si="93"/>
        <v>863</v>
      </c>
      <c r="Y97" s="112">
        <f>D97+H97+L97+P97+T97</f>
        <v>563</v>
      </c>
      <c r="Z97" s="114">
        <f>AVERAGE(E97,I97,M97,Q97,U97)</f>
        <v>172.6</v>
      </c>
      <c r="AA97" s="115">
        <f>AVERAGE(E97,I97,M97,Q97,U97)-C97</f>
        <v>112.6</v>
      </c>
      <c r="AB97" s="731"/>
      <c r="AD97" s="60"/>
      <c r="AE97" s="60"/>
      <c r="AF97" s="60"/>
      <c r="AG97" s="60"/>
      <c r="AH97" s="60"/>
    </row>
    <row r="98" spans="1:34" s="129" customFormat="1" ht="16.2" customHeight="1" x14ac:dyDescent="0.3">
      <c r="A98" s="107"/>
      <c r="B98" s="143" t="s">
        <v>165</v>
      </c>
      <c r="C98" s="116">
        <v>35</v>
      </c>
      <c r="D98" s="110">
        <v>127</v>
      </c>
      <c r="E98" s="111">
        <f t="shared" ref="E98:E99" si="99">D98+C98</f>
        <v>162</v>
      </c>
      <c r="F98" s="735"/>
      <c r="G98" s="736"/>
      <c r="H98" s="112">
        <v>142</v>
      </c>
      <c r="I98" s="113">
        <f t="shared" ref="I98:I99" si="100">H98+C98</f>
        <v>177</v>
      </c>
      <c r="J98" s="735"/>
      <c r="K98" s="736"/>
      <c r="L98" s="112">
        <v>130</v>
      </c>
      <c r="M98" s="113">
        <f t="shared" ref="M98:M99" si="101">L98+C98</f>
        <v>165</v>
      </c>
      <c r="N98" s="735"/>
      <c r="O98" s="736"/>
      <c r="P98" s="110">
        <v>144</v>
      </c>
      <c r="Q98" s="111">
        <f t="shared" ref="Q98:Q99" si="102">P98+C98</f>
        <v>179</v>
      </c>
      <c r="R98" s="735"/>
      <c r="S98" s="736"/>
      <c r="T98" s="110">
        <v>125</v>
      </c>
      <c r="U98" s="111">
        <f t="shared" ref="U98:U99" si="103">T98+C98</f>
        <v>160</v>
      </c>
      <c r="V98" s="735"/>
      <c r="W98" s="736"/>
      <c r="X98" s="113">
        <f t="shared" si="93"/>
        <v>843</v>
      </c>
      <c r="Y98" s="112">
        <f>D98+H98+L98+P98+T98</f>
        <v>668</v>
      </c>
      <c r="Z98" s="114">
        <f>AVERAGE(E98,I98,M98,Q98,U98)</f>
        <v>168.6</v>
      </c>
      <c r="AA98" s="115">
        <f>AVERAGE(E98,I98,M98,Q98,U98)-C98</f>
        <v>133.6</v>
      </c>
      <c r="AB98" s="731"/>
      <c r="AD98" s="60"/>
      <c r="AE98" s="60"/>
      <c r="AF98" s="60"/>
      <c r="AG98" s="60"/>
      <c r="AH98" s="60"/>
    </row>
    <row r="99" spans="1:34" s="129" customFormat="1" ht="16.95" customHeight="1" thickBot="1" x14ac:dyDescent="0.35">
      <c r="A99" s="107"/>
      <c r="B99" s="134" t="s">
        <v>127</v>
      </c>
      <c r="C99" s="118">
        <v>21</v>
      </c>
      <c r="D99" s="110">
        <v>108</v>
      </c>
      <c r="E99" s="111">
        <f t="shared" si="99"/>
        <v>129</v>
      </c>
      <c r="F99" s="737"/>
      <c r="G99" s="738"/>
      <c r="H99" s="119">
        <v>122</v>
      </c>
      <c r="I99" s="113">
        <f t="shared" si="100"/>
        <v>143</v>
      </c>
      <c r="J99" s="737"/>
      <c r="K99" s="738"/>
      <c r="L99" s="112">
        <v>109</v>
      </c>
      <c r="M99" s="113">
        <f t="shared" si="101"/>
        <v>130</v>
      </c>
      <c r="N99" s="737"/>
      <c r="O99" s="738"/>
      <c r="P99" s="110">
        <v>150</v>
      </c>
      <c r="Q99" s="111">
        <f t="shared" si="102"/>
        <v>171</v>
      </c>
      <c r="R99" s="737"/>
      <c r="S99" s="738"/>
      <c r="T99" s="110">
        <v>119</v>
      </c>
      <c r="U99" s="111">
        <f t="shared" si="103"/>
        <v>140</v>
      </c>
      <c r="V99" s="737"/>
      <c r="W99" s="738"/>
      <c r="X99" s="113">
        <f t="shared" si="93"/>
        <v>713</v>
      </c>
      <c r="Y99" s="119">
        <f>D99+H99+L99+P99+T99</f>
        <v>608</v>
      </c>
      <c r="Z99" s="120">
        <f>AVERAGE(E99,I99,M99,Q99,U99)</f>
        <v>142.6</v>
      </c>
      <c r="AA99" s="121">
        <f>AVERAGE(E99,I99,M99,Q99,U99)-C99</f>
        <v>121.6</v>
      </c>
      <c r="AB99" s="732"/>
      <c r="AD99" s="60"/>
      <c r="AE99" s="60"/>
      <c r="AF99" s="60"/>
      <c r="AG99" s="60"/>
      <c r="AH99" s="60"/>
    </row>
    <row r="100" spans="1:34" s="129" customFormat="1" ht="44.4" customHeight="1" thickBot="1" x14ac:dyDescent="0.3">
      <c r="A100" s="107"/>
      <c r="B100" s="122" t="s">
        <v>146</v>
      </c>
      <c r="C100" s="123">
        <f>SUM(C101:C103)</f>
        <v>56</v>
      </c>
      <c r="D100" s="95">
        <f>SUM(D101:D103)</f>
        <v>485</v>
      </c>
      <c r="E100" s="124">
        <f>SUM(E101:E103)</f>
        <v>541</v>
      </c>
      <c r="F100" s="124">
        <f>E104</f>
        <v>524</v>
      </c>
      <c r="G100" s="101" t="str">
        <f>B104</f>
        <v>Astera</v>
      </c>
      <c r="H100" s="125">
        <f>SUM(H101:H103)</f>
        <v>450</v>
      </c>
      <c r="I100" s="124">
        <f>SUM(I101:I103)</f>
        <v>506</v>
      </c>
      <c r="J100" s="124">
        <f>I112</f>
        <v>466</v>
      </c>
      <c r="K100" s="101" t="str">
        <f>B112</f>
        <v>Kaupmees (-30)</v>
      </c>
      <c r="L100" s="102">
        <f>SUM(L101:L103)</f>
        <v>526</v>
      </c>
      <c r="M100" s="124">
        <f>SUM(M101:M103)</f>
        <v>582</v>
      </c>
      <c r="N100" s="124">
        <f>M96</f>
        <v>491</v>
      </c>
      <c r="O100" s="101" t="str">
        <f>B96</f>
        <v>Temper</v>
      </c>
      <c r="P100" s="102">
        <f>SUM(P101:P103)</f>
        <v>495</v>
      </c>
      <c r="Q100" s="124">
        <f>SUM(Q101:Q103)</f>
        <v>551</v>
      </c>
      <c r="R100" s="124">
        <f>Q92</f>
        <v>543</v>
      </c>
      <c r="S100" s="101" t="str">
        <f>B92</f>
        <v>Silfer 2</v>
      </c>
      <c r="T100" s="102">
        <f>SUM(T101:T103)</f>
        <v>433</v>
      </c>
      <c r="U100" s="124">
        <f>SUM(U101:U103)</f>
        <v>489</v>
      </c>
      <c r="V100" s="124">
        <f>U108</f>
        <v>504</v>
      </c>
      <c r="W100" s="101" t="str">
        <f>B108</f>
        <v>Rakvere Spordikeskus</v>
      </c>
      <c r="X100" s="104">
        <f t="shared" si="93"/>
        <v>2669</v>
      </c>
      <c r="Y100" s="102">
        <f>SUM(Y101:Y103)</f>
        <v>2389</v>
      </c>
      <c r="Z100" s="128">
        <f>AVERAGE(Z101,Z102,Z103)</f>
        <v>177.93333333333331</v>
      </c>
      <c r="AA100" s="106">
        <f>AVERAGE(AA101,AA102,AA103)</f>
        <v>159.26666666666668</v>
      </c>
      <c r="AB100" s="730">
        <f>F101+J101+N101+R101+V101</f>
        <v>4</v>
      </c>
    </row>
    <row r="101" spans="1:34" s="129" customFormat="1" ht="16.2" customHeight="1" x14ac:dyDescent="0.25">
      <c r="A101" s="107"/>
      <c r="B101" s="130" t="s">
        <v>167</v>
      </c>
      <c r="C101" s="116">
        <v>6</v>
      </c>
      <c r="D101" s="110">
        <v>177</v>
      </c>
      <c r="E101" s="111">
        <f>D101+C101</f>
        <v>183</v>
      </c>
      <c r="F101" s="733">
        <v>1</v>
      </c>
      <c r="G101" s="734"/>
      <c r="H101" s="112">
        <v>199</v>
      </c>
      <c r="I101" s="113">
        <f>H101+C101</f>
        <v>205</v>
      </c>
      <c r="J101" s="733">
        <v>1</v>
      </c>
      <c r="K101" s="734"/>
      <c r="L101" s="112">
        <v>180</v>
      </c>
      <c r="M101" s="113">
        <f>L101+C101</f>
        <v>186</v>
      </c>
      <c r="N101" s="733">
        <v>1</v>
      </c>
      <c r="O101" s="734"/>
      <c r="P101" s="112">
        <v>172</v>
      </c>
      <c r="Q101" s="111">
        <f>P101+C101</f>
        <v>178</v>
      </c>
      <c r="R101" s="733">
        <v>1</v>
      </c>
      <c r="S101" s="734"/>
      <c r="T101" s="110">
        <v>114</v>
      </c>
      <c r="U101" s="111">
        <f>T101+C101</f>
        <v>120</v>
      </c>
      <c r="V101" s="733">
        <v>0</v>
      </c>
      <c r="W101" s="734"/>
      <c r="X101" s="113">
        <f t="shared" si="93"/>
        <v>872</v>
      </c>
      <c r="Y101" s="112">
        <f>D101+H101+L101+P101+T101</f>
        <v>842</v>
      </c>
      <c r="Z101" s="114">
        <f>AVERAGE(E101,I101,M101,Q101,U101)</f>
        <v>174.4</v>
      </c>
      <c r="AA101" s="115">
        <f>AVERAGE(E101,I101,M101,Q101,U101)-C101</f>
        <v>168.4</v>
      </c>
      <c r="AB101" s="731"/>
    </row>
    <row r="102" spans="1:34" s="129" customFormat="1" ht="16.2" customHeight="1" x14ac:dyDescent="0.25">
      <c r="A102" s="107"/>
      <c r="B102" s="117" t="s">
        <v>156</v>
      </c>
      <c r="C102" s="116">
        <v>17</v>
      </c>
      <c r="D102" s="110">
        <v>169</v>
      </c>
      <c r="E102" s="111">
        <f t="shared" ref="E102:E103" si="104">D102+C102</f>
        <v>186</v>
      </c>
      <c r="F102" s="735"/>
      <c r="G102" s="736"/>
      <c r="H102" s="112">
        <v>136</v>
      </c>
      <c r="I102" s="113">
        <f t="shared" ref="I102:I103" si="105">H102+C102</f>
        <v>153</v>
      </c>
      <c r="J102" s="735"/>
      <c r="K102" s="736"/>
      <c r="L102" s="112">
        <v>188</v>
      </c>
      <c r="M102" s="113">
        <f t="shared" ref="M102:M103" si="106">L102+C102</f>
        <v>205</v>
      </c>
      <c r="N102" s="735"/>
      <c r="O102" s="736"/>
      <c r="P102" s="110">
        <v>141</v>
      </c>
      <c r="Q102" s="111">
        <f t="shared" ref="Q102:Q103" si="107">P102+C102</f>
        <v>158</v>
      </c>
      <c r="R102" s="735"/>
      <c r="S102" s="736"/>
      <c r="T102" s="110">
        <v>169</v>
      </c>
      <c r="U102" s="111">
        <f t="shared" ref="U102:U103" si="108">T102+C102</f>
        <v>186</v>
      </c>
      <c r="V102" s="735"/>
      <c r="W102" s="736"/>
      <c r="X102" s="113">
        <f t="shared" si="93"/>
        <v>888</v>
      </c>
      <c r="Y102" s="112">
        <f>D102+H102+L102+P102+T102</f>
        <v>803</v>
      </c>
      <c r="Z102" s="114">
        <f>AVERAGE(E102,I102,M102,Q102,U102)</f>
        <v>177.6</v>
      </c>
      <c r="AA102" s="115">
        <f>AVERAGE(E102,I102,M102,Q102,U102)-C102</f>
        <v>160.6</v>
      </c>
      <c r="AB102" s="731"/>
    </row>
    <row r="103" spans="1:34" s="129" customFormat="1" ht="16.95" customHeight="1" thickBot="1" x14ac:dyDescent="0.35">
      <c r="A103" s="107"/>
      <c r="B103" s="131" t="s">
        <v>168</v>
      </c>
      <c r="C103" s="118">
        <v>33</v>
      </c>
      <c r="D103" s="110">
        <v>139</v>
      </c>
      <c r="E103" s="111">
        <f t="shared" si="104"/>
        <v>172</v>
      </c>
      <c r="F103" s="737"/>
      <c r="G103" s="738"/>
      <c r="H103" s="119">
        <v>115</v>
      </c>
      <c r="I103" s="113">
        <f t="shared" si="105"/>
        <v>148</v>
      </c>
      <c r="J103" s="737"/>
      <c r="K103" s="738"/>
      <c r="L103" s="112">
        <v>158</v>
      </c>
      <c r="M103" s="113">
        <f t="shared" si="106"/>
        <v>191</v>
      </c>
      <c r="N103" s="737"/>
      <c r="O103" s="738"/>
      <c r="P103" s="110">
        <v>182</v>
      </c>
      <c r="Q103" s="111">
        <f t="shared" si="107"/>
        <v>215</v>
      </c>
      <c r="R103" s="737"/>
      <c r="S103" s="738"/>
      <c r="T103" s="110">
        <v>150</v>
      </c>
      <c r="U103" s="111">
        <f t="shared" si="108"/>
        <v>183</v>
      </c>
      <c r="V103" s="737"/>
      <c r="W103" s="738"/>
      <c r="X103" s="113">
        <f t="shared" si="93"/>
        <v>909</v>
      </c>
      <c r="Y103" s="119">
        <f>D103+H103+L103+P103+T103</f>
        <v>744</v>
      </c>
      <c r="Z103" s="120">
        <f>AVERAGE(E103,I103,M103,Q103,U103)</f>
        <v>181.8</v>
      </c>
      <c r="AA103" s="121">
        <f>AVERAGE(E103,I103,M103,Q103,U103)-C103</f>
        <v>148.80000000000001</v>
      </c>
      <c r="AB103" s="732"/>
    </row>
    <row r="104" spans="1:34" s="129" customFormat="1" ht="48.75" customHeight="1" thickBot="1" x14ac:dyDescent="0.3">
      <c r="A104" s="107"/>
      <c r="B104" s="93" t="s">
        <v>62</v>
      </c>
      <c r="C104" s="123">
        <f>SUM(C105:C107)</f>
        <v>180</v>
      </c>
      <c r="D104" s="95">
        <f>SUM(D105:D107)</f>
        <v>344</v>
      </c>
      <c r="E104" s="124">
        <f>SUM(E105:E107)</f>
        <v>524</v>
      </c>
      <c r="F104" s="124">
        <f>E100</f>
        <v>541</v>
      </c>
      <c r="G104" s="101" t="str">
        <f>B100</f>
        <v>VERX</v>
      </c>
      <c r="H104" s="132">
        <f>SUM(H105:H107)</f>
        <v>335</v>
      </c>
      <c r="I104" s="124">
        <f>SUM(I105:I107)</f>
        <v>515</v>
      </c>
      <c r="J104" s="124">
        <f>I96</f>
        <v>503</v>
      </c>
      <c r="K104" s="101" t="str">
        <f>B96</f>
        <v>Temper</v>
      </c>
      <c r="L104" s="103">
        <f>SUM(L105:L107)</f>
        <v>343</v>
      </c>
      <c r="M104" s="127">
        <f>SUM(M105:M107)</f>
        <v>523</v>
      </c>
      <c r="N104" s="124">
        <f>M92</f>
        <v>470</v>
      </c>
      <c r="O104" s="101" t="str">
        <f>B92</f>
        <v>Silfer 2</v>
      </c>
      <c r="P104" s="102">
        <f>SUM(P105:P107)</f>
        <v>316</v>
      </c>
      <c r="Q104" s="127">
        <f>SUM(Q105:Q107)</f>
        <v>496</v>
      </c>
      <c r="R104" s="124">
        <f>Q108</f>
        <v>571</v>
      </c>
      <c r="S104" s="101" t="str">
        <f>B108</f>
        <v>Rakvere Spordikeskus</v>
      </c>
      <c r="T104" s="102">
        <f>SUM(T105:T107)</f>
        <v>332</v>
      </c>
      <c r="U104" s="127">
        <f>SUM(U105:U107)</f>
        <v>512</v>
      </c>
      <c r="V104" s="124">
        <f>U112</f>
        <v>481</v>
      </c>
      <c r="W104" s="101" t="str">
        <f>B112</f>
        <v>Kaupmees (-30)</v>
      </c>
      <c r="X104" s="104">
        <f t="shared" si="93"/>
        <v>2570</v>
      </c>
      <c r="Y104" s="102">
        <f>SUM(Y105:Y107)</f>
        <v>1670</v>
      </c>
      <c r="Z104" s="128">
        <f>AVERAGE(Z105,Z106,Z107)</f>
        <v>171.33333333333334</v>
      </c>
      <c r="AA104" s="106">
        <f>AVERAGE(AA105,AA106,AA107)</f>
        <v>111.33333333333333</v>
      </c>
      <c r="AB104" s="730">
        <f>F105+J105+N105+R105+V105</f>
        <v>3</v>
      </c>
    </row>
    <row r="105" spans="1:34" s="129" customFormat="1" ht="16.2" customHeight="1" x14ac:dyDescent="0.25">
      <c r="A105" s="107"/>
      <c r="B105" s="130" t="s">
        <v>67</v>
      </c>
      <c r="C105" s="116">
        <v>60</v>
      </c>
      <c r="D105" s="110">
        <v>77</v>
      </c>
      <c r="E105" s="111">
        <f>D105+C105</f>
        <v>137</v>
      </c>
      <c r="F105" s="733">
        <v>0</v>
      </c>
      <c r="G105" s="734"/>
      <c r="H105" s="112">
        <v>98</v>
      </c>
      <c r="I105" s="113">
        <f>H105+C105</f>
        <v>158</v>
      </c>
      <c r="J105" s="733">
        <v>1</v>
      </c>
      <c r="K105" s="734"/>
      <c r="L105" s="112">
        <v>95</v>
      </c>
      <c r="M105" s="113">
        <f>L105+C105</f>
        <v>155</v>
      </c>
      <c r="N105" s="733">
        <v>1</v>
      </c>
      <c r="O105" s="734"/>
      <c r="P105" s="112">
        <v>93</v>
      </c>
      <c r="Q105" s="111">
        <f>P105+C105</f>
        <v>153</v>
      </c>
      <c r="R105" s="733">
        <v>0</v>
      </c>
      <c r="S105" s="734"/>
      <c r="T105" s="110">
        <v>72</v>
      </c>
      <c r="U105" s="111">
        <f>T105+C105</f>
        <v>132</v>
      </c>
      <c r="V105" s="733">
        <v>1</v>
      </c>
      <c r="W105" s="734"/>
      <c r="X105" s="113">
        <f t="shared" si="93"/>
        <v>735</v>
      </c>
      <c r="Y105" s="112">
        <f>D105+H105+L105+P105+T105</f>
        <v>435</v>
      </c>
      <c r="Z105" s="114">
        <f>AVERAGE(E105,I105,M105,Q105,U105)</f>
        <v>147</v>
      </c>
      <c r="AA105" s="115">
        <f>AVERAGE(E105,I105,M105,Q105,U105)-C105</f>
        <v>87</v>
      </c>
      <c r="AB105" s="731"/>
    </row>
    <row r="106" spans="1:34" s="129" customFormat="1" ht="16.2" customHeight="1" x14ac:dyDescent="0.25">
      <c r="A106" s="107"/>
      <c r="B106" s="117" t="s">
        <v>171</v>
      </c>
      <c r="C106" s="116">
        <v>60</v>
      </c>
      <c r="D106" s="110">
        <v>149</v>
      </c>
      <c r="E106" s="111">
        <f t="shared" ref="E106:E107" si="109">D106+C106</f>
        <v>209</v>
      </c>
      <c r="F106" s="735"/>
      <c r="G106" s="736"/>
      <c r="H106" s="112">
        <v>119</v>
      </c>
      <c r="I106" s="113">
        <f t="shared" ref="I106:I107" si="110">H106+C106</f>
        <v>179</v>
      </c>
      <c r="J106" s="735"/>
      <c r="K106" s="736"/>
      <c r="L106" s="112">
        <v>123</v>
      </c>
      <c r="M106" s="113">
        <f t="shared" ref="M106:M107" si="111">L106+C106</f>
        <v>183</v>
      </c>
      <c r="N106" s="735"/>
      <c r="O106" s="736"/>
      <c r="P106" s="110">
        <v>122</v>
      </c>
      <c r="Q106" s="111">
        <f t="shared" ref="Q106:Q107" si="112">P106+C106</f>
        <v>182</v>
      </c>
      <c r="R106" s="735"/>
      <c r="S106" s="736"/>
      <c r="T106" s="110">
        <v>135</v>
      </c>
      <c r="U106" s="111">
        <f t="shared" ref="U106:U107" si="113">T106+C106</f>
        <v>195</v>
      </c>
      <c r="V106" s="735"/>
      <c r="W106" s="736"/>
      <c r="X106" s="113">
        <f t="shared" si="93"/>
        <v>948</v>
      </c>
      <c r="Y106" s="112">
        <f>D106+H106+L106+P106+T106</f>
        <v>648</v>
      </c>
      <c r="Z106" s="114">
        <f>AVERAGE(E106,I106,M106,Q106,U106)</f>
        <v>189.6</v>
      </c>
      <c r="AA106" s="115">
        <f>AVERAGE(E106,I106,M106,Q106,U106)-C106</f>
        <v>129.6</v>
      </c>
      <c r="AB106" s="731"/>
    </row>
    <row r="107" spans="1:34" s="129" customFormat="1" ht="16.95" customHeight="1" thickBot="1" x14ac:dyDescent="0.35">
      <c r="A107" s="107"/>
      <c r="B107" s="131" t="s">
        <v>69</v>
      </c>
      <c r="C107" s="118">
        <v>60</v>
      </c>
      <c r="D107" s="110">
        <v>118</v>
      </c>
      <c r="E107" s="111">
        <f t="shared" si="109"/>
        <v>178</v>
      </c>
      <c r="F107" s="737"/>
      <c r="G107" s="738"/>
      <c r="H107" s="119">
        <v>118</v>
      </c>
      <c r="I107" s="113">
        <f t="shared" si="110"/>
        <v>178</v>
      </c>
      <c r="J107" s="737"/>
      <c r="K107" s="738"/>
      <c r="L107" s="112">
        <v>125</v>
      </c>
      <c r="M107" s="113">
        <f t="shared" si="111"/>
        <v>185</v>
      </c>
      <c r="N107" s="737"/>
      <c r="O107" s="738"/>
      <c r="P107" s="110">
        <v>101</v>
      </c>
      <c r="Q107" s="111">
        <f t="shared" si="112"/>
        <v>161</v>
      </c>
      <c r="R107" s="737"/>
      <c r="S107" s="738"/>
      <c r="T107" s="110">
        <v>125</v>
      </c>
      <c r="U107" s="111">
        <f t="shared" si="113"/>
        <v>185</v>
      </c>
      <c r="V107" s="737"/>
      <c r="W107" s="738"/>
      <c r="X107" s="113">
        <f t="shared" si="93"/>
        <v>887</v>
      </c>
      <c r="Y107" s="119">
        <f>D107+H107+L107+P107+T107</f>
        <v>587</v>
      </c>
      <c r="Z107" s="120">
        <f>AVERAGE(E107,I107,M107,Q107,U107)</f>
        <v>177.4</v>
      </c>
      <c r="AA107" s="121">
        <f>AVERAGE(E107,I107,M107,Q107,U107)-C107</f>
        <v>117.4</v>
      </c>
      <c r="AB107" s="732"/>
    </row>
    <row r="108" spans="1:34" s="129" customFormat="1" ht="48.75" customHeight="1" thickBot="1" x14ac:dyDescent="0.3">
      <c r="A108" s="107"/>
      <c r="B108" s="93" t="s">
        <v>78</v>
      </c>
      <c r="C108" s="133">
        <f>SUM(C109:C111)</f>
        <v>180</v>
      </c>
      <c r="D108" s="95">
        <f>SUM(D109:D111)</f>
        <v>308</v>
      </c>
      <c r="E108" s="124">
        <f>SUM(E109:E111)</f>
        <v>488</v>
      </c>
      <c r="F108" s="124">
        <f>E96</f>
        <v>434</v>
      </c>
      <c r="G108" s="101" t="str">
        <f>B96</f>
        <v>Temper</v>
      </c>
      <c r="H108" s="125">
        <f>SUM(H109:H111)</f>
        <v>303</v>
      </c>
      <c r="I108" s="124">
        <f>SUM(I109:I111)</f>
        <v>483</v>
      </c>
      <c r="J108" s="124">
        <f>I92</f>
        <v>517</v>
      </c>
      <c r="K108" s="101" t="str">
        <f>B92</f>
        <v>Silfer 2</v>
      </c>
      <c r="L108" s="102">
        <f>SUM(L109:L111)</f>
        <v>404</v>
      </c>
      <c r="M108" s="126">
        <f>SUM(M109:M111)</f>
        <v>584</v>
      </c>
      <c r="N108" s="124">
        <f>M112</f>
        <v>521</v>
      </c>
      <c r="O108" s="101" t="str">
        <f>B112</f>
        <v>Kaupmees (-30)</v>
      </c>
      <c r="P108" s="102">
        <f>SUM(P109:P111)</f>
        <v>391</v>
      </c>
      <c r="Q108" s="126">
        <f>SUM(Q109:Q111)</f>
        <v>571</v>
      </c>
      <c r="R108" s="124">
        <f>Q104</f>
        <v>496</v>
      </c>
      <c r="S108" s="101" t="str">
        <f>B104</f>
        <v>Astera</v>
      </c>
      <c r="T108" s="102">
        <f>SUM(T109:T111)</f>
        <v>324</v>
      </c>
      <c r="U108" s="126">
        <f>SUM(U109:U111)</f>
        <v>504</v>
      </c>
      <c r="V108" s="124">
        <f>U100</f>
        <v>489</v>
      </c>
      <c r="W108" s="101" t="str">
        <f>B100</f>
        <v>VERX</v>
      </c>
      <c r="X108" s="104">
        <f t="shared" si="93"/>
        <v>2630</v>
      </c>
      <c r="Y108" s="102">
        <f>SUM(Y109:Y111)</f>
        <v>1730</v>
      </c>
      <c r="Z108" s="128">
        <f>AVERAGE(Z109,Z110,Z111)</f>
        <v>175.33333333333334</v>
      </c>
      <c r="AA108" s="106">
        <f>AVERAGE(AA109,AA110,AA111)</f>
        <v>115.33333333333333</v>
      </c>
      <c r="AB108" s="730">
        <f>F109+J109+N109+R109+V109</f>
        <v>4</v>
      </c>
    </row>
    <row r="109" spans="1:34" s="129" customFormat="1" ht="16.2" customHeight="1" x14ac:dyDescent="0.25">
      <c r="A109" s="107"/>
      <c r="B109" s="130" t="s">
        <v>169</v>
      </c>
      <c r="C109" s="116">
        <v>60</v>
      </c>
      <c r="D109" s="110">
        <v>60</v>
      </c>
      <c r="E109" s="111">
        <f>D109+C109</f>
        <v>120</v>
      </c>
      <c r="F109" s="733">
        <v>1</v>
      </c>
      <c r="G109" s="734"/>
      <c r="H109" s="112">
        <v>48</v>
      </c>
      <c r="I109" s="113">
        <f>H109+C109</f>
        <v>108</v>
      </c>
      <c r="J109" s="733">
        <v>0</v>
      </c>
      <c r="K109" s="734"/>
      <c r="L109" s="112">
        <v>87</v>
      </c>
      <c r="M109" s="113">
        <f>L109+C109</f>
        <v>147</v>
      </c>
      <c r="N109" s="733">
        <v>1</v>
      </c>
      <c r="O109" s="734"/>
      <c r="P109" s="112">
        <v>107</v>
      </c>
      <c r="Q109" s="111">
        <f>P109+C109</f>
        <v>167</v>
      </c>
      <c r="R109" s="733">
        <v>1</v>
      </c>
      <c r="S109" s="734"/>
      <c r="T109" s="110">
        <v>93</v>
      </c>
      <c r="U109" s="111">
        <f>T109+C109</f>
        <v>153</v>
      </c>
      <c r="V109" s="733">
        <v>1</v>
      </c>
      <c r="W109" s="734"/>
      <c r="X109" s="113">
        <f t="shared" si="93"/>
        <v>695</v>
      </c>
      <c r="Y109" s="112">
        <f>D109+H109+L109+P109+T109</f>
        <v>395</v>
      </c>
      <c r="Z109" s="114">
        <f>AVERAGE(E109,I109,M109,Q109,U109)</f>
        <v>139</v>
      </c>
      <c r="AA109" s="115">
        <f>AVERAGE(E109,I109,M109,Q109,U109)-C109</f>
        <v>79</v>
      </c>
      <c r="AB109" s="731"/>
    </row>
    <row r="110" spans="1:34" s="129" customFormat="1" ht="16.2" customHeight="1" x14ac:dyDescent="0.25">
      <c r="A110" s="107"/>
      <c r="B110" s="117" t="s">
        <v>170</v>
      </c>
      <c r="C110" s="116">
        <v>60</v>
      </c>
      <c r="D110" s="110">
        <v>117</v>
      </c>
      <c r="E110" s="111">
        <f t="shared" ref="E110:E111" si="114">D110+C110</f>
        <v>177</v>
      </c>
      <c r="F110" s="735"/>
      <c r="G110" s="736"/>
      <c r="H110" s="112">
        <v>130</v>
      </c>
      <c r="I110" s="113">
        <f t="shared" ref="I110:I111" si="115">H110+C110</f>
        <v>190</v>
      </c>
      <c r="J110" s="735"/>
      <c r="K110" s="736"/>
      <c r="L110" s="112">
        <v>184</v>
      </c>
      <c r="M110" s="113">
        <f t="shared" ref="M110:M111" si="116">L110+C110</f>
        <v>244</v>
      </c>
      <c r="N110" s="735"/>
      <c r="O110" s="736"/>
      <c r="P110" s="110">
        <v>162</v>
      </c>
      <c r="Q110" s="111">
        <f t="shared" ref="Q110:Q111" si="117">P110+C110</f>
        <v>222</v>
      </c>
      <c r="R110" s="735"/>
      <c r="S110" s="736"/>
      <c r="T110" s="110">
        <v>128</v>
      </c>
      <c r="U110" s="111">
        <f t="shared" ref="U110:U111" si="118">T110+C110</f>
        <v>188</v>
      </c>
      <c r="V110" s="735"/>
      <c r="W110" s="736"/>
      <c r="X110" s="113">
        <f t="shared" si="93"/>
        <v>1021</v>
      </c>
      <c r="Y110" s="112">
        <f>D110+H110+L110+P110+T110</f>
        <v>721</v>
      </c>
      <c r="Z110" s="114">
        <f>AVERAGE(E110,I110,M110,Q110,U110)</f>
        <v>204.2</v>
      </c>
      <c r="AA110" s="115">
        <f>AVERAGE(E110,I110,M110,Q110,U110)-C110</f>
        <v>144.19999999999999</v>
      </c>
      <c r="AB110" s="731"/>
    </row>
    <row r="111" spans="1:34" s="129" customFormat="1" ht="16.95" customHeight="1" thickBot="1" x14ac:dyDescent="0.35">
      <c r="A111" s="107"/>
      <c r="B111" s="131" t="s">
        <v>172</v>
      </c>
      <c r="C111" s="118">
        <v>60</v>
      </c>
      <c r="D111" s="110">
        <v>131</v>
      </c>
      <c r="E111" s="111">
        <f t="shared" si="114"/>
        <v>191</v>
      </c>
      <c r="F111" s="737"/>
      <c r="G111" s="738"/>
      <c r="H111" s="119">
        <v>125</v>
      </c>
      <c r="I111" s="113">
        <f t="shared" si="115"/>
        <v>185</v>
      </c>
      <c r="J111" s="737"/>
      <c r="K111" s="738"/>
      <c r="L111" s="112">
        <v>133</v>
      </c>
      <c r="M111" s="113">
        <f t="shared" si="116"/>
        <v>193</v>
      </c>
      <c r="N111" s="737"/>
      <c r="O111" s="738"/>
      <c r="P111" s="110">
        <v>122</v>
      </c>
      <c r="Q111" s="111">
        <f t="shared" si="117"/>
        <v>182</v>
      </c>
      <c r="R111" s="737"/>
      <c r="S111" s="738"/>
      <c r="T111" s="110">
        <v>103</v>
      </c>
      <c r="U111" s="111">
        <f t="shared" si="118"/>
        <v>163</v>
      </c>
      <c r="V111" s="737"/>
      <c r="W111" s="738"/>
      <c r="X111" s="113">
        <f t="shared" si="93"/>
        <v>914</v>
      </c>
      <c r="Y111" s="119">
        <f>D111+H111+L111+P111+T111</f>
        <v>614</v>
      </c>
      <c r="Z111" s="120">
        <f>AVERAGE(E111,I111,M111,Q111,U111)</f>
        <v>182.8</v>
      </c>
      <c r="AA111" s="121">
        <f>AVERAGE(E111,I111,M111,Q111,U111)-C111</f>
        <v>122.80000000000001</v>
      </c>
      <c r="AB111" s="732"/>
    </row>
    <row r="112" spans="1:34" s="129" customFormat="1" ht="48.75" customHeight="1" thickBot="1" x14ac:dyDescent="0.3">
      <c r="A112" s="107"/>
      <c r="B112" s="93" t="s">
        <v>173</v>
      </c>
      <c r="C112" s="133">
        <f>SUM(C113:C115)</f>
        <v>177</v>
      </c>
      <c r="D112" s="95">
        <f>SUM(D113:D115)</f>
        <v>304</v>
      </c>
      <c r="E112" s="124">
        <f>SUM(E113:E115)-30</f>
        <v>451</v>
      </c>
      <c r="F112" s="124">
        <f>E92</f>
        <v>498</v>
      </c>
      <c r="G112" s="101" t="str">
        <f>B92</f>
        <v>Silfer 2</v>
      </c>
      <c r="H112" s="125">
        <f>SUM(H113:H115)</f>
        <v>319</v>
      </c>
      <c r="I112" s="124">
        <f>SUM(I113:I115)-30</f>
        <v>466</v>
      </c>
      <c r="J112" s="124">
        <f>I100</f>
        <v>506</v>
      </c>
      <c r="K112" s="101" t="str">
        <f>B100</f>
        <v>VERX</v>
      </c>
      <c r="L112" s="103">
        <f>SUM(L113:L115)</f>
        <v>374</v>
      </c>
      <c r="M112" s="127">
        <f>SUM(M113:M115)-30</f>
        <v>521</v>
      </c>
      <c r="N112" s="124">
        <f>M108</f>
        <v>584</v>
      </c>
      <c r="O112" s="101" t="str">
        <f>B108</f>
        <v>Rakvere Spordikeskus</v>
      </c>
      <c r="P112" s="102">
        <f>SUM(P113:P115)</f>
        <v>398</v>
      </c>
      <c r="Q112" s="127">
        <f>SUM(Q113:Q115)-30</f>
        <v>545</v>
      </c>
      <c r="R112" s="124">
        <f>Q96</f>
        <v>533</v>
      </c>
      <c r="S112" s="101" t="str">
        <f>B96</f>
        <v>Temper</v>
      </c>
      <c r="T112" s="102">
        <f>SUM(T113:T115)</f>
        <v>334</v>
      </c>
      <c r="U112" s="127">
        <f>SUM(U113:U115)-30</f>
        <v>481</v>
      </c>
      <c r="V112" s="124">
        <f>U104</f>
        <v>512</v>
      </c>
      <c r="W112" s="101" t="str">
        <f>B104</f>
        <v>Astera</v>
      </c>
      <c r="X112" s="104">
        <f t="shared" si="93"/>
        <v>2464</v>
      </c>
      <c r="Y112" s="102">
        <f>SUM(Y113:Y115)</f>
        <v>1729</v>
      </c>
      <c r="Z112" s="128">
        <f>AVERAGE(Z113,Z114,Z115)</f>
        <v>174.26666666666665</v>
      </c>
      <c r="AA112" s="106">
        <f>AVERAGE(AA113,AA114,AA115)</f>
        <v>115.26666666666667</v>
      </c>
      <c r="AB112" s="730">
        <f>F113+J113+N113+R113+V113</f>
        <v>1</v>
      </c>
    </row>
    <row r="113" spans="1:28" s="129" customFormat="1" ht="16.2" customHeight="1" x14ac:dyDescent="0.25">
      <c r="A113" s="107"/>
      <c r="B113" s="143" t="s">
        <v>120</v>
      </c>
      <c r="C113" s="116">
        <v>60</v>
      </c>
      <c r="D113" s="110">
        <v>126</v>
      </c>
      <c r="E113" s="111">
        <f>D113+C113</f>
        <v>186</v>
      </c>
      <c r="F113" s="733">
        <v>0</v>
      </c>
      <c r="G113" s="734"/>
      <c r="H113" s="112">
        <v>132</v>
      </c>
      <c r="I113" s="113">
        <f>H113+C113</f>
        <v>192</v>
      </c>
      <c r="J113" s="733">
        <v>0</v>
      </c>
      <c r="K113" s="734"/>
      <c r="L113" s="112">
        <v>137</v>
      </c>
      <c r="M113" s="113">
        <f>L113+C113</f>
        <v>197</v>
      </c>
      <c r="N113" s="733">
        <v>0</v>
      </c>
      <c r="O113" s="734"/>
      <c r="P113" s="112">
        <v>152</v>
      </c>
      <c r="Q113" s="111">
        <f>P113+C113</f>
        <v>212</v>
      </c>
      <c r="R113" s="733">
        <v>1</v>
      </c>
      <c r="S113" s="734"/>
      <c r="T113" s="110">
        <v>119</v>
      </c>
      <c r="U113" s="111">
        <f>T113+C113</f>
        <v>179</v>
      </c>
      <c r="V113" s="733">
        <v>0</v>
      </c>
      <c r="W113" s="734"/>
      <c r="X113" s="113">
        <f t="shared" si="93"/>
        <v>966</v>
      </c>
      <c r="Y113" s="112">
        <f>D113+H113+L113+P113+T113</f>
        <v>666</v>
      </c>
      <c r="Z113" s="114">
        <f>AVERAGE(E113,I113,M113,Q113,U113)</f>
        <v>193.2</v>
      </c>
      <c r="AA113" s="115">
        <f>AVERAGE(E113,I113,M113,Q113,U113)-C113</f>
        <v>133.19999999999999</v>
      </c>
      <c r="AB113" s="731"/>
    </row>
    <row r="114" spans="1:28" s="129" customFormat="1" ht="16.2" customHeight="1" x14ac:dyDescent="0.25">
      <c r="A114" s="107"/>
      <c r="B114" s="143" t="s">
        <v>118</v>
      </c>
      <c r="C114" s="116">
        <v>57</v>
      </c>
      <c r="D114" s="110">
        <v>88</v>
      </c>
      <c r="E114" s="111">
        <f t="shared" ref="E114:E115" si="119">D114+C114</f>
        <v>145</v>
      </c>
      <c r="F114" s="735"/>
      <c r="G114" s="736"/>
      <c r="H114" s="112">
        <v>114</v>
      </c>
      <c r="I114" s="113">
        <f t="shared" ref="I114:I115" si="120">H114+C114</f>
        <v>171</v>
      </c>
      <c r="J114" s="735"/>
      <c r="K114" s="736"/>
      <c r="L114" s="112">
        <v>132</v>
      </c>
      <c r="M114" s="113">
        <f t="shared" ref="M114:M115" si="121">L114+C114</f>
        <v>189</v>
      </c>
      <c r="N114" s="735"/>
      <c r="O114" s="736"/>
      <c r="P114" s="110">
        <v>126</v>
      </c>
      <c r="Q114" s="111">
        <f t="shared" ref="Q114:Q115" si="122">P114+C114</f>
        <v>183</v>
      </c>
      <c r="R114" s="735"/>
      <c r="S114" s="736"/>
      <c r="T114" s="110">
        <v>114</v>
      </c>
      <c r="U114" s="111">
        <f t="shared" ref="U114:U115" si="123">T114+C114</f>
        <v>171</v>
      </c>
      <c r="V114" s="735"/>
      <c r="W114" s="736"/>
      <c r="X114" s="113">
        <f t="shared" si="93"/>
        <v>859</v>
      </c>
      <c r="Y114" s="112">
        <f>D114+H114+L114+P114+T114</f>
        <v>574</v>
      </c>
      <c r="Z114" s="114">
        <f>AVERAGE(E114,I114,M114,Q114,U114)</f>
        <v>171.8</v>
      </c>
      <c r="AA114" s="115">
        <f>AVERAGE(E114,I114,M114,Q114,U114)-C114</f>
        <v>114.80000000000001</v>
      </c>
      <c r="AB114" s="731"/>
    </row>
    <row r="115" spans="1:28" s="129" customFormat="1" ht="16.95" customHeight="1" thickBot="1" x14ac:dyDescent="0.35">
      <c r="A115" s="107"/>
      <c r="B115" s="134" t="s">
        <v>119</v>
      </c>
      <c r="C115" s="118">
        <v>60</v>
      </c>
      <c r="D115" s="110">
        <v>90</v>
      </c>
      <c r="E115" s="111">
        <f t="shared" si="119"/>
        <v>150</v>
      </c>
      <c r="F115" s="737"/>
      <c r="G115" s="738"/>
      <c r="H115" s="119">
        <v>73</v>
      </c>
      <c r="I115" s="113">
        <f t="shared" si="120"/>
        <v>133</v>
      </c>
      <c r="J115" s="737"/>
      <c r="K115" s="738"/>
      <c r="L115" s="112">
        <v>105</v>
      </c>
      <c r="M115" s="113">
        <f t="shared" si="121"/>
        <v>165</v>
      </c>
      <c r="N115" s="737"/>
      <c r="O115" s="738"/>
      <c r="P115" s="110">
        <v>120</v>
      </c>
      <c r="Q115" s="111">
        <f t="shared" si="122"/>
        <v>180</v>
      </c>
      <c r="R115" s="737"/>
      <c r="S115" s="738"/>
      <c r="T115" s="110">
        <v>101</v>
      </c>
      <c r="U115" s="111">
        <f t="shared" si="123"/>
        <v>161</v>
      </c>
      <c r="V115" s="737"/>
      <c r="W115" s="738"/>
      <c r="X115" s="113">
        <f t="shared" si="93"/>
        <v>789</v>
      </c>
      <c r="Y115" s="119">
        <f>D115+H115+L115+P115+T115</f>
        <v>489</v>
      </c>
      <c r="Z115" s="120">
        <f>AVERAGE(E115,I115,M115,Q115,U115)</f>
        <v>157.80000000000001</v>
      </c>
      <c r="AA115" s="121">
        <f>AVERAGE(E115,I115,M115,Q115,U115)-C115</f>
        <v>97.800000000000011</v>
      </c>
      <c r="AB115" s="732"/>
    </row>
    <row r="116" spans="1:28" s="129" customFormat="1" ht="30.75" customHeight="1" x14ac:dyDescent="0.3">
      <c r="A116" s="107"/>
      <c r="B116" s="135"/>
      <c r="C116" s="136"/>
      <c r="D116" s="137"/>
      <c r="E116" s="138"/>
      <c r="F116" s="139"/>
      <c r="G116" s="139"/>
      <c r="H116" s="137"/>
      <c r="I116" s="138"/>
      <c r="J116" s="139"/>
      <c r="K116" s="139"/>
      <c r="L116" s="137"/>
      <c r="M116" s="138"/>
      <c r="N116" s="139"/>
      <c r="O116" s="139"/>
      <c r="P116" s="137"/>
      <c r="Q116" s="138"/>
      <c r="R116" s="139"/>
      <c r="S116" s="139"/>
      <c r="T116" s="137"/>
      <c r="U116" s="138"/>
      <c r="V116" s="139"/>
      <c r="W116" s="139"/>
      <c r="X116" s="138"/>
      <c r="Y116" s="137"/>
      <c r="Z116" s="140"/>
      <c r="AA116" s="141"/>
      <c r="AB116" s="142"/>
    </row>
  </sheetData>
  <mergeCells count="184">
    <mergeCell ref="AB112:AB115"/>
    <mergeCell ref="F113:G115"/>
    <mergeCell ref="J113:K115"/>
    <mergeCell ref="N113:O115"/>
    <mergeCell ref="R113:S115"/>
    <mergeCell ref="V113:W115"/>
    <mergeCell ref="AB108:AB111"/>
    <mergeCell ref="F109:G111"/>
    <mergeCell ref="J109:K111"/>
    <mergeCell ref="N109:O111"/>
    <mergeCell ref="R109:S111"/>
    <mergeCell ref="V109:W111"/>
    <mergeCell ref="AB104:AB107"/>
    <mergeCell ref="F105:G107"/>
    <mergeCell ref="J105:K107"/>
    <mergeCell ref="N105:O107"/>
    <mergeCell ref="R105:S107"/>
    <mergeCell ref="V105:W107"/>
    <mergeCell ref="AB100:AB103"/>
    <mergeCell ref="F101:G103"/>
    <mergeCell ref="J101:K103"/>
    <mergeCell ref="N101:O103"/>
    <mergeCell ref="R101:S103"/>
    <mergeCell ref="V101:W103"/>
    <mergeCell ref="AB96:AB99"/>
    <mergeCell ref="F97:G99"/>
    <mergeCell ref="J97:K99"/>
    <mergeCell ref="N97:O99"/>
    <mergeCell ref="R97:S99"/>
    <mergeCell ref="V97:W99"/>
    <mergeCell ref="AB92:AB95"/>
    <mergeCell ref="F93:G95"/>
    <mergeCell ref="J93:K95"/>
    <mergeCell ref="N93:O95"/>
    <mergeCell ref="R93:S95"/>
    <mergeCell ref="V93:W95"/>
    <mergeCell ref="F90:G90"/>
    <mergeCell ref="J90:K90"/>
    <mergeCell ref="N90:O90"/>
    <mergeCell ref="R90:S90"/>
    <mergeCell ref="V90:W90"/>
    <mergeCell ref="F91:G91"/>
    <mergeCell ref="J91:K91"/>
    <mergeCell ref="N91:O91"/>
    <mergeCell ref="R91:S91"/>
    <mergeCell ref="V91:W91"/>
    <mergeCell ref="AB83:AB86"/>
    <mergeCell ref="F84:G86"/>
    <mergeCell ref="J84:K86"/>
    <mergeCell ref="N84:O86"/>
    <mergeCell ref="R84:S86"/>
    <mergeCell ref="V84:W86"/>
    <mergeCell ref="AB79:AB82"/>
    <mergeCell ref="F80:G82"/>
    <mergeCell ref="J80:K82"/>
    <mergeCell ref="N80:O82"/>
    <mergeCell ref="R80:S82"/>
    <mergeCell ref="V80:W82"/>
    <mergeCell ref="AB75:AB78"/>
    <mergeCell ref="F76:G78"/>
    <mergeCell ref="J76:K78"/>
    <mergeCell ref="N76:O78"/>
    <mergeCell ref="R76:S78"/>
    <mergeCell ref="V76:W78"/>
    <mergeCell ref="AB71:AB74"/>
    <mergeCell ref="F72:G74"/>
    <mergeCell ref="J72:K74"/>
    <mergeCell ref="N72:O74"/>
    <mergeCell ref="R72:S74"/>
    <mergeCell ref="V72:W74"/>
    <mergeCell ref="AB67:AB70"/>
    <mergeCell ref="F68:G70"/>
    <mergeCell ref="J68:K70"/>
    <mergeCell ref="N68:O70"/>
    <mergeCell ref="R68:S70"/>
    <mergeCell ref="V68:W70"/>
    <mergeCell ref="AB63:AB66"/>
    <mergeCell ref="F64:G66"/>
    <mergeCell ref="J64:K66"/>
    <mergeCell ref="N64:O66"/>
    <mergeCell ref="R64:S66"/>
    <mergeCell ref="V64:W66"/>
    <mergeCell ref="F61:G61"/>
    <mergeCell ref="J61:K61"/>
    <mergeCell ref="N61:O61"/>
    <mergeCell ref="R61:S61"/>
    <mergeCell ref="V61:W61"/>
    <mergeCell ref="F62:G62"/>
    <mergeCell ref="J62:K62"/>
    <mergeCell ref="N62:O62"/>
    <mergeCell ref="R62:S62"/>
    <mergeCell ref="V62:W62"/>
    <mergeCell ref="AB54:AB57"/>
    <mergeCell ref="F55:G57"/>
    <mergeCell ref="J55:K57"/>
    <mergeCell ref="N55:O57"/>
    <mergeCell ref="R55:S57"/>
    <mergeCell ref="V55:W57"/>
    <mergeCell ref="AB50:AB53"/>
    <mergeCell ref="F51:G53"/>
    <mergeCell ref="J51:K53"/>
    <mergeCell ref="N51:O53"/>
    <mergeCell ref="R51:S53"/>
    <mergeCell ref="V51:W53"/>
    <mergeCell ref="AB46:AB49"/>
    <mergeCell ref="F47:G49"/>
    <mergeCell ref="J47:K49"/>
    <mergeCell ref="N47:O49"/>
    <mergeCell ref="R47:S49"/>
    <mergeCell ref="V47:W49"/>
    <mergeCell ref="AB42:AB45"/>
    <mergeCell ref="F43:G45"/>
    <mergeCell ref="J43:K45"/>
    <mergeCell ref="N43:O45"/>
    <mergeCell ref="R43:S45"/>
    <mergeCell ref="V43:W45"/>
    <mergeCell ref="AB38:AB41"/>
    <mergeCell ref="F39:G41"/>
    <mergeCell ref="J39:K41"/>
    <mergeCell ref="N39:O41"/>
    <mergeCell ref="R39:S41"/>
    <mergeCell ref="V39:W41"/>
    <mergeCell ref="AB34:AB37"/>
    <mergeCell ref="F35:G37"/>
    <mergeCell ref="J35:K37"/>
    <mergeCell ref="N35:O37"/>
    <mergeCell ref="R35:S37"/>
    <mergeCell ref="V35:W37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F3:G3"/>
    <mergeCell ref="J3:K3"/>
    <mergeCell ref="N3:O3"/>
    <mergeCell ref="R3:S3"/>
    <mergeCell ref="V3:W3"/>
    <mergeCell ref="F4:G4"/>
    <mergeCell ref="J4:K4"/>
    <mergeCell ref="N4:O4"/>
    <mergeCell ref="R4:S4"/>
    <mergeCell ref="V4:W4"/>
  </mergeCells>
  <conditionalFormatting sqref="C5:C7 C9:C11 C13:C15 C17:C19 C25:C27">
    <cfRule type="cellIs" dxfId="277" priority="188" stopIfTrue="1" operator="between">
      <formula>200</formula>
      <formula>300</formula>
    </cfRule>
  </conditionalFormatting>
  <conditionalFormatting sqref="C21:C23">
    <cfRule type="cellIs" dxfId="276" priority="182" stopIfTrue="1" operator="between">
      <formula>200</formula>
      <formula>300</formula>
    </cfRule>
  </conditionalFormatting>
  <conditionalFormatting sqref="C34:C36 C38:C40 C42:C44 C46:C48 C54:C56">
    <cfRule type="cellIs" dxfId="275" priority="58" stopIfTrue="1" operator="between">
      <formula>200</formula>
      <formula>300</formula>
    </cfRule>
  </conditionalFormatting>
  <conditionalFormatting sqref="C50:C52">
    <cfRule type="cellIs" dxfId="274" priority="52" stopIfTrue="1" operator="between">
      <formula>200</formula>
      <formula>300</formula>
    </cfRule>
  </conditionalFormatting>
  <conditionalFormatting sqref="C63:C65 C67:C69 C71:C73 C75:C77 C83:C85">
    <cfRule type="cellIs" dxfId="273" priority="107" stopIfTrue="1" operator="between">
      <formula>200</formula>
      <formula>300</formula>
    </cfRule>
  </conditionalFormatting>
  <conditionalFormatting sqref="C79:C81">
    <cfRule type="cellIs" dxfId="272" priority="101" stopIfTrue="1" operator="between">
      <formula>200</formula>
      <formula>300</formula>
    </cfRule>
  </conditionalFormatting>
  <conditionalFormatting sqref="C92:C94 C96:C98 C100:C102 C104:C106 C112:C114">
    <cfRule type="cellIs" dxfId="271" priority="157" stopIfTrue="1" operator="between">
      <formula>200</formula>
      <formula>300</formula>
    </cfRule>
  </conditionalFormatting>
  <conditionalFormatting sqref="C108:C110">
    <cfRule type="cellIs" dxfId="270" priority="151" stopIfTrue="1" operator="between">
      <formula>200</formula>
      <formula>300</formula>
    </cfRule>
  </conditionalFormatting>
  <conditionalFormatting sqref="D5:D12">
    <cfRule type="cellIs" dxfId="269" priority="170" stopIfTrue="1" operator="between">
      <formula>200</formula>
      <formula>300</formula>
    </cfRule>
  </conditionalFormatting>
  <conditionalFormatting sqref="D34:D41">
    <cfRule type="cellIs" dxfId="268" priority="40" stopIfTrue="1" operator="between">
      <formula>200</formula>
      <formula>300</formula>
    </cfRule>
  </conditionalFormatting>
  <conditionalFormatting sqref="D63:D70">
    <cfRule type="cellIs" dxfId="267" priority="89" stopIfTrue="1" operator="between">
      <formula>200</formula>
      <formula>300</formula>
    </cfRule>
  </conditionalFormatting>
  <conditionalFormatting sqref="D92:D99">
    <cfRule type="cellIs" dxfId="266" priority="139" stopIfTrue="1" operator="between">
      <formula>200</formula>
      <formula>300</formula>
    </cfRule>
  </conditionalFormatting>
  <conditionalFormatting sqref="D14:E16">
    <cfRule type="cellIs" dxfId="265" priority="20" stopIfTrue="1" operator="between">
      <formula>200</formula>
      <formula>300</formula>
    </cfRule>
  </conditionalFormatting>
  <conditionalFormatting sqref="D18:E20">
    <cfRule type="cellIs" dxfId="264" priority="19" stopIfTrue="1" operator="between">
      <formula>200</formula>
      <formula>300</formula>
    </cfRule>
  </conditionalFormatting>
  <conditionalFormatting sqref="D22:E24">
    <cfRule type="cellIs" dxfId="263" priority="18" stopIfTrue="1" operator="between">
      <formula>200</formula>
      <formula>300</formula>
    </cfRule>
  </conditionalFormatting>
  <conditionalFormatting sqref="D26:E29">
    <cfRule type="cellIs" dxfId="262" priority="17" stopIfTrue="1" operator="between">
      <formula>200</formula>
      <formula>300</formula>
    </cfRule>
  </conditionalFormatting>
  <conditionalFormatting sqref="D101:E103">
    <cfRule type="cellIs" dxfId="261" priority="137" stopIfTrue="1" operator="between">
      <formula>200</formula>
      <formula>300</formula>
    </cfRule>
  </conditionalFormatting>
  <conditionalFormatting sqref="D105:E107">
    <cfRule type="cellIs" dxfId="260" priority="136" stopIfTrue="1" operator="between">
      <formula>200</formula>
      <formula>300</formula>
    </cfRule>
  </conditionalFormatting>
  <conditionalFormatting sqref="D109:E111">
    <cfRule type="cellIs" dxfId="259" priority="135" stopIfTrue="1" operator="between">
      <formula>200</formula>
      <formula>300</formula>
    </cfRule>
  </conditionalFormatting>
  <conditionalFormatting sqref="D113:E116">
    <cfRule type="cellIs" dxfId="258" priority="134" stopIfTrue="1" operator="between">
      <formula>200</formula>
      <formula>300</formula>
    </cfRule>
  </conditionalFormatting>
  <conditionalFormatting sqref="D13:W13">
    <cfRule type="cellIs" dxfId="257" priority="186" stopIfTrue="1" operator="between">
      <formula>200</formula>
      <formula>300</formula>
    </cfRule>
  </conditionalFormatting>
  <conditionalFormatting sqref="D17:W17">
    <cfRule type="cellIs" dxfId="256" priority="185" stopIfTrue="1" operator="between">
      <formula>200</formula>
      <formula>300</formula>
    </cfRule>
  </conditionalFormatting>
  <conditionalFormatting sqref="D21:W21">
    <cfRule type="cellIs" dxfId="255" priority="184" stopIfTrue="1" operator="between">
      <formula>200</formula>
      <formula>300</formula>
    </cfRule>
  </conditionalFormatting>
  <conditionalFormatting sqref="D25:W25">
    <cfRule type="cellIs" dxfId="254" priority="183" stopIfTrue="1" operator="between">
      <formula>200</formula>
      <formula>300</formula>
    </cfRule>
  </conditionalFormatting>
  <conditionalFormatting sqref="D42:W42">
    <cfRule type="cellIs" dxfId="253" priority="56" stopIfTrue="1" operator="between">
      <formula>200</formula>
      <formula>300</formula>
    </cfRule>
  </conditionalFormatting>
  <conditionalFormatting sqref="D46:W46">
    <cfRule type="cellIs" dxfId="252" priority="55" stopIfTrue="1" operator="between">
      <formula>200</formula>
      <formula>300</formula>
    </cfRule>
  </conditionalFormatting>
  <conditionalFormatting sqref="D50:W50">
    <cfRule type="cellIs" dxfId="251" priority="54" stopIfTrue="1" operator="between">
      <formula>200</formula>
      <formula>300</formula>
    </cfRule>
  </conditionalFormatting>
  <conditionalFormatting sqref="D54:W54">
    <cfRule type="cellIs" dxfId="250" priority="53" stopIfTrue="1" operator="between">
      <formula>200</formula>
      <formula>300</formula>
    </cfRule>
  </conditionalFormatting>
  <conditionalFormatting sqref="D71:W71">
    <cfRule type="cellIs" dxfId="249" priority="105" stopIfTrue="1" operator="between">
      <formula>200</formula>
      <formula>300</formula>
    </cfRule>
  </conditionalFormatting>
  <conditionalFormatting sqref="D75:W75">
    <cfRule type="cellIs" dxfId="248" priority="104" stopIfTrue="1" operator="between">
      <formula>200</formula>
      <formula>300</formula>
    </cfRule>
  </conditionalFormatting>
  <conditionalFormatting sqref="D79:W79">
    <cfRule type="cellIs" dxfId="247" priority="103" stopIfTrue="1" operator="between">
      <formula>200</formula>
      <formula>300</formula>
    </cfRule>
  </conditionalFormatting>
  <conditionalFormatting sqref="D83:W83">
    <cfRule type="cellIs" dxfId="246" priority="102" stopIfTrue="1" operator="between">
      <formula>200</formula>
      <formula>300</formula>
    </cfRule>
  </conditionalFormatting>
  <conditionalFormatting sqref="D100:W100">
    <cfRule type="cellIs" dxfId="245" priority="155" stopIfTrue="1" operator="between">
      <formula>200</formula>
      <formula>300</formula>
    </cfRule>
  </conditionalFormatting>
  <conditionalFormatting sqref="D104:W104">
    <cfRule type="cellIs" dxfId="244" priority="154" stopIfTrue="1" operator="between">
      <formula>200</formula>
      <formula>300</formula>
    </cfRule>
  </conditionalFormatting>
  <conditionalFormatting sqref="D108:W108">
    <cfRule type="cellIs" dxfId="243" priority="153" stopIfTrue="1" operator="between">
      <formula>200</formula>
      <formula>300</formula>
    </cfRule>
  </conditionalFormatting>
  <conditionalFormatting sqref="D112:W112">
    <cfRule type="cellIs" dxfId="242" priority="152" stopIfTrue="1" operator="between">
      <formula>200</formula>
      <formula>300</formula>
    </cfRule>
  </conditionalFormatting>
  <conditionalFormatting sqref="E36:E41 D43:E45 D47:E49 D51:E53 D55:E58">
    <cfRule type="cellIs" dxfId="241" priority="38" stopIfTrue="1" operator="between">
      <formula>200</formula>
      <formula>300</formula>
    </cfRule>
  </conditionalFormatting>
  <conditionalFormatting sqref="E65:E70 D72:E74 D76:E78 D80:E82 D84:E87">
    <cfRule type="cellIs" dxfId="240" priority="87" stopIfTrue="1" operator="between">
      <formula>200</formula>
      <formula>300</formula>
    </cfRule>
  </conditionalFormatting>
  <conditionalFormatting sqref="E5:W5">
    <cfRule type="cellIs" dxfId="239" priority="180" stopIfTrue="1" operator="between">
      <formula>200</formula>
      <formula>300</formula>
    </cfRule>
  </conditionalFormatting>
  <conditionalFormatting sqref="E34:W34">
    <cfRule type="cellIs" dxfId="238" priority="50" stopIfTrue="1" operator="between">
      <formula>200</formula>
      <formula>300</formula>
    </cfRule>
  </conditionalFormatting>
  <conditionalFormatting sqref="E63:W63">
    <cfRule type="cellIs" dxfId="237" priority="99" stopIfTrue="1" operator="between">
      <formula>200</formula>
      <formula>300</formula>
    </cfRule>
  </conditionalFormatting>
  <conditionalFormatting sqref="E92:W92">
    <cfRule type="cellIs" dxfId="236" priority="149" stopIfTrue="1" operator="between">
      <formula>200</formula>
      <formula>300</formula>
    </cfRule>
  </conditionalFormatting>
  <conditionalFormatting sqref="F14 J14 N14 R14 V14">
    <cfRule type="cellIs" dxfId="235" priority="178" stopIfTrue="1" operator="between">
      <formula>200</formula>
      <formula>300</formula>
    </cfRule>
  </conditionalFormatting>
  <conditionalFormatting sqref="F18 J18 N18 R18 V18">
    <cfRule type="cellIs" dxfId="234" priority="177" stopIfTrue="1" operator="between">
      <formula>200</formula>
      <formula>300</formula>
    </cfRule>
  </conditionalFormatting>
  <conditionalFormatting sqref="F22 J22 N22 R22 V22">
    <cfRule type="cellIs" dxfId="233" priority="176" stopIfTrue="1" operator="between">
      <formula>200</formula>
      <formula>300</formula>
    </cfRule>
  </conditionalFormatting>
  <conditionalFormatting sqref="F26 J26 N26 R26 V26">
    <cfRule type="cellIs" dxfId="232" priority="175" stopIfTrue="1" operator="between">
      <formula>200</formula>
      <formula>300</formula>
    </cfRule>
  </conditionalFormatting>
  <conditionalFormatting sqref="F43 J43 N43 R43 V43">
    <cfRule type="cellIs" dxfId="231" priority="48" stopIfTrue="1" operator="between">
      <formula>200</formula>
      <formula>300</formula>
    </cfRule>
  </conditionalFormatting>
  <conditionalFormatting sqref="F47 J47 N47 R47 V47">
    <cfRule type="cellIs" dxfId="230" priority="47" stopIfTrue="1" operator="between">
      <formula>200</formula>
      <formula>300</formula>
    </cfRule>
  </conditionalFormatting>
  <conditionalFormatting sqref="F51 J51 N51 R51 V51">
    <cfRule type="cellIs" dxfId="229" priority="46" stopIfTrue="1" operator="between">
      <formula>200</formula>
      <formula>300</formula>
    </cfRule>
  </conditionalFormatting>
  <conditionalFormatting sqref="F55 J55 N55 R55 V55">
    <cfRule type="cellIs" dxfId="228" priority="45" stopIfTrue="1" operator="between">
      <formula>200</formula>
      <formula>300</formula>
    </cfRule>
  </conditionalFormatting>
  <conditionalFormatting sqref="F72 J72 N72 R72 V72">
    <cfRule type="cellIs" dxfId="227" priority="97" stopIfTrue="1" operator="between">
      <formula>200</formula>
      <formula>300</formula>
    </cfRule>
  </conditionalFormatting>
  <conditionalFormatting sqref="F76 J76 N76 R76 V76">
    <cfRule type="cellIs" dxfId="226" priority="96" stopIfTrue="1" operator="between">
      <formula>200</formula>
      <formula>300</formula>
    </cfRule>
  </conditionalFormatting>
  <conditionalFormatting sqref="F80 J80 N80 R80 V80">
    <cfRule type="cellIs" dxfId="225" priority="95" stopIfTrue="1" operator="between">
      <formula>200</formula>
      <formula>300</formula>
    </cfRule>
  </conditionalFormatting>
  <conditionalFormatting sqref="F84 J84 N84 R84 V84">
    <cfRule type="cellIs" dxfId="224" priority="94" stopIfTrue="1" operator="between">
      <formula>200</formula>
      <formula>300</formula>
    </cfRule>
  </conditionalFormatting>
  <conditionalFormatting sqref="F101 J101 N101 R101 V101">
    <cfRule type="cellIs" dxfId="223" priority="147" stopIfTrue="1" operator="between">
      <formula>200</formula>
      <formula>300</formula>
    </cfRule>
  </conditionalFormatting>
  <conditionalFormatting sqref="F105 J105 N105 R105 V105">
    <cfRule type="cellIs" dxfId="222" priority="146" stopIfTrue="1" operator="between">
      <formula>200</formula>
      <formula>300</formula>
    </cfRule>
  </conditionalFormatting>
  <conditionalFormatting sqref="F109 J109 N109 R109 V109">
    <cfRule type="cellIs" dxfId="221" priority="145" stopIfTrue="1" operator="between">
      <formula>200</formula>
      <formula>300</formula>
    </cfRule>
  </conditionalFormatting>
  <conditionalFormatting sqref="F113 J113 N113 R113 V113">
    <cfRule type="cellIs" dxfId="220" priority="144" stopIfTrue="1" operator="between">
      <formula>200</formula>
      <formula>300</formula>
    </cfRule>
  </conditionalFormatting>
  <conditionalFormatting sqref="H6:H12 L6:L12 T6:T12 F10 J10 N10 R10 V10">
    <cfRule type="cellIs" dxfId="219" priority="179" stopIfTrue="1" operator="between">
      <formula>200</formula>
      <formula>300</formula>
    </cfRule>
  </conditionalFormatting>
  <conditionalFormatting sqref="H35:H41 L35:L41 T35:T41 F39 J39 N39 R39 V39">
    <cfRule type="cellIs" dxfId="218" priority="49" stopIfTrue="1" operator="between">
      <formula>200</formula>
      <formula>300</formula>
    </cfRule>
  </conditionalFormatting>
  <conditionalFormatting sqref="H64:H70 L64:L70 T64:T70 F68 J68 N68 R68 V68">
    <cfRule type="cellIs" dxfId="217" priority="98" stopIfTrue="1" operator="between">
      <formula>200</formula>
      <formula>300</formula>
    </cfRule>
  </conditionalFormatting>
  <conditionalFormatting sqref="H93:H99 L93:L99 T93:T99 F97 J97 N97 R97 V97">
    <cfRule type="cellIs" dxfId="216" priority="148" stopIfTrue="1" operator="between">
      <formula>200</formula>
      <formula>300</formula>
    </cfRule>
  </conditionalFormatting>
  <conditionalFormatting sqref="H14:I16">
    <cfRule type="cellIs" dxfId="215" priority="15" stopIfTrue="1" operator="between">
      <formula>200</formula>
      <formula>300</formula>
    </cfRule>
  </conditionalFormatting>
  <conditionalFormatting sqref="H18:I20">
    <cfRule type="cellIs" dxfId="214" priority="14" stopIfTrue="1" operator="between">
      <formula>200</formula>
      <formula>300</formula>
    </cfRule>
  </conditionalFormatting>
  <conditionalFormatting sqref="H22:I24">
    <cfRule type="cellIs" dxfId="213" priority="13" stopIfTrue="1" operator="between">
      <formula>200</formula>
      <formula>300</formula>
    </cfRule>
  </conditionalFormatting>
  <conditionalFormatting sqref="H26:I29">
    <cfRule type="cellIs" dxfId="212" priority="12" stopIfTrue="1" operator="between">
      <formula>200</formula>
      <formula>300</formula>
    </cfRule>
  </conditionalFormatting>
  <conditionalFormatting sqref="H43:I45">
    <cfRule type="cellIs" dxfId="211" priority="36" stopIfTrue="1" operator="between">
      <formula>200</formula>
      <formula>300</formula>
    </cfRule>
  </conditionalFormatting>
  <conditionalFormatting sqref="H47:I49">
    <cfRule type="cellIs" dxfId="210" priority="35" stopIfTrue="1" operator="between">
      <formula>200</formula>
      <formula>300</formula>
    </cfRule>
  </conditionalFormatting>
  <conditionalFormatting sqref="H51:I53">
    <cfRule type="cellIs" dxfId="209" priority="34" stopIfTrue="1" operator="between">
      <formula>200</formula>
      <formula>300</formula>
    </cfRule>
  </conditionalFormatting>
  <conditionalFormatting sqref="H55:I58">
    <cfRule type="cellIs" dxfId="208" priority="33" stopIfTrue="1" operator="between">
      <formula>200</formula>
      <formula>300</formula>
    </cfRule>
  </conditionalFormatting>
  <conditionalFormatting sqref="H72:I74">
    <cfRule type="cellIs" dxfId="207" priority="85" stopIfTrue="1" operator="between">
      <formula>200</formula>
      <formula>300</formula>
    </cfRule>
  </conditionalFormatting>
  <conditionalFormatting sqref="H76:I78">
    <cfRule type="cellIs" dxfId="206" priority="84" stopIfTrue="1" operator="between">
      <formula>200</formula>
      <formula>300</formula>
    </cfRule>
  </conditionalFormatting>
  <conditionalFormatting sqref="H80:I82">
    <cfRule type="cellIs" dxfId="205" priority="83" stopIfTrue="1" operator="between">
      <formula>200</formula>
      <formula>300</formula>
    </cfRule>
  </conditionalFormatting>
  <conditionalFormatting sqref="H84:I87">
    <cfRule type="cellIs" dxfId="204" priority="82" stopIfTrue="1" operator="between">
      <formula>200</formula>
      <formula>300</formula>
    </cfRule>
  </conditionalFormatting>
  <conditionalFormatting sqref="H101:I103">
    <cfRule type="cellIs" dxfId="203" priority="133" stopIfTrue="1" operator="between">
      <formula>200</formula>
      <formula>300</formula>
    </cfRule>
  </conditionalFormatting>
  <conditionalFormatting sqref="H105:I107">
    <cfRule type="cellIs" dxfId="202" priority="132" stopIfTrue="1" operator="between">
      <formula>200</formula>
      <formula>300</formula>
    </cfRule>
  </conditionalFormatting>
  <conditionalFormatting sqref="H109:I111">
    <cfRule type="cellIs" dxfId="201" priority="131" stopIfTrue="1" operator="between">
      <formula>200</formula>
      <formula>300</formula>
    </cfRule>
  </conditionalFormatting>
  <conditionalFormatting sqref="H113:I116">
    <cfRule type="cellIs" dxfId="200" priority="130" stopIfTrue="1" operator="between">
      <formula>200</formula>
      <formula>300</formula>
    </cfRule>
  </conditionalFormatting>
  <conditionalFormatting sqref="I7:I12">
    <cfRule type="cellIs" dxfId="199" priority="16" stopIfTrue="1" operator="between">
      <formula>200</formula>
      <formula>300</formula>
    </cfRule>
  </conditionalFormatting>
  <conditionalFormatting sqref="I36:I41">
    <cfRule type="cellIs" dxfId="198" priority="37" stopIfTrue="1" operator="between">
      <formula>200</formula>
      <formula>300</formula>
    </cfRule>
  </conditionalFormatting>
  <conditionalFormatting sqref="I65:I70">
    <cfRule type="cellIs" dxfId="197" priority="86" stopIfTrue="1" operator="between">
      <formula>200</formula>
      <formula>300</formula>
    </cfRule>
  </conditionalFormatting>
  <conditionalFormatting sqref="I94:I99">
    <cfRule type="cellIs" dxfId="196" priority="138" stopIfTrue="1" operator="between">
      <formula>200</formula>
      <formula>300</formula>
    </cfRule>
  </conditionalFormatting>
  <conditionalFormatting sqref="L14:M16">
    <cfRule type="cellIs" dxfId="195" priority="10" stopIfTrue="1" operator="between">
      <formula>200</formula>
      <formula>300</formula>
    </cfRule>
  </conditionalFormatting>
  <conditionalFormatting sqref="L18:M20">
    <cfRule type="cellIs" dxfId="194" priority="9" stopIfTrue="1" operator="between">
      <formula>200</formula>
      <formula>300</formula>
    </cfRule>
  </conditionalFormatting>
  <conditionalFormatting sqref="L22:M24">
    <cfRule type="cellIs" dxfId="193" priority="8" stopIfTrue="1" operator="between">
      <formula>200</formula>
      <formula>300</formula>
    </cfRule>
  </conditionalFormatting>
  <conditionalFormatting sqref="L26:M29">
    <cfRule type="cellIs" dxfId="192" priority="7" stopIfTrue="1" operator="between">
      <formula>200</formula>
      <formula>300</formula>
    </cfRule>
  </conditionalFormatting>
  <conditionalFormatting sqref="L43:M45">
    <cfRule type="cellIs" dxfId="191" priority="31" stopIfTrue="1" operator="between">
      <formula>200</formula>
      <formula>300</formula>
    </cfRule>
  </conditionalFormatting>
  <conditionalFormatting sqref="L47:M49">
    <cfRule type="cellIs" dxfId="190" priority="30" stopIfTrue="1" operator="between">
      <formula>200</formula>
      <formula>300</formula>
    </cfRule>
  </conditionalFormatting>
  <conditionalFormatting sqref="L51:M53">
    <cfRule type="cellIs" dxfId="189" priority="29" stopIfTrue="1" operator="between">
      <formula>200</formula>
      <formula>300</formula>
    </cfRule>
  </conditionalFormatting>
  <conditionalFormatting sqref="L55:M58">
    <cfRule type="cellIs" dxfId="188" priority="28" stopIfTrue="1" operator="between">
      <formula>200</formula>
      <formula>300</formula>
    </cfRule>
  </conditionalFormatting>
  <conditionalFormatting sqref="L72:M74">
    <cfRule type="cellIs" dxfId="187" priority="80" stopIfTrue="1" operator="between">
      <formula>200</formula>
      <formula>300</formula>
    </cfRule>
  </conditionalFormatting>
  <conditionalFormatting sqref="L76:M78">
    <cfRule type="cellIs" dxfId="186" priority="79" stopIfTrue="1" operator="between">
      <formula>200</formula>
      <formula>300</formula>
    </cfRule>
  </conditionalFormatting>
  <conditionalFormatting sqref="L80:M82">
    <cfRule type="cellIs" dxfId="185" priority="78" stopIfTrue="1" operator="between">
      <formula>200</formula>
      <formula>300</formula>
    </cfRule>
  </conditionalFormatting>
  <conditionalFormatting sqref="L84:M87">
    <cfRule type="cellIs" dxfId="184" priority="77" stopIfTrue="1" operator="between">
      <formula>200</formula>
      <formula>300</formula>
    </cfRule>
  </conditionalFormatting>
  <conditionalFormatting sqref="L101:M103">
    <cfRule type="cellIs" dxfId="183" priority="128" stopIfTrue="1" operator="between">
      <formula>200</formula>
      <formula>300</formula>
    </cfRule>
  </conditionalFormatting>
  <conditionalFormatting sqref="L105:M107">
    <cfRule type="cellIs" dxfId="182" priority="127" stopIfTrue="1" operator="between">
      <formula>200</formula>
      <formula>300</formula>
    </cfRule>
  </conditionalFormatting>
  <conditionalFormatting sqref="L109:M111">
    <cfRule type="cellIs" dxfId="181" priority="126" stopIfTrue="1" operator="between">
      <formula>200</formula>
      <formula>300</formula>
    </cfRule>
  </conditionalFormatting>
  <conditionalFormatting sqref="L113:M116">
    <cfRule type="cellIs" dxfId="180" priority="125" stopIfTrue="1" operator="between">
      <formula>200</formula>
      <formula>300</formula>
    </cfRule>
  </conditionalFormatting>
  <conditionalFormatting sqref="M6:M8">
    <cfRule type="cellIs" dxfId="179" priority="172" stopIfTrue="1" operator="between">
      <formula>200</formula>
      <formula>300</formula>
    </cfRule>
  </conditionalFormatting>
  <conditionalFormatting sqref="M10:M12">
    <cfRule type="cellIs" dxfId="178" priority="11" stopIfTrue="1" operator="between">
      <formula>200</formula>
      <formula>300</formula>
    </cfRule>
  </conditionalFormatting>
  <conditionalFormatting sqref="M35:M37">
    <cfRule type="cellIs" dxfId="177" priority="42" stopIfTrue="1" operator="between">
      <formula>200</formula>
      <formula>300</formula>
    </cfRule>
  </conditionalFormatting>
  <conditionalFormatting sqref="M39:M41">
    <cfRule type="cellIs" dxfId="176" priority="32" stopIfTrue="1" operator="between">
      <formula>200</formula>
      <formula>300</formula>
    </cfRule>
  </conditionalFormatting>
  <conditionalFormatting sqref="M64:M66">
    <cfRule type="cellIs" dxfId="175" priority="91" stopIfTrue="1" operator="between">
      <formula>200</formula>
      <formula>300</formula>
    </cfRule>
  </conditionalFormatting>
  <conditionalFormatting sqref="M68:M70">
    <cfRule type="cellIs" dxfId="174" priority="81" stopIfTrue="1" operator="between">
      <formula>200</formula>
      <formula>300</formula>
    </cfRule>
  </conditionalFormatting>
  <conditionalFormatting sqref="M93:M95">
    <cfRule type="cellIs" dxfId="173" priority="141" stopIfTrue="1" operator="between">
      <formula>200</formula>
      <formula>300</formula>
    </cfRule>
  </conditionalFormatting>
  <conditionalFormatting sqref="M97:M99">
    <cfRule type="cellIs" dxfId="172" priority="129" stopIfTrue="1" operator="between">
      <formula>200</formula>
      <formula>300</formula>
    </cfRule>
  </conditionalFormatting>
  <conditionalFormatting sqref="P6:Q8">
    <cfRule type="cellIs" dxfId="171" priority="171" stopIfTrue="1" operator="between">
      <formula>200</formula>
      <formula>300</formula>
    </cfRule>
  </conditionalFormatting>
  <conditionalFormatting sqref="P10:Q12">
    <cfRule type="cellIs" dxfId="170" priority="6" stopIfTrue="1" operator="between">
      <formula>200</formula>
      <formula>300</formula>
    </cfRule>
  </conditionalFormatting>
  <conditionalFormatting sqref="P14:Q16 P18:Q20 P22:Q24">
    <cfRule type="cellIs" dxfId="169" priority="174" stopIfTrue="1" operator="between">
      <formula>200</formula>
      <formula>300</formula>
    </cfRule>
  </conditionalFormatting>
  <conditionalFormatting sqref="P26:Q29">
    <cfRule type="cellIs" dxfId="168" priority="5" stopIfTrue="1" operator="between">
      <formula>200</formula>
      <formula>300</formula>
    </cfRule>
  </conditionalFormatting>
  <conditionalFormatting sqref="P35:Q37">
    <cfRule type="cellIs" dxfId="167" priority="41" stopIfTrue="1" operator="between">
      <formula>200</formula>
      <formula>300</formula>
    </cfRule>
  </conditionalFormatting>
  <conditionalFormatting sqref="P39:Q41">
    <cfRule type="cellIs" dxfId="166" priority="27" stopIfTrue="1" operator="between">
      <formula>200</formula>
      <formula>300</formula>
    </cfRule>
  </conditionalFormatting>
  <conditionalFormatting sqref="P43:Q45 P47:Q49 P51:Q53">
    <cfRule type="cellIs" dxfId="165" priority="44" stopIfTrue="1" operator="between">
      <formula>200</formula>
      <formula>300</formula>
    </cfRule>
  </conditionalFormatting>
  <conditionalFormatting sqref="P55:Q58">
    <cfRule type="cellIs" dxfId="164" priority="26" stopIfTrue="1" operator="between">
      <formula>200</formula>
      <formula>300</formula>
    </cfRule>
  </conditionalFormatting>
  <conditionalFormatting sqref="P64:Q66">
    <cfRule type="cellIs" dxfId="163" priority="90" stopIfTrue="1" operator="between">
      <formula>200</formula>
      <formula>300</formula>
    </cfRule>
  </conditionalFormatting>
  <conditionalFormatting sqref="P68:Q70">
    <cfRule type="cellIs" dxfId="162" priority="76" stopIfTrue="1" operator="between">
      <formula>200</formula>
      <formula>300</formula>
    </cfRule>
  </conditionalFormatting>
  <conditionalFormatting sqref="P72:Q74 P76:Q78 P80:Q82">
    <cfRule type="cellIs" dxfId="161" priority="93" stopIfTrue="1" operator="between">
      <formula>200</formula>
      <formula>300</formula>
    </cfRule>
  </conditionalFormatting>
  <conditionalFormatting sqref="P84:Q87">
    <cfRule type="cellIs" dxfId="160" priority="75" stopIfTrue="1" operator="between">
      <formula>200</formula>
      <formula>300</formula>
    </cfRule>
  </conditionalFormatting>
  <conditionalFormatting sqref="P93:Q95">
    <cfRule type="cellIs" dxfId="159" priority="140" stopIfTrue="1" operator="between">
      <formula>200</formula>
      <formula>300</formula>
    </cfRule>
  </conditionalFormatting>
  <conditionalFormatting sqref="P97:Q99">
    <cfRule type="cellIs" dxfId="158" priority="124" stopIfTrue="1" operator="between">
      <formula>200</formula>
      <formula>300</formula>
    </cfRule>
  </conditionalFormatting>
  <conditionalFormatting sqref="P101:Q103 P105:Q107 P109:Q111">
    <cfRule type="cellIs" dxfId="157" priority="143" stopIfTrue="1" operator="between">
      <formula>200</formula>
      <formula>300</formula>
    </cfRule>
  </conditionalFormatting>
  <conditionalFormatting sqref="P113:Q116">
    <cfRule type="cellIs" dxfId="156" priority="123" stopIfTrue="1" operator="between">
      <formula>200</formula>
      <formula>300</formula>
    </cfRule>
  </conditionalFormatting>
  <conditionalFormatting sqref="T14:U16">
    <cfRule type="cellIs" dxfId="155" priority="4" stopIfTrue="1" operator="between">
      <formula>200</formula>
      <formula>300</formula>
    </cfRule>
  </conditionalFormatting>
  <conditionalFormatting sqref="T18:U20">
    <cfRule type="cellIs" dxfId="154" priority="3" stopIfTrue="1" operator="between">
      <formula>200</formula>
      <formula>300</formula>
    </cfRule>
  </conditionalFormatting>
  <conditionalFormatting sqref="T22:U24">
    <cfRule type="cellIs" dxfId="153" priority="2" stopIfTrue="1" operator="between">
      <formula>200</formula>
      <formula>300</formula>
    </cfRule>
  </conditionalFormatting>
  <conditionalFormatting sqref="T26:U29">
    <cfRule type="cellIs" dxfId="152" priority="1" stopIfTrue="1" operator="between">
      <formula>200</formula>
      <formula>300</formula>
    </cfRule>
  </conditionalFormatting>
  <conditionalFormatting sqref="T43:U45">
    <cfRule type="cellIs" dxfId="151" priority="24" stopIfTrue="1" operator="between">
      <formula>200</formula>
      <formula>300</formula>
    </cfRule>
  </conditionalFormatting>
  <conditionalFormatting sqref="T47:U49">
    <cfRule type="cellIs" dxfId="150" priority="23" stopIfTrue="1" operator="between">
      <formula>200</formula>
      <formula>300</formula>
    </cfRule>
  </conditionalFormatting>
  <conditionalFormatting sqref="T51:U53">
    <cfRule type="cellIs" dxfId="149" priority="22" stopIfTrue="1" operator="between">
      <formula>200</formula>
      <formula>300</formula>
    </cfRule>
  </conditionalFormatting>
  <conditionalFormatting sqref="T55:U58">
    <cfRule type="cellIs" dxfId="148" priority="21" stopIfTrue="1" operator="between">
      <formula>200</formula>
      <formula>300</formula>
    </cfRule>
  </conditionalFormatting>
  <conditionalFormatting sqref="T72:U74">
    <cfRule type="cellIs" dxfId="147" priority="73" stopIfTrue="1" operator="between">
      <formula>200</formula>
      <formula>300</formula>
    </cfRule>
  </conditionalFormatting>
  <conditionalFormatting sqref="T76:U78">
    <cfRule type="cellIs" dxfId="146" priority="72" stopIfTrue="1" operator="between">
      <formula>200</formula>
      <formula>300</formula>
    </cfRule>
  </conditionalFormatting>
  <conditionalFormatting sqref="T80:U82">
    <cfRule type="cellIs" dxfId="145" priority="71" stopIfTrue="1" operator="between">
      <formula>200</formula>
      <formula>300</formula>
    </cfRule>
  </conditionalFormatting>
  <conditionalFormatting sqref="T84:U87">
    <cfRule type="cellIs" dxfId="144" priority="70" stopIfTrue="1" operator="between">
      <formula>200</formula>
      <formula>300</formula>
    </cfRule>
  </conditionalFormatting>
  <conditionalFormatting sqref="T101:U103">
    <cfRule type="cellIs" dxfId="143" priority="122" stopIfTrue="1" operator="between">
      <formula>200</formula>
      <formula>300</formula>
    </cfRule>
  </conditionalFormatting>
  <conditionalFormatting sqref="T105:U107">
    <cfRule type="cellIs" dxfId="142" priority="121" stopIfTrue="1" operator="between">
      <formula>200</formula>
      <formula>300</formula>
    </cfRule>
  </conditionalFormatting>
  <conditionalFormatting sqref="T109:U111">
    <cfRule type="cellIs" dxfId="141" priority="120" stopIfTrue="1" operator="between">
      <formula>200</formula>
      <formula>300</formula>
    </cfRule>
  </conditionalFormatting>
  <conditionalFormatting sqref="T113:U116">
    <cfRule type="cellIs" dxfId="140" priority="119" stopIfTrue="1" operator="between">
      <formula>200</formula>
      <formula>300</formula>
    </cfRule>
  </conditionalFormatting>
  <conditionalFormatting sqref="U36:U41">
    <cfRule type="cellIs" dxfId="139" priority="25" stopIfTrue="1" operator="between">
      <formula>200</formula>
      <formula>300</formula>
    </cfRule>
  </conditionalFormatting>
  <conditionalFormatting sqref="U65:U70">
    <cfRule type="cellIs" dxfId="138" priority="74" stopIfTrue="1" operator="between">
      <formula>200</formula>
      <formula>300</formula>
    </cfRule>
  </conditionalFormatting>
  <conditionalFormatting sqref="X5:AA29 E6:F6 I6:J6 N6 R6 U6:V6 E7:E12 U7:U12 F9:G9 J9:K9 M9:S9 V9:W9">
    <cfRule type="cellIs" dxfId="137" priority="190" stopIfTrue="1" operator="between">
      <formula>200</formula>
      <formula>300</formula>
    </cfRule>
  </conditionalFormatting>
  <conditionalFormatting sqref="X34:AA58 E35:F35 I35:J35 N35 R35 U35:V35 F38:G38 J38:K38 M38:S38 V38:W38">
    <cfRule type="cellIs" dxfId="136" priority="60" stopIfTrue="1" operator="between">
      <formula>200</formula>
      <formula>300</formula>
    </cfRule>
  </conditionalFormatting>
  <conditionalFormatting sqref="X63:AA87 E64:F64 I64:J64 N64 R64 U64:V64 F67:G67 J67:K67 M67:S67 V67:W67">
    <cfRule type="cellIs" dxfId="135" priority="109" stopIfTrue="1" operator="between">
      <formula>200</formula>
      <formula>300</formula>
    </cfRule>
  </conditionalFormatting>
  <conditionalFormatting sqref="X92:AA116 E93:F93 I93:J93 N93 R93 U93:V93 E94:E99 U94:U99 F96:G96 J96:K96 M96:S96 V96:W96">
    <cfRule type="cellIs" dxfId="134" priority="159" stopIfTrue="1" operator="between">
      <formula>200</formula>
      <formula>300</formula>
    </cfRule>
  </conditionalFormatting>
  <conditionalFormatting sqref="AA2:AA4">
    <cfRule type="cellIs" dxfId="133" priority="189" stopIfTrue="1" operator="between">
      <formula>200</formula>
      <formula>300</formula>
    </cfRule>
  </conditionalFormatting>
  <conditionalFormatting sqref="AA31:AA33">
    <cfRule type="cellIs" dxfId="132" priority="59" stopIfTrue="1" operator="between">
      <formula>200</formula>
      <formula>300</formula>
    </cfRule>
  </conditionalFormatting>
  <conditionalFormatting sqref="AA60:AA62">
    <cfRule type="cellIs" dxfId="131" priority="108" stopIfTrue="1" operator="between">
      <formula>200</formula>
      <formula>300</formula>
    </cfRule>
  </conditionalFormatting>
  <conditionalFormatting sqref="AA89:AA91">
    <cfRule type="cellIs" dxfId="130" priority="158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115"/>
  <sheetViews>
    <sheetView zoomScale="75" zoomScaleNormal="75" workbookViewId="0">
      <selection activeCell="C4" sqref="C4"/>
    </sheetView>
  </sheetViews>
  <sheetFormatPr defaultColWidth="9.109375" defaultRowHeight="16.8" x14ac:dyDescent="0.3"/>
  <cols>
    <col min="1" max="1" width="0.88671875" style="60" customWidth="1"/>
    <col min="2" max="2" width="28.33203125" style="144" customWidth="1"/>
    <col min="3" max="3" width="7.88671875" style="60" customWidth="1"/>
    <col min="4" max="4" width="6.5546875" style="145" customWidth="1"/>
    <col min="5" max="5" width="8.6640625" style="146" customWidth="1"/>
    <col min="6" max="6" width="7.88671875" style="60" customWidth="1"/>
    <col min="7" max="7" width="13.109375" style="60" customWidth="1"/>
    <col min="8" max="8" width="5.6640625" style="60" bestFit="1" customWidth="1"/>
    <col min="9" max="9" width="7" style="60" customWidth="1"/>
    <col min="10" max="10" width="6.44140625" style="60" bestFit="1" customWidth="1"/>
    <col min="11" max="11" width="12.6640625" style="60" customWidth="1"/>
    <col min="12" max="12" width="5.88671875" style="60" customWidth="1"/>
    <col min="13" max="13" width="7.44140625" style="60" customWidth="1"/>
    <col min="14" max="14" width="7.88671875" style="60" customWidth="1"/>
    <col min="15" max="15" width="13.88671875" style="60" customWidth="1"/>
    <col min="16" max="16" width="6" style="60" customWidth="1"/>
    <col min="17" max="17" width="7.5546875" style="60" customWidth="1"/>
    <col min="18" max="18" width="7.88671875" style="60" customWidth="1"/>
    <col min="19" max="19" width="13.44140625" style="60" customWidth="1"/>
    <col min="20" max="20" width="7.33203125" style="60" customWidth="1"/>
    <col min="21" max="21" width="8.6640625" style="60" customWidth="1"/>
    <col min="22" max="22" width="7.88671875" style="60" customWidth="1"/>
    <col min="23" max="23" width="14" style="60" customWidth="1"/>
    <col min="24" max="24" width="9.6640625" style="60" customWidth="1"/>
    <col min="25" max="25" width="7.33203125" style="60" customWidth="1"/>
    <col min="26" max="26" width="12.33203125" style="60" customWidth="1"/>
    <col min="27" max="27" width="10.44140625" style="60" customWidth="1"/>
    <col min="28" max="28" width="14.44140625" style="145" customWidth="1"/>
    <col min="29" max="16384" width="9.109375" style="60"/>
  </cols>
  <sheetData>
    <row r="1" spans="1:34" ht="22.2" x14ac:dyDescent="0.3">
      <c r="B1" s="61"/>
      <c r="C1" s="62"/>
      <c r="D1" s="63"/>
      <c r="E1" s="64"/>
      <c r="F1" s="64"/>
      <c r="G1" s="64" t="s">
        <v>150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2"/>
      <c r="S1" s="62"/>
      <c r="T1" s="62"/>
      <c r="U1" s="149"/>
      <c r="V1" s="150" t="s">
        <v>65</v>
      </c>
      <c r="W1" s="65"/>
      <c r="X1" s="65"/>
      <c r="Y1" s="65"/>
      <c r="Z1" s="62"/>
      <c r="AA1" s="62"/>
      <c r="AB1" s="63"/>
    </row>
    <row r="2" spans="1:34" ht="20.399999999999999" thickBot="1" x14ac:dyDescent="0.35">
      <c r="B2" s="66" t="s">
        <v>26</v>
      </c>
      <c r="C2" s="67"/>
      <c r="D2" s="63"/>
      <c r="E2" s="68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</row>
    <row r="3" spans="1:34" x14ac:dyDescent="0.3">
      <c r="B3" s="69" t="s">
        <v>1</v>
      </c>
      <c r="C3" s="70" t="s">
        <v>27</v>
      </c>
      <c r="D3" s="71"/>
      <c r="E3" s="72" t="s">
        <v>28</v>
      </c>
      <c r="F3" s="741" t="s">
        <v>29</v>
      </c>
      <c r="G3" s="742"/>
      <c r="H3" s="73"/>
      <c r="I3" s="72" t="s">
        <v>30</v>
      </c>
      <c r="J3" s="741" t="s">
        <v>29</v>
      </c>
      <c r="K3" s="742"/>
      <c r="L3" s="74"/>
      <c r="M3" s="72" t="s">
        <v>31</v>
      </c>
      <c r="N3" s="741" t="s">
        <v>29</v>
      </c>
      <c r="O3" s="742"/>
      <c r="P3" s="74"/>
      <c r="Q3" s="72" t="s">
        <v>32</v>
      </c>
      <c r="R3" s="741" t="s">
        <v>29</v>
      </c>
      <c r="S3" s="742"/>
      <c r="T3" s="75"/>
      <c r="U3" s="72" t="s">
        <v>33</v>
      </c>
      <c r="V3" s="741" t="s">
        <v>29</v>
      </c>
      <c r="W3" s="742"/>
      <c r="X3" s="72" t="s">
        <v>34</v>
      </c>
      <c r="Y3" s="76"/>
      <c r="Z3" s="77" t="s">
        <v>35</v>
      </c>
      <c r="AA3" s="78" t="s">
        <v>4</v>
      </c>
      <c r="AB3" s="79" t="s">
        <v>34</v>
      </c>
    </row>
    <row r="4" spans="1:34" ht="17.399999999999999" thickBot="1" x14ac:dyDescent="0.35">
      <c r="A4" s="80"/>
      <c r="B4" s="81" t="s">
        <v>36</v>
      </c>
      <c r="C4" s="82"/>
      <c r="D4" s="83"/>
      <c r="E4" s="84" t="s">
        <v>37</v>
      </c>
      <c r="F4" s="739" t="s">
        <v>38</v>
      </c>
      <c r="G4" s="740"/>
      <c r="H4" s="85"/>
      <c r="I4" s="84" t="s">
        <v>37</v>
      </c>
      <c r="J4" s="739" t="s">
        <v>38</v>
      </c>
      <c r="K4" s="740"/>
      <c r="L4" s="84"/>
      <c r="M4" s="84" t="s">
        <v>37</v>
      </c>
      <c r="N4" s="739" t="s">
        <v>38</v>
      </c>
      <c r="O4" s="740"/>
      <c r="P4" s="84"/>
      <c r="Q4" s="84" t="s">
        <v>37</v>
      </c>
      <c r="R4" s="739" t="s">
        <v>38</v>
      </c>
      <c r="S4" s="740"/>
      <c r="T4" s="86"/>
      <c r="U4" s="84" t="s">
        <v>37</v>
      </c>
      <c r="V4" s="739" t="s">
        <v>38</v>
      </c>
      <c r="W4" s="740"/>
      <c r="X4" s="87" t="s">
        <v>37</v>
      </c>
      <c r="Y4" s="88" t="s">
        <v>39</v>
      </c>
      <c r="Z4" s="89" t="s">
        <v>40</v>
      </c>
      <c r="AA4" s="90" t="s">
        <v>41</v>
      </c>
      <c r="AB4" s="91" t="s">
        <v>2</v>
      </c>
    </row>
    <row r="5" spans="1:34" ht="48.75" customHeight="1" thickBot="1" x14ac:dyDescent="0.35">
      <c r="A5" s="92"/>
      <c r="B5" s="122" t="s">
        <v>25</v>
      </c>
      <c r="C5" s="94">
        <f>SUM(C6:C8)</f>
        <v>79</v>
      </c>
      <c r="D5" s="95">
        <f>SUM(D6:D8)</f>
        <v>414</v>
      </c>
      <c r="E5" s="96">
        <f>SUM(E6:E8)</f>
        <v>493</v>
      </c>
      <c r="F5" s="97">
        <f>E25</f>
        <v>557</v>
      </c>
      <c r="G5" s="98" t="str">
        <f>B25</f>
        <v>JKM</v>
      </c>
      <c r="H5" s="99">
        <f>SUM(H6:H8)</f>
        <v>567</v>
      </c>
      <c r="I5" s="100">
        <f>SUM(I6:I8)</f>
        <v>646</v>
      </c>
      <c r="J5" s="100">
        <f>I21</f>
        <v>605</v>
      </c>
      <c r="K5" s="101" t="str">
        <f>B21</f>
        <v>Rakvere Linnavalitsus</v>
      </c>
      <c r="L5" s="102">
        <f>SUM(L6:L8)</f>
        <v>462</v>
      </c>
      <c r="M5" s="97">
        <f>SUM(M6:M8)</f>
        <v>541</v>
      </c>
      <c r="N5" s="97">
        <f>M17</f>
        <v>591</v>
      </c>
      <c r="O5" s="98" t="str">
        <f>B17</f>
        <v>ESTCell</v>
      </c>
      <c r="P5" s="103">
        <f>SUM(P6:P8)</f>
        <v>536</v>
      </c>
      <c r="Q5" s="97">
        <f>SUM(Q6:Q8)</f>
        <v>615</v>
      </c>
      <c r="R5" s="97">
        <f>Q13</f>
        <v>462</v>
      </c>
      <c r="S5" s="98" t="str">
        <f>B13</f>
        <v>Silfer 2</v>
      </c>
      <c r="T5" s="103">
        <f>SUM(T6:T8)</f>
        <v>495</v>
      </c>
      <c r="U5" s="97">
        <f>SUM(U6:U8)</f>
        <v>574</v>
      </c>
      <c r="V5" s="97">
        <f>U9</f>
        <v>531</v>
      </c>
      <c r="W5" s="98" t="str">
        <f>B9</f>
        <v>VERX(-30)</v>
      </c>
      <c r="X5" s="104">
        <f t="shared" ref="X5:X28" si="0">E5+I5+M5+Q5+U5</f>
        <v>2869</v>
      </c>
      <c r="Y5" s="102">
        <f>SUM(Y6:Y8)</f>
        <v>2474</v>
      </c>
      <c r="Z5" s="105">
        <f>AVERAGE(Z6,Z7,Z8)</f>
        <v>191.26666666666668</v>
      </c>
      <c r="AA5" s="106">
        <f>AVERAGE(AA6,AA7,AA8)</f>
        <v>164.93333333333337</v>
      </c>
      <c r="AB5" s="730">
        <f>F6+J6+N6+R6+V6</f>
        <v>3</v>
      </c>
    </row>
    <row r="6" spans="1:34" ht="16.95" customHeight="1" x14ac:dyDescent="0.3">
      <c r="A6" s="107"/>
      <c r="B6" s="130" t="s">
        <v>143</v>
      </c>
      <c r="C6" s="109">
        <v>58</v>
      </c>
      <c r="D6" s="110">
        <v>103</v>
      </c>
      <c r="E6" s="111">
        <f>D6+C6</f>
        <v>161</v>
      </c>
      <c r="F6" s="733">
        <v>0</v>
      </c>
      <c r="G6" s="734"/>
      <c r="H6" s="112">
        <v>136</v>
      </c>
      <c r="I6" s="113">
        <f>H6+C6</f>
        <v>194</v>
      </c>
      <c r="J6" s="733">
        <v>1</v>
      </c>
      <c r="K6" s="734"/>
      <c r="L6" s="112">
        <v>151</v>
      </c>
      <c r="M6" s="113">
        <f>L6+C6</f>
        <v>209</v>
      </c>
      <c r="N6" s="733">
        <v>0</v>
      </c>
      <c r="O6" s="734"/>
      <c r="P6" s="112">
        <v>147</v>
      </c>
      <c r="Q6" s="111">
        <f>P6+C6</f>
        <v>205</v>
      </c>
      <c r="R6" s="733">
        <v>1</v>
      </c>
      <c r="S6" s="734"/>
      <c r="T6" s="110">
        <v>165</v>
      </c>
      <c r="U6" s="111">
        <f>T6+C6</f>
        <v>223</v>
      </c>
      <c r="V6" s="733">
        <v>1</v>
      </c>
      <c r="W6" s="734"/>
      <c r="X6" s="113">
        <f t="shared" si="0"/>
        <v>992</v>
      </c>
      <c r="Y6" s="112">
        <f>D6+H6+L6+P6+T6</f>
        <v>702</v>
      </c>
      <c r="Z6" s="114">
        <f>AVERAGE(E6,I6,M6,Q6,U6)</f>
        <v>198.4</v>
      </c>
      <c r="AA6" s="115">
        <f>AVERAGE(E6,I6,M6,Q6,U6)-C6</f>
        <v>140.4</v>
      </c>
      <c r="AB6" s="731"/>
    </row>
    <row r="7" spans="1:34" s="80" customFormat="1" ht="16.2" customHeight="1" x14ac:dyDescent="0.3">
      <c r="A7" s="107"/>
      <c r="B7" s="117" t="s">
        <v>144</v>
      </c>
      <c r="C7" s="116">
        <v>6</v>
      </c>
      <c r="D7" s="110">
        <v>119</v>
      </c>
      <c r="E7" s="111">
        <f t="shared" ref="E7:E8" si="1">D7+C7</f>
        <v>125</v>
      </c>
      <c r="F7" s="735"/>
      <c r="G7" s="736"/>
      <c r="H7" s="112">
        <v>220</v>
      </c>
      <c r="I7" s="113">
        <f t="shared" ref="I7:I8" si="2">H7+C7</f>
        <v>226</v>
      </c>
      <c r="J7" s="735"/>
      <c r="K7" s="736"/>
      <c r="L7" s="112">
        <v>164</v>
      </c>
      <c r="M7" s="113">
        <f t="shared" ref="M7:M8" si="3">L7+C7</f>
        <v>170</v>
      </c>
      <c r="N7" s="735"/>
      <c r="O7" s="736"/>
      <c r="P7" s="110">
        <v>194</v>
      </c>
      <c r="Q7" s="111">
        <f t="shared" ref="Q7:Q8" si="4">P7+C7</f>
        <v>200</v>
      </c>
      <c r="R7" s="735"/>
      <c r="S7" s="736"/>
      <c r="T7" s="110">
        <v>167</v>
      </c>
      <c r="U7" s="111">
        <f t="shared" ref="U7:U8" si="5">T7+C7</f>
        <v>173</v>
      </c>
      <c r="V7" s="735"/>
      <c r="W7" s="736"/>
      <c r="X7" s="113">
        <f t="shared" si="0"/>
        <v>894</v>
      </c>
      <c r="Y7" s="112">
        <f>D7+H7+L7+P7+T7</f>
        <v>864</v>
      </c>
      <c r="Z7" s="114">
        <f>AVERAGE(E7,I7,M7,Q7,U7)</f>
        <v>178.8</v>
      </c>
      <c r="AA7" s="115">
        <f>AVERAGE(E7,I7,M7,Q7,U7)-C7</f>
        <v>172.8</v>
      </c>
      <c r="AB7" s="731"/>
      <c r="AD7" s="60"/>
      <c r="AE7" s="60"/>
      <c r="AF7" s="60"/>
      <c r="AG7" s="60"/>
      <c r="AH7" s="60"/>
    </row>
    <row r="8" spans="1:34" s="80" customFormat="1" ht="17.399999999999999" customHeight="1" thickBot="1" x14ac:dyDescent="0.35">
      <c r="A8" s="107"/>
      <c r="B8" s="131" t="s">
        <v>145</v>
      </c>
      <c r="C8" s="118">
        <v>15</v>
      </c>
      <c r="D8" s="110">
        <v>192</v>
      </c>
      <c r="E8" s="111">
        <f t="shared" si="1"/>
        <v>207</v>
      </c>
      <c r="F8" s="737"/>
      <c r="G8" s="738"/>
      <c r="H8" s="119">
        <v>211</v>
      </c>
      <c r="I8" s="113">
        <f t="shared" si="2"/>
        <v>226</v>
      </c>
      <c r="J8" s="737"/>
      <c r="K8" s="738"/>
      <c r="L8" s="112">
        <v>147</v>
      </c>
      <c r="M8" s="113">
        <f t="shared" si="3"/>
        <v>162</v>
      </c>
      <c r="N8" s="737"/>
      <c r="O8" s="738"/>
      <c r="P8" s="110">
        <v>195</v>
      </c>
      <c r="Q8" s="111">
        <f t="shared" si="4"/>
        <v>210</v>
      </c>
      <c r="R8" s="737"/>
      <c r="S8" s="738"/>
      <c r="T8" s="110">
        <v>163</v>
      </c>
      <c r="U8" s="111">
        <f t="shared" si="5"/>
        <v>178</v>
      </c>
      <c r="V8" s="737"/>
      <c r="W8" s="738"/>
      <c r="X8" s="113">
        <f t="shared" si="0"/>
        <v>983</v>
      </c>
      <c r="Y8" s="119">
        <f>D8+H8+L8+P8+T8</f>
        <v>908</v>
      </c>
      <c r="Z8" s="120">
        <f>AVERAGE(E8,I8,M8,Q8,U8)</f>
        <v>196.6</v>
      </c>
      <c r="AA8" s="121">
        <f>AVERAGE(E8,I8,M8,Q8,U8)-C8</f>
        <v>181.6</v>
      </c>
      <c r="AB8" s="732"/>
      <c r="AD8" s="60"/>
      <c r="AE8" s="60"/>
      <c r="AF8" s="60"/>
      <c r="AG8" s="60"/>
      <c r="AH8" s="60"/>
    </row>
    <row r="9" spans="1:34" s="129" customFormat="1" ht="48.75" customHeight="1" thickBot="1" x14ac:dyDescent="0.35">
      <c r="A9" s="107"/>
      <c r="B9" s="122" t="s">
        <v>159</v>
      </c>
      <c r="C9" s="123">
        <f>SUM(C10:C12)-30</f>
        <v>113</v>
      </c>
      <c r="D9" s="95">
        <f>SUM(D10:D12)</f>
        <v>431</v>
      </c>
      <c r="E9" s="124">
        <f>SUM(E10:E12)-30</f>
        <v>544</v>
      </c>
      <c r="F9" s="124">
        <f>E21</f>
        <v>497</v>
      </c>
      <c r="G9" s="101" t="str">
        <f>B21</f>
        <v>Rakvere Linnavalitsus</v>
      </c>
      <c r="H9" s="125">
        <f>SUM(H10:H12)</f>
        <v>384</v>
      </c>
      <c r="I9" s="124">
        <f>SUM(I10:I12)-30</f>
        <v>497</v>
      </c>
      <c r="J9" s="124">
        <f>I17</f>
        <v>593</v>
      </c>
      <c r="K9" s="101" t="str">
        <f>B17</f>
        <v>ESTCell</v>
      </c>
      <c r="L9" s="102">
        <f>SUM(L10:L12)</f>
        <v>356</v>
      </c>
      <c r="M9" s="126">
        <f>SUM(M10:M12)-30</f>
        <v>469</v>
      </c>
      <c r="N9" s="124">
        <f>M13</f>
        <v>531</v>
      </c>
      <c r="O9" s="101" t="str">
        <f>B13</f>
        <v>Silfer 2</v>
      </c>
      <c r="P9" s="102">
        <f>SUM(P10:P12)</f>
        <v>458</v>
      </c>
      <c r="Q9" s="97">
        <f>SUM(Q10:Q12)-30</f>
        <v>571</v>
      </c>
      <c r="R9" s="124">
        <f>Q25</f>
        <v>606</v>
      </c>
      <c r="S9" s="101" t="str">
        <f>B25</f>
        <v>JKM</v>
      </c>
      <c r="T9" s="102">
        <f>SUM(T10:T12)</f>
        <v>418</v>
      </c>
      <c r="U9" s="127">
        <f>SUM(U10:U12)-30</f>
        <v>531</v>
      </c>
      <c r="V9" s="124">
        <f>U5</f>
        <v>574</v>
      </c>
      <c r="W9" s="101" t="str">
        <f>B5</f>
        <v>Egesten Metallehitused</v>
      </c>
      <c r="X9" s="104">
        <f t="shared" si="0"/>
        <v>2612</v>
      </c>
      <c r="Y9" s="102">
        <f>SUM(Y10:Y12)</f>
        <v>2047</v>
      </c>
      <c r="Z9" s="128">
        <f>AVERAGE(Z10,Z11,Z12)</f>
        <v>184.13333333333333</v>
      </c>
      <c r="AA9" s="106">
        <f>AVERAGE(AA10,AA11,AA12)</f>
        <v>136.46666666666667</v>
      </c>
      <c r="AB9" s="730">
        <f>F10+J10+N10+R10+V10</f>
        <v>1</v>
      </c>
      <c r="AD9" s="60"/>
      <c r="AE9" s="60"/>
      <c r="AF9" s="60"/>
      <c r="AG9" s="60"/>
      <c r="AH9" s="60"/>
    </row>
    <row r="10" spans="1:34" s="129" customFormat="1" ht="16.2" customHeight="1" x14ac:dyDescent="0.3">
      <c r="A10" s="107"/>
      <c r="B10" s="130" t="s">
        <v>157</v>
      </c>
      <c r="C10" s="116">
        <v>60</v>
      </c>
      <c r="D10" s="110">
        <v>110</v>
      </c>
      <c r="E10" s="111">
        <f>D10+C10</f>
        <v>170</v>
      </c>
      <c r="F10" s="733">
        <v>1</v>
      </c>
      <c r="G10" s="734"/>
      <c r="H10" s="112">
        <v>104</v>
      </c>
      <c r="I10" s="113">
        <f>H10+C10</f>
        <v>164</v>
      </c>
      <c r="J10" s="733">
        <v>0</v>
      </c>
      <c r="K10" s="734"/>
      <c r="L10" s="112">
        <v>79</v>
      </c>
      <c r="M10" s="113">
        <f>L10+C10</f>
        <v>139</v>
      </c>
      <c r="N10" s="733">
        <v>0</v>
      </c>
      <c r="O10" s="734"/>
      <c r="P10" s="112">
        <v>152</v>
      </c>
      <c r="Q10" s="111">
        <f>P10+C10</f>
        <v>212</v>
      </c>
      <c r="R10" s="733">
        <v>0</v>
      </c>
      <c r="S10" s="734"/>
      <c r="T10" s="110">
        <v>93</v>
      </c>
      <c r="U10" s="111">
        <f>T10+C10</f>
        <v>153</v>
      </c>
      <c r="V10" s="733">
        <v>0</v>
      </c>
      <c r="W10" s="734"/>
      <c r="X10" s="113">
        <f t="shared" si="0"/>
        <v>838</v>
      </c>
      <c r="Y10" s="112">
        <f>D10+H10+L10+P10+T10</f>
        <v>538</v>
      </c>
      <c r="Z10" s="114">
        <f>AVERAGE(E10,I10,M10,Q10,U10)</f>
        <v>167.6</v>
      </c>
      <c r="AA10" s="115">
        <f>AVERAGE(E10,I10,M10,Q10,U10)-C10</f>
        <v>107.6</v>
      </c>
      <c r="AB10" s="731"/>
      <c r="AD10" s="60"/>
      <c r="AE10" s="60"/>
      <c r="AF10" s="60"/>
      <c r="AG10" s="60"/>
      <c r="AH10" s="60"/>
    </row>
    <row r="11" spans="1:34" s="129" customFormat="1" ht="16.2" customHeight="1" x14ac:dyDescent="0.3">
      <c r="A11" s="107"/>
      <c r="B11" s="117" t="s">
        <v>156</v>
      </c>
      <c r="C11" s="116">
        <v>34</v>
      </c>
      <c r="D11" s="110">
        <v>224</v>
      </c>
      <c r="E11" s="111">
        <f t="shared" ref="E11:E12" si="6">D11+C11</f>
        <v>258</v>
      </c>
      <c r="F11" s="735"/>
      <c r="G11" s="736"/>
      <c r="H11" s="112">
        <v>131</v>
      </c>
      <c r="I11" s="113">
        <f t="shared" ref="I11:I12" si="7">H11+C11</f>
        <v>165</v>
      </c>
      <c r="J11" s="735"/>
      <c r="K11" s="736"/>
      <c r="L11" s="112">
        <v>154</v>
      </c>
      <c r="M11" s="113">
        <f t="shared" ref="M11:M12" si="8">L11+C11</f>
        <v>188</v>
      </c>
      <c r="N11" s="735"/>
      <c r="O11" s="736"/>
      <c r="P11" s="110">
        <v>173</v>
      </c>
      <c r="Q11" s="111">
        <f t="shared" ref="Q11:Q12" si="9">P11+C11</f>
        <v>207</v>
      </c>
      <c r="R11" s="735"/>
      <c r="S11" s="736"/>
      <c r="T11" s="110">
        <v>159</v>
      </c>
      <c r="U11" s="111">
        <f t="shared" ref="U11:U12" si="10">T11+C11</f>
        <v>193</v>
      </c>
      <c r="V11" s="735"/>
      <c r="W11" s="736"/>
      <c r="X11" s="113">
        <f t="shared" si="0"/>
        <v>1011</v>
      </c>
      <c r="Y11" s="112">
        <f>D11+H11+L11+P11+T11</f>
        <v>841</v>
      </c>
      <c r="Z11" s="114">
        <f>AVERAGE(E11,I11,M11,Q11,U11)</f>
        <v>202.2</v>
      </c>
      <c r="AA11" s="115">
        <f>AVERAGE(E11,I11,M11,Q11,U11)-C11</f>
        <v>168.2</v>
      </c>
      <c r="AB11" s="731"/>
      <c r="AD11" s="60"/>
      <c r="AE11" s="60"/>
      <c r="AF11" s="60"/>
      <c r="AG11" s="60"/>
      <c r="AH11" s="60"/>
    </row>
    <row r="12" spans="1:34" s="129" customFormat="1" ht="16.95" customHeight="1" thickBot="1" x14ac:dyDescent="0.35">
      <c r="A12" s="107"/>
      <c r="B12" s="131" t="s">
        <v>158</v>
      </c>
      <c r="C12" s="118">
        <v>49</v>
      </c>
      <c r="D12" s="110">
        <v>97</v>
      </c>
      <c r="E12" s="111">
        <f t="shared" si="6"/>
        <v>146</v>
      </c>
      <c r="F12" s="737"/>
      <c r="G12" s="738"/>
      <c r="H12" s="119">
        <v>149</v>
      </c>
      <c r="I12" s="113">
        <f t="shared" si="7"/>
        <v>198</v>
      </c>
      <c r="J12" s="737"/>
      <c r="K12" s="738"/>
      <c r="L12" s="112">
        <v>123</v>
      </c>
      <c r="M12" s="113">
        <f t="shared" si="8"/>
        <v>172</v>
      </c>
      <c r="N12" s="737"/>
      <c r="O12" s="738"/>
      <c r="P12" s="110">
        <v>133</v>
      </c>
      <c r="Q12" s="111">
        <f t="shared" si="9"/>
        <v>182</v>
      </c>
      <c r="R12" s="737"/>
      <c r="S12" s="738"/>
      <c r="T12" s="110">
        <v>166</v>
      </c>
      <c r="U12" s="111">
        <f t="shared" si="10"/>
        <v>215</v>
      </c>
      <c r="V12" s="737"/>
      <c r="W12" s="738"/>
      <c r="X12" s="113">
        <f t="shared" si="0"/>
        <v>913</v>
      </c>
      <c r="Y12" s="119">
        <f>D12+H12+L12+P12+T12</f>
        <v>668</v>
      </c>
      <c r="Z12" s="120">
        <f>AVERAGE(E12,I12,M12,Q12,U12)</f>
        <v>182.6</v>
      </c>
      <c r="AA12" s="121">
        <f>AVERAGE(E12,I12,M12,Q12,U12)-C12</f>
        <v>133.6</v>
      </c>
      <c r="AB12" s="732"/>
      <c r="AD12" s="60"/>
      <c r="AE12" s="60"/>
      <c r="AF12" s="60"/>
      <c r="AG12" s="60"/>
      <c r="AH12" s="60"/>
    </row>
    <row r="13" spans="1:34" s="129" customFormat="1" ht="44.4" customHeight="1" thickBot="1" x14ac:dyDescent="0.3">
      <c r="A13" s="107"/>
      <c r="B13" s="122" t="s">
        <v>82</v>
      </c>
      <c r="C13" s="123">
        <f>SUM(C14:C16)</f>
        <v>160</v>
      </c>
      <c r="D13" s="95">
        <f>SUM(D14:D16)</f>
        <v>414</v>
      </c>
      <c r="E13" s="124">
        <f>SUM(E14:E16)</f>
        <v>574</v>
      </c>
      <c r="F13" s="124">
        <f>E17</f>
        <v>557</v>
      </c>
      <c r="G13" s="101" t="str">
        <f>B17</f>
        <v>ESTCell</v>
      </c>
      <c r="H13" s="125">
        <f>SUM(H14:H16)</f>
        <v>412</v>
      </c>
      <c r="I13" s="124">
        <f>SUM(I14:I16)</f>
        <v>572</v>
      </c>
      <c r="J13" s="124">
        <f>I25</f>
        <v>590</v>
      </c>
      <c r="K13" s="101" t="str">
        <f>B25</f>
        <v>JKM</v>
      </c>
      <c r="L13" s="102">
        <f>SUM(L14:L16)</f>
        <v>371</v>
      </c>
      <c r="M13" s="124">
        <f>SUM(M14:M16)</f>
        <v>531</v>
      </c>
      <c r="N13" s="124">
        <f>M9</f>
        <v>469</v>
      </c>
      <c r="O13" s="101" t="str">
        <f>B9</f>
        <v>VERX(-30)</v>
      </c>
      <c r="P13" s="102">
        <f>SUM(P14:P16)</f>
        <v>302</v>
      </c>
      <c r="Q13" s="124">
        <f>SUM(Q14:Q16)</f>
        <v>462</v>
      </c>
      <c r="R13" s="124">
        <f>Q5</f>
        <v>615</v>
      </c>
      <c r="S13" s="101" t="str">
        <f>B5</f>
        <v>Egesten Metallehitused</v>
      </c>
      <c r="T13" s="102">
        <f>SUM(T14:T16)</f>
        <v>315</v>
      </c>
      <c r="U13" s="124">
        <f>SUM(U14:U16)</f>
        <v>475</v>
      </c>
      <c r="V13" s="124">
        <f>U21</f>
        <v>560</v>
      </c>
      <c r="W13" s="101" t="str">
        <f>B21</f>
        <v>Rakvere Linnavalitsus</v>
      </c>
      <c r="X13" s="104">
        <f t="shared" si="0"/>
        <v>2614</v>
      </c>
      <c r="Y13" s="102">
        <f>SUM(Y14:Y16)</f>
        <v>1814</v>
      </c>
      <c r="Z13" s="128">
        <f>AVERAGE(Z14,Z15,Z16)</f>
        <v>174.26666666666665</v>
      </c>
      <c r="AA13" s="106">
        <f>AVERAGE(AA14,AA15,AA16)</f>
        <v>120.93333333333332</v>
      </c>
      <c r="AB13" s="730">
        <f>F14+J14+N14+R14+V14</f>
        <v>2</v>
      </c>
    </row>
    <row r="14" spans="1:34" s="129" customFormat="1" ht="16.2" customHeight="1" x14ac:dyDescent="0.25">
      <c r="A14" s="107"/>
      <c r="B14" s="108" t="s">
        <v>163</v>
      </c>
      <c r="C14" s="116">
        <v>60</v>
      </c>
      <c r="D14" s="110">
        <v>120</v>
      </c>
      <c r="E14" s="111">
        <f>D14+C14</f>
        <v>180</v>
      </c>
      <c r="F14" s="733">
        <v>1</v>
      </c>
      <c r="G14" s="734"/>
      <c r="H14" s="112">
        <v>120</v>
      </c>
      <c r="I14" s="113">
        <f>H14+C14</f>
        <v>180</v>
      </c>
      <c r="J14" s="733">
        <v>0</v>
      </c>
      <c r="K14" s="734"/>
      <c r="L14" s="112">
        <v>93</v>
      </c>
      <c r="M14" s="113">
        <f>L14+C14</f>
        <v>153</v>
      </c>
      <c r="N14" s="733">
        <v>1</v>
      </c>
      <c r="O14" s="734"/>
      <c r="P14" s="112">
        <v>61</v>
      </c>
      <c r="Q14" s="111">
        <f>P14+C14</f>
        <v>121</v>
      </c>
      <c r="R14" s="733">
        <v>0</v>
      </c>
      <c r="S14" s="734"/>
      <c r="T14" s="110">
        <v>67</v>
      </c>
      <c r="U14" s="111">
        <f>T14+C14</f>
        <v>127</v>
      </c>
      <c r="V14" s="733">
        <v>0</v>
      </c>
      <c r="W14" s="734"/>
      <c r="X14" s="113">
        <f t="shared" si="0"/>
        <v>761</v>
      </c>
      <c r="Y14" s="112">
        <f>D14+H14+L14+P14+T14</f>
        <v>461</v>
      </c>
      <c r="Z14" s="114">
        <f>AVERAGE(E14,I14,M14,Q14,U14)</f>
        <v>152.19999999999999</v>
      </c>
      <c r="AA14" s="115">
        <f>AVERAGE(E14,I14,M14,Q14,U14)-C14</f>
        <v>92.199999999999989</v>
      </c>
      <c r="AB14" s="731"/>
    </row>
    <row r="15" spans="1:34" s="129" customFormat="1" ht="16.2" customHeight="1" x14ac:dyDescent="0.25">
      <c r="A15" s="107"/>
      <c r="B15" s="117" t="s">
        <v>155</v>
      </c>
      <c r="C15" s="116">
        <v>40</v>
      </c>
      <c r="D15" s="110">
        <v>144</v>
      </c>
      <c r="E15" s="111">
        <f t="shared" ref="E15:E16" si="11">D15+C15</f>
        <v>184</v>
      </c>
      <c r="F15" s="735"/>
      <c r="G15" s="736"/>
      <c r="H15" s="112">
        <v>169</v>
      </c>
      <c r="I15" s="113">
        <f t="shared" ref="I15:I16" si="12">H15+C15</f>
        <v>209</v>
      </c>
      <c r="J15" s="735"/>
      <c r="K15" s="736"/>
      <c r="L15" s="112">
        <v>125</v>
      </c>
      <c r="M15" s="113">
        <f t="shared" ref="M15:M16" si="13">L15+C15</f>
        <v>165</v>
      </c>
      <c r="N15" s="735"/>
      <c r="O15" s="736"/>
      <c r="P15" s="110">
        <v>142</v>
      </c>
      <c r="Q15" s="111">
        <f t="shared" ref="Q15:Q16" si="14">P15+C15</f>
        <v>182</v>
      </c>
      <c r="R15" s="735"/>
      <c r="S15" s="736"/>
      <c r="T15" s="110">
        <v>133</v>
      </c>
      <c r="U15" s="111">
        <f t="shared" ref="U15:U16" si="15">T15+C15</f>
        <v>173</v>
      </c>
      <c r="V15" s="735"/>
      <c r="W15" s="736"/>
      <c r="X15" s="113">
        <f t="shared" si="0"/>
        <v>913</v>
      </c>
      <c r="Y15" s="112">
        <f>D15+H15+L15+P15+T15</f>
        <v>713</v>
      </c>
      <c r="Z15" s="114">
        <f>AVERAGE(E15,I15,M15,Q15,U15)</f>
        <v>182.6</v>
      </c>
      <c r="AA15" s="115">
        <f>AVERAGE(E15,I15,M15,Q15,U15)-C15</f>
        <v>142.6</v>
      </c>
      <c r="AB15" s="731"/>
    </row>
    <row r="16" spans="1:34" s="129" customFormat="1" ht="16.95" customHeight="1" thickBot="1" x14ac:dyDescent="0.35">
      <c r="A16" s="107"/>
      <c r="B16" s="131" t="s">
        <v>154</v>
      </c>
      <c r="C16" s="118">
        <v>60</v>
      </c>
      <c r="D16" s="110">
        <v>150</v>
      </c>
      <c r="E16" s="111">
        <f t="shared" si="11"/>
        <v>210</v>
      </c>
      <c r="F16" s="737"/>
      <c r="G16" s="738"/>
      <c r="H16" s="119">
        <v>123</v>
      </c>
      <c r="I16" s="113">
        <f t="shared" si="12"/>
        <v>183</v>
      </c>
      <c r="J16" s="737"/>
      <c r="K16" s="738"/>
      <c r="L16" s="112">
        <v>153</v>
      </c>
      <c r="M16" s="113">
        <f t="shared" si="13"/>
        <v>213</v>
      </c>
      <c r="N16" s="737"/>
      <c r="O16" s="738"/>
      <c r="P16" s="110">
        <v>99</v>
      </c>
      <c r="Q16" s="111">
        <f t="shared" si="14"/>
        <v>159</v>
      </c>
      <c r="R16" s="737"/>
      <c r="S16" s="738"/>
      <c r="T16" s="110">
        <v>115</v>
      </c>
      <c r="U16" s="111">
        <f t="shared" si="15"/>
        <v>175</v>
      </c>
      <c r="V16" s="737"/>
      <c r="W16" s="738"/>
      <c r="X16" s="113">
        <f t="shared" si="0"/>
        <v>940</v>
      </c>
      <c r="Y16" s="119">
        <f>D16+H16+L16+P16+T16</f>
        <v>640</v>
      </c>
      <c r="Z16" s="120">
        <f>AVERAGE(E16,I16,M16,Q16,U16)</f>
        <v>188</v>
      </c>
      <c r="AA16" s="121">
        <f>AVERAGE(E16,I16,M16,Q16,U16)-C16</f>
        <v>128</v>
      </c>
      <c r="AB16" s="732"/>
    </row>
    <row r="17" spans="1:28" s="129" customFormat="1" ht="48.75" customHeight="1" thickBot="1" x14ac:dyDescent="0.3">
      <c r="A17" s="107"/>
      <c r="B17" s="122" t="s">
        <v>83</v>
      </c>
      <c r="C17" s="123">
        <f>SUM(C18:C20)</f>
        <v>94</v>
      </c>
      <c r="D17" s="95">
        <f>SUM(D18:D20)</f>
        <v>463</v>
      </c>
      <c r="E17" s="124">
        <f>SUM(E18:E20)</f>
        <v>557</v>
      </c>
      <c r="F17" s="124">
        <f>E13</f>
        <v>574</v>
      </c>
      <c r="G17" s="101" t="str">
        <f>B13</f>
        <v>Silfer 2</v>
      </c>
      <c r="H17" s="132">
        <f>SUM(H18:H20)</f>
        <v>499</v>
      </c>
      <c r="I17" s="124">
        <f>SUM(I18:I20)</f>
        <v>593</v>
      </c>
      <c r="J17" s="124">
        <f>I9</f>
        <v>497</v>
      </c>
      <c r="K17" s="101" t="str">
        <f>B9</f>
        <v>VERX(-30)</v>
      </c>
      <c r="L17" s="103">
        <f>SUM(L18:L20)</f>
        <v>497</v>
      </c>
      <c r="M17" s="127">
        <f>SUM(M18:M20)</f>
        <v>591</v>
      </c>
      <c r="N17" s="124">
        <f>M5</f>
        <v>541</v>
      </c>
      <c r="O17" s="101" t="str">
        <f>B5</f>
        <v>Egesten Metallehitused</v>
      </c>
      <c r="P17" s="102">
        <f>SUM(P18:P20)</f>
        <v>441</v>
      </c>
      <c r="Q17" s="127">
        <f>SUM(Q18:Q20)</f>
        <v>535</v>
      </c>
      <c r="R17" s="124">
        <f>Q21</f>
        <v>546</v>
      </c>
      <c r="S17" s="101" t="str">
        <f>B21</f>
        <v>Rakvere Linnavalitsus</v>
      </c>
      <c r="T17" s="102">
        <f>SUM(T18:T20)</f>
        <v>540</v>
      </c>
      <c r="U17" s="127">
        <f>SUM(U18:U20)</f>
        <v>634</v>
      </c>
      <c r="V17" s="124">
        <f>U25</f>
        <v>503</v>
      </c>
      <c r="W17" s="101" t="str">
        <f>B25</f>
        <v>JKM</v>
      </c>
      <c r="X17" s="104">
        <f t="shared" si="0"/>
        <v>2910</v>
      </c>
      <c r="Y17" s="102">
        <f>SUM(Y18:Y20)</f>
        <v>2440</v>
      </c>
      <c r="Z17" s="128">
        <f>AVERAGE(Z18,Z19,Z20)</f>
        <v>194</v>
      </c>
      <c r="AA17" s="106">
        <f>AVERAGE(AA18,AA19,AA20)</f>
        <v>162.66666666666666</v>
      </c>
      <c r="AB17" s="730">
        <f>F18+J18+N18+R18+V18</f>
        <v>3</v>
      </c>
    </row>
    <row r="18" spans="1:28" s="129" customFormat="1" ht="16.2" customHeight="1" x14ac:dyDescent="0.25">
      <c r="A18" s="107"/>
      <c r="B18" s="143" t="s">
        <v>151</v>
      </c>
      <c r="C18" s="116">
        <v>27</v>
      </c>
      <c r="D18" s="110">
        <v>136</v>
      </c>
      <c r="E18" s="111">
        <f>D18+C18</f>
        <v>163</v>
      </c>
      <c r="F18" s="733">
        <v>0</v>
      </c>
      <c r="G18" s="734"/>
      <c r="H18" s="112">
        <v>150</v>
      </c>
      <c r="I18" s="113">
        <f>H18+C18</f>
        <v>177</v>
      </c>
      <c r="J18" s="733">
        <v>1</v>
      </c>
      <c r="K18" s="734"/>
      <c r="L18" s="112">
        <v>161</v>
      </c>
      <c r="M18" s="113">
        <f>L18+C18</f>
        <v>188</v>
      </c>
      <c r="N18" s="733">
        <v>1</v>
      </c>
      <c r="O18" s="734"/>
      <c r="P18" s="112">
        <v>139</v>
      </c>
      <c r="Q18" s="111">
        <f>P18+C18</f>
        <v>166</v>
      </c>
      <c r="R18" s="733">
        <v>0</v>
      </c>
      <c r="S18" s="734"/>
      <c r="T18" s="110">
        <v>169</v>
      </c>
      <c r="U18" s="111">
        <f>T18+C18</f>
        <v>196</v>
      </c>
      <c r="V18" s="733">
        <v>1</v>
      </c>
      <c r="W18" s="734"/>
      <c r="X18" s="113">
        <f t="shared" si="0"/>
        <v>890</v>
      </c>
      <c r="Y18" s="112">
        <f>D18+H18+L18+P18+T18</f>
        <v>755</v>
      </c>
      <c r="Z18" s="114">
        <f>AVERAGE(E18,I18,M18,Q18,U18)</f>
        <v>178</v>
      </c>
      <c r="AA18" s="115">
        <f>AVERAGE(E18,I18,M18,Q18,U18)-C18</f>
        <v>151</v>
      </c>
      <c r="AB18" s="731"/>
    </row>
    <row r="19" spans="1:28" s="129" customFormat="1" ht="16.2" customHeight="1" x14ac:dyDescent="0.25">
      <c r="A19" s="107"/>
      <c r="B19" s="143" t="s">
        <v>152</v>
      </c>
      <c r="C19" s="116">
        <v>33</v>
      </c>
      <c r="D19" s="110">
        <v>148</v>
      </c>
      <c r="E19" s="111">
        <f t="shared" ref="E19:E20" si="16">D19+C19</f>
        <v>181</v>
      </c>
      <c r="F19" s="735"/>
      <c r="G19" s="736"/>
      <c r="H19" s="112">
        <v>182</v>
      </c>
      <c r="I19" s="113">
        <f t="shared" ref="I19:I20" si="17">H19+C19</f>
        <v>215</v>
      </c>
      <c r="J19" s="735"/>
      <c r="K19" s="736"/>
      <c r="L19" s="112">
        <v>171</v>
      </c>
      <c r="M19" s="113">
        <f t="shared" ref="M19:M20" si="18">L19+C19</f>
        <v>204</v>
      </c>
      <c r="N19" s="735"/>
      <c r="O19" s="736"/>
      <c r="P19" s="110">
        <v>153</v>
      </c>
      <c r="Q19" s="111">
        <f t="shared" ref="Q19:Q20" si="19">P19+C19</f>
        <v>186</v>
      </c>
      <c r="R19" s="735"/>
      <c r="S19" s="736"/>
      <c r="T19" s="110">
        <v>195</v>
      </c>
      <c r="U19" s="111">
        <f t="shared" ref="U19:U20" si="20">T19+C19</f>
        <v>228</v>
      </c>
      <c r="V19" s="735"/>
      <c r="W19" s="736"/>
      <c r="X19" s="113">
        <f t="shared" si="0"/>
        <v>1014</v>
      </c>
      <c r="Y19" s="112">
        <f>D19+H19+L19+P19+T19</f>
        <v>849</v>
      </c>
      <c r="Z19" s="114">
        <f>AVERAGE(E19,I19,M19,Q19,U19)</f>
        <v>202.8</v>
      </c>
      <c r="AA19" s="115">
        <f>AVERAGE(E19,I19,M19,Q19,U19)-C19</f>
        <v>169.8</v>
      </c>
      <c r="AB19" s="731"/>
    </row>
    <row r="20" spans="1:28" s="129" customFormat="1" ht="16.95" customHeight="1" thickBot="1" x14ac:dyDescent="0.35">
      <c r="A20" s="107"/>
      <c r="B20" s="134" t="s">
        <v>153</v>
      </c>
      <c r="C20" s="118">
        <v>34</v>
      </c>
      <c r="D20" s="110">
        <v>179</v>
      </c>
      <c r="E20" s="111">
        <f t="shared" si="16"/>
        <v>213</v>
      </c>
      <c r="F20" s="737"/>
      <c r="G20" s="738"/>
      <c r="H20" s="119">
        <v>167</v>
      </c>
      <c r="I20" s="113">
        <f t="shared" si="17"/>
        <v>201</v>
      </c>
      <c r="J20" s="737"/>
      <c r="K20" s="738"/>
      <c r="L20" s="112">
        <v>165</v>
      </c>
      <c r="M20" s="113">
        <f t="shared" si="18"/>
        <v>199</v>
      </c>
      <c r="N20" s="737"/>
      <c r="O20" s="738"/>
      <c r="P20" s="110">
        <v>149</v>
      </c>
      <c r="Q20" s="111">
        <f t="shared" si="19"/>
        <v>183</v>
      </c>
      <c r="R20" s="737"/>
      <c r="S20" s="738"/>
      <c r="T20" s="110">
        <v>176</v>
      </c>
      <c r="U20" s="111">
        <f t="shared" si="20"/>
        <v>210</v>
      </c>
      <c r="V20" s="737"/>
      <c r="W20" s="738"/>
      <c r="X20" s="113">
        <f t="shared" si="0"/>
        <v>1006</v>
      </c>
      <c r="Y20" s="119">
        <f>D20+H20+L20+P20+T20</f>
        <v>836</v>
      </c>
      <c r="Z20" s="120">
        <f>AVERAGE(E20,I20,M20,Q20,U20)</f>
        <v>201.2</v>
      </c>
      <c r="AA20" s="121">
        <f>AVERAGE(E20,I20,M20,Q20,U20)-C20</f>
        <v>167.2</v>
      </c>
      <c r="AB20" s="732"/>
    </row>
    <row r="21" spans="1:28" s="129" customFormat="1" ht="48.75" customHeight="1" thickBot="1" x14ac:dyDescent="0.3">
      <c r="A21" s="107"/>
      <c r="B21" s="93" t="s">
        <v>23</v>
      </c>
      <c r="C21" s="133">
        <f>SUM(C22:C24)</f>
        <v>137</v>
      </c>
      <c r="D21" s="95">
        <f>SUM(D22:D24)</f>
        <v>360</v>
      </c>
      <c r="E21" s="124">
        <f>SUM(E22:E24)</f>
        <v>497</v>
      </c>
      <c r="F21" s="124">
        <f>E9</f>
        <v>544</v>
      </c>
      <c r="G21" s="101" t="str">
        <f>B9</f>
        <v>VERX(-30)</v>
      </c>
      <c r="H21" s="125">
        <f>SUM(H22:H24)</f>
        <v>468</v>
      </c>
      <c r="I21" s="124">
        <f>SUM(I22:I24)</f>
        <v>605</v>
      </c>
      <c r="J21" s="124">
        <f>I5</f>
        <v>646</v>
      </c>
      <c r="K21" s="101" t="str">
        <f>B5</f>
        <v>Egesten Metallehitused</v>
      </c>
      <c r="L21" s="102">
        <f>SUM(L22:L24)</f>
        <v>482</v>
      </c>
      <c r="M21" s="126">
        <f>SUM(M22:M24)</f>
        <v>619</v>
      </c>
      <c r="N21" s="124">
        <f>M25</f>
        <v>542</v>
      </c>
      <c r="O21" s="101" t="str">
        <f>B25</f>
        <v>JKM</v>
      </c>
      <c r="P21" s="102">
        <f>SUM(P22:P24)</f>
        <v>409</v>
      </c>
      <c r="Q21" s="126">
        <f>SUM(Q22:Q24)</f>
        <v>546</v>
      </c>
      <c r="R21" s="124">
        <f>Q17</f>
        <v>535</v>
      </c>
      <c r="S21" s="101" t="str">
        <f>B17</f>
        <v>ESTCell</v>
      </c>
      <c r="T21" s="102">
        <f>SUM(T22:T24)</f>
        <v>423</v>
      </c>
      <c r="U21" s="126">
        <f>SUM(U22:U24)</f>
        <v>560</v>
      </c>
      <c r="V21" s="124">
        <f>U13</f>
        <v>475</v>
      </c>
      <c r="W21" s="101" t="str">
        <f>B13</f>
        <v>Silfer 2</v>
      </c>
      <c r="X21" s="104">
        <f t="shared" si="0"/>
        <v>2827</v>
      </c>
      <c r="Y21" s="102">
        <f>SUM(Y22:Y24)</f>
        <v>2142</v>
      </c>
      <c r="Z21" s="128">
        <f>AVERAGE(Z22,Z23,Z24)</f>
        <v>188.46666666666667</v>
      </c>
      <c r="AA21" s="106">
        <f>AVERAGE(AA22,AA23,AA24)</f>
        <v>142.79999999999998</v>
      </c>
      <c r="AB21" s="730">
        <f>F22+J22+N22+R22+V22</f>
        <v>3</v>
      </c>
    </row>
    <row r="22" spans="1:28" s="129" customFormat="1" ht="16.2" customHeight="1" x14ac:dyDescent="0.25">
      <c r="A22" s="107"/>
      <c r="B22" s="130" t="s">
        <v>160</v>
      </c>
      <c r="C22" s="116">
        <v>60</v>
      </c>
      <c r="D22" s="110">
        <v>107</v>
      </c>
      <c r="E22" s="111">
        <f>D22+C22</f>
        <v>167</v>
      </c>
      <c r="F22" s="733">
        <v>0</v>
      </c>
      <c r="G22" s="734"/>
      <c r="H22" s="112">
        <v>124</v>
      </c>
      <c r="I22" s="113">
        <f>H22+C22</f>
        <v>184</v>
      </c>
      <c r="J22" s="733">
        <v>0</v>
      </c>
      <c r="K22" s="734"/>
      <c r="L22" s="112">
        <v>151</v>
      </c>
      <c r="M22" s="113">
        <f>L22+C22</f>
        <v>211</v>
      </c>
      <c r="N22" s="733">
        <v>1</v>
      </c>
      <c r="O22" s="734"/>
      <c r="P22" s="112">
        <v>154</v>
      </c>
      <c r="Q22" s="111">
        <f>P22+C22</f>
        <v>214</v>
      </c>
      <c r="R22" s="733">
        <v>1</v>
      </c>
      <c r="S22" s="734"/>
      <c r="T22" s="110">
        <v>110</v>
      </c>
      <c r="U22" s="111">
        <f>T22+C22</f>
        <v>170</v>
      </c>
      <c r="V22" s="733">
        <v>1</v>
      </c>
      <c r="W22" s="734"/>
      <c r="X22" s="113">
        <f t="shared" si="0"/>
        <v>946</v>
      </c>
      <c r="Y22" s="112">
        <f>D22+H22+L22+P22+T22</f>
        <v>646</v>
      </c>
      <c r="Z22" s="114">
        <f>AVERAGE(E22,I22,M22,Q22,U22)</f>
        <v>189.2</v>
      </c>
      <c r="AA22" s="115">
        <f>AVERAGE(E22,I22,M22,Q22,U22)-C22</f>
        <v>129.19999999999999</v>
      </c>
      <c r="AB22" s="731"/>
    </row>
    <row r="23" spans="1:28" s="129" customFormat="1" ht="16.2" customHeight="1" x14ac:dyDescent="0.25">
      <c r="A23" s="107"/>
      <c r="B23" s="117" t="s">
        <v>161</v>
      </c>
      <c r="C23" s="116">
        <v>37</v>
      </c>
      <c r="D23" s="110">
        <v>129</v>
      </c>
      <c r="E23" s="111">
        <f t="shared" ref="E23:E24" si="21">D23+C23</f>
        <v>166</v>
      </c>
      <c r="F23" s="735"/>
      <c r="G23" s="736"/>
      <c r="H23" s="112">
        <v>191</v>
      </c>
      <c r="I23" s="113">
        <f t="shared" ref="I23:I24" si="22">H23+C23</f>
        <v>228</v>
      </c>
      <c r="J23" s="735"/>
      <c r="K23" s="736"/>
      <c r="L23" s="112">
        <v>162</v>
      </c>
      <c r="M23" s="113">
        <f t="shared" ref="M23:M24" si="23">L23+C23</f>
        <v>199</v>
      </c>
      <c r="N23" s="735"/>
      <c r="O23" s="736"/>
      <c r="P23" s="110">
        <v>106</v>
      </c>
      <c r="Q23" s="111">
        <f t="shared" ref="Q23:Q24" si="24">P23+C23</f>
        <v>143</v>
      </c>
      <c r="R23" s="735"/>
      <c r="S23" s="736"/>
      <c r="T23" s="110">
        <v>148</v>
      </c>
      <c r="U23" s="111">
        <f t="shared" ref="U23:U24" si="25">T23+C23</f>
        <v>185</v>
      </c>
      <c r="V23" s="735"/>
      <c r="W23" s="736"/>
      <c r="X23" s="113">
        <f t="shared" si="0"/>
        <v>921</v>
      </c>
      <c r="Y23" s="112">
        <f>D23+H23+L23+P23+T23</f>
        <v>736</v>
      </c>
      <c r="Z23" s="114">
        <f>AVERAGE(E23,I23,M23,Q23,U23)</f>
        <v>184.2</v>
      </c>
      <c r="AA23" s="115">
        <f>AVERAGE(E23,I23,M23,Q23,U23)-C23</f>
        <v>147.19999999999999</v>
      </c>
      <c r="AB23" s="731"/>
    </row>
    <row r="24" spans="1:28" s="129" customFormat="1" ht="16.95" customHeight="1" thickBot="1" x14ac:dyDescent="0.35">
      <c r="A24" s="107"/>
      <c r="B24" s="131" t="s">
        <v>162</v>
      </c>
      <c r="C24" s="118">
        <v>40</v>
      </c>
      <c r="D24" s="110">
        <v>124</v>
      </c>
      <c r="E24" s="111">
        <f t="shared" si="21"/>
        <v>164</v>
      </c>
      <c r="F24" s="737"/>
      <c r="G24" s="738"/>
      <c r="H24" s="119">
        <v>153</v>
      </c>
      <c r="I24" s="113">
        <f t="shared" si="22"/>
        <v>193</v>
      </c>
      <c r="J24" s="737"/>
      <c r="K24" s="738"/>
      <c r="L24" s="112">
        <v>169</v>
      </c>
      <c r="M24" s="113">
        <f t="shared" si="23"/>
        <v>209</v>
      </c>
      <c r="N24" s="737"/>
      <c r="O24" s="738"/>
      <c r="P24" s="110">
        <v>149</v>
      </c>
      <c r="Q24" s="111">
        <f t="shared" si="24"/>
        <v>189</v>
      </c>
      <c r="R24" s="737"/>
      <c r="S24" s="738"/>
      <c r="T24" s="110">
        <v>165</v>
      </c>
      <c r="U24" s="111">
        <f t="shared" si="25"/>
        <v>205</v>
      </c>
      <c r="V24" s="737"/>
      <c r="W24" s="738"/>
      <c r="X24" s="113">
        <f t="shared" si="0"/>
        <v>960</v>
      </c>
      <c r="Y24" s="119">
        <f>D24+H24+L24+P24+T24</f>
        <v>760</v>
      </c>
      <c r="Z24" s="120">
        <f>AVERAGE(E24,I24,M24,Q24,U24)</f>
        <v>192</v>
      </c>
      <c r="AA24" s="121">
        <f>AVERAGE(E24,I24,M24,Q24,U24)-C24</f>
        <v>152</v>
      </c>
      <c r="AB24" s="732"/>
    </row>
    <row r="25" spans="1:28" s="129" customFormat="1" ht="48.75" customHeight="1" x14ac:dyDescent="0.25">
      <c r="A25" s="107"/>
      <c r="B25" s="211" t="s">
        <v>21</v>
      </c>
      <c r="C25" s="133">
        <f>SUM(C26:C28)</f>
        <v>214</v>
      </c>
      <c r="D25" s="95">
        <f>SUM(D26:D28)</f>
        <v>343</v>
      </c>
      <c r="E25" s="124">
        <f>SUM(E26:E28)</f>
        <v>557</v>
      </c>
      <c r="F25" s="124">
        <f>E5</f>
        <v>493</v>
      </c>
      <c r="G25" s="101" t="str">
        <f>B5</f>
        <v>Egesten Metallehitused</v>
      </c>
      <c r="H25" s="125">
        <f>SUM(H26:H28)</f>
        <v>376</v>
      </c>
      <c r="I25" s="124">
        <f>SUM(I26:I28)</f>
        <v>590</v>
      </c>
      <c r="J25" s="124">
        <f>I13</f>
        <v>572</v>
      </c>
      <c r="K25" s="101" t="str">
        <f>B13</f>
        <v>Silfer 2</v>
      </c>
      <c r="L25" s="103">
        <f>SUM(L26:L28)</f>
        <v>328</v>
      </c>
      <c r="M25" s="127">
        <f>SUM(M26:M28)</f>
        <v>542</v>
      </c>
      <c r="N25" s="124">
        <f>M21</f>
        <v>619</v>
      </c>
      <c r="O25" s="101" t="str">
        <f>B21</f>
        <v>Rakvere Linnavalitsus</v>
      </c>
      <c r="P25" s="102">
        <f>SUM(P26:P28)</f>
        <v>392</v>
      </c>
      <c r="Q25" s="127">
        <f>SUM(Q26:Q28)</f>
        <v>606</v>
      </c>
      <c r="R25" s="124">
        <f>Q9</f>
        <v>571</v>
      </c>
      <c r="S25" s="101" t="str">
        <f>B9</f>
        <v>VERX(-30)</v>
      </c>
      <c r="T25" s="102">
        <f>SUM(T26:T28)</f>
        <v>289</v>
      </c>
      <c r="U25" s="127">
        <f>SUM(U26:U28)</f>
        <v>503</v>
      </c>
      <c r="V25" s="124">
        <f>U17</f>
        <v>634</v>
      </c>
      <c r="W25" s="101" t="str">
        <f>B17</f>
        <v>ESTCell</v>
      </c>
      <c r="X25" s="104">
        <f t="shared" si="0"/>
        <v>2798</v>
      </c>
      <c r="Y25" s="102">
        <f>SUM(Y26:Y28)</f>
        <v>1728</v>
      </c>
      <c r="Z25" s="128">
        <f>AVERAGE(Z26,Z27,Z28)</f>
        <v>186.53333333333333</v>
      </c>
      <c r="AA25" s="106">
        <f>AVERAGE(AA26,AA27,AA28)</f>
        <v>115.2</v>
      </c>
      <c r="AB25" s="730">
        <f>F26+J26+N26+R26+V26</f>
        <v>3</v>
      </c>
    </row>
    <row r="26" spans="1:28" s="129" customFormat="1" ht="16.2" customHeight="1" x14ac:dyDescent="0.25">
      <c r="A26" s="107"/>
      <c r="B26" s="108" t="s">
        <v>147</v>
      </c>
      <c r="C26" s="116">
        <v>156</v>
      </c>
      <c r="D26" s="110">
        <v>0</v>
      </c>
      <c r="E26" s="111">
        <f>D26+C26</f>
        <v>156</v>
      </c>
      <c r="F26" s="733">
        <v>1</v>
      </c>
      <c r="G26" s="734"/>
      <c r="H26" s="112">
        <v>0</v>
      </c>
      <c r="I26" s="113">
        <f>H26+C26</f>
        <v>156</v>
      </c>
      <c r="J26" s="733">
        <v>1</v>
      </c>
      <c r="K26" s="734"/>
      <c r="L26" s="112">
        <v>0</v>
      </c>
      <c r="M26" s="113">
        <f>L26+C26</f>
        <v>156</v>
      </c>
      <c r="N26" s="733">
        <v>0</v>
      </c>
      <c r="O26" s="734"/>
      <c r="P26" s="112">
        <v>0</v>
      </c>
      <c r="Q26" s="111">
        <f>P26+C26</f>
        <v>156</v>
      </c>
      <c r="R26" s="733">
        <v>1</v>
      </c>
      <c r="S26" s="734"/>
      <c r="T26" s="110">
        <v>0</v>
      </c>
      <c r="U26" s="111">
        <f>T26+C26</f>
        <v>156</v>
      </c>
      <c r="V26" s="733">
        <v>0</v>
      </c>
      <c r="W26" s="734"/>
      <c r="X26" s="113">
        <f t="shared" si="0"/>
        <v>780</v>
      </c>
      <c r="Y26" s="112">
        <f>D26+H26+L26+P26+T26</f>
        <v>0</v>
      </c>
      <c r="Z26" s="114">
        <f>AVERAGE(E26,I26,M26,Q26,U26)</f>
        <v>156</v>
      </c>
      <c r="AA26" s="115">
        <f>AVERAGE(E26,I26,M26,Q26,U26)-C26</f>
        <v>0</v>
      </c>
      <c r="AB26" s="731"/>
    </row>
    <row r="27" spans="1:28" s="129" customFormat="1" ht="16.2" customHeight="1" x14ac:dyDescent="0.25">
      <c r="A27" s="107"/>
      <c r="B27" s="117" t="s">
        <v>148</v>
      </c>
      <c r="C27" s="116">
        <v>36</v>
      </c>
      <c r="D27" s="110">
        <v>155</v>
      </c>
      <c r="E27" s="111">
        <f t="shared" ref="E27:E28" si="26">D27+C27</f>
        <v>191</v>
      </c>
      <c r="F27" s="735"/>
      <c r="G27" s="736"/>
      <c r="H27" s="112">
        <v>185</v>
      </c>
      <c r="I27" s="113">
        <f t="shared" ref="I27:I28" si="27">H27+C27</f>
        <v>221</v>
      </c>
      <c r="J27" s="735"/>
      <c r="K27" s="736"/>
      <c r="L27" s="112">
        <v>125</v>
      </c>
      <c r="M27" s="113">
        <f t="shared" ref="M27:M28" si="28">L27+C27</f>
        <v>161</v>
      </c>
      <c r="N27" s="735"/>
      <c r="O27" s="736"/>
      <c r="P27" s="110">
        <v>208</v>
      </c>
      <c r="Q27" s="111">
        <f t="shared" ref="Q27:Q28" si="29">P27+C27</f>
        <v>244</v>
      </c>
      <c r="R27" s="735"/>
      <c r="S27" s="736"/>
      <c r="T27" s="110">
        <v>132</v>
      </c>
      <c r="U27" s="111">
        <f t="shared" ref="U27:U28" si="30">T27+C27</f>
        <v>168</v>
      </c>
      <c r="V27" s="735"/>
      <c r="W27" s="736"/>
      <c r="X27" s="113">
        <f t="shared" si="0"/>
        <v>985</v>
      </c>
      <c r="Y27" s="112">
        <f>D27+H27+L27+P27+T27</f>
        <v>805</v>
      </c>
      <c r="Z27" s="114">
        <f>AVERAGE(E27,I27,M27,Q27,U27)</f>
        <v>197</v>
      </c>
      <c r="AA27" s="115">
        <f>AVERAGE(E27,I27,M27,Q27,U27)-C27</f>
        <v>161</v>
      </c>
      <c r="AB27" s="731"/>
    </row>
    <row r="28" spans="1:28" s="129" customFormat="1" ht="16.95" customHeight="1" thickBot="1" x14ac:dyDescent="0.35">
      <c r="A28" s="107"/>
      <c r="B28" s="131" t="s">
        <v>149</v>
      </c>
      <c r="C28" s="118">
        <v>22</v>
      </c>
      <c r="D28" s="110">
        <v>188</v>
      </c>
      <c r="E28" s="111">
        <f t="shared" si="26"/>
        <v>210</v>
      </c>
      <c r="F28" s="737"/>
      <c r="G28" s="738"/>
      <c r="H28" s="119">
        <v>191</v>
      </c>
      <c r="I28" s="113">
        <f t="shared" si="27"/>
        <v>213</v>
      </c>
      <c r="J28" s="737"/>
      <c r="K28" s="738"/>
      <c r="L28" s="112">
        <v>203</v>
      </c>
      <c r="M28" s="113">
        <f t="shared" si="28"/>
        <v>225</v>
      </c>
      <c r="N28" s="737"/>
      <c r="O28" s="738"/>
      <c r="P28" s="110">
        <v>184</v>
      </c>
      <c r="Q28" s="111">
        <f t="shared" si="29"/>
        <v>206</v>
      </c>
      <c r="R28" s="737"/>
      <c r="S28" s="738"/>
      <c r="T28" s="110">
        <v>157</v>
      </c>
      <c r="U28" s="111">
        <f t="shared" si="30"/>
        <v>179</v>
      </c>
      <c r="V28" s="737"/>
      <c r="W28" s="738"/>
      <c r="X28" s="113">
        <f t="shared" si="0"/>
        <v>1033</v>
      </c>
      <c r="Y28" s="119">
        <f>D28+H28+L28+P28+T28</f>
        <v>923</v>
      </c>
      <c r="Z28" s="120">
        <f>AVERAGE(E28,I28,M28,Q28,U28)</f>
        <v>206.6</v>
      </c>
      <c r="AA28" s="121">
        <f>AVERAGE(E28,I28,M28,Q28,U28)-C28</f>
        <v>184.6</v>
      </c>
      <c r="AB28" s="732"/>
    </row>
    <row r="29" spans="1:28" s="129" customFormat="1" ht="30.75" customHeight="1" x14ac:dyDescent="0.3">
      <c r="A29" s="107"/>
      <c r="B29" s="135"/>
      <c r="C29" s="136"/>
      <c r="D29" s="137"/>
      <c r="E29" s="138"/>
      <c r="F29" s="139"/>
      <c r="G29" s="139"/>
      <c r="H29" s="137"/>
      <c r="I29" s="138"/>
      <c r="J29" s="139"/>
      <c r="K29" s="139"/>
      <c r="L29" s="137"/>
      <c r="M29" s="138"/>
      <c r="N29" s="139"/>
      <c r="O29" s="139"/>
      <c r="P29" s="137"/>
      <c r="Q29" s="138"/>
      <c r="R29" s="139"/>
      <c r="S29" s="139"/>
      <c r="T29" s="137"/>
      <c r="U29" s="138"/>
      <c r="V29" s="139"/>
      <c r="W29" s="139"/>
      <c r="X29" s="138"/>
      <c r="Y29" s="137"/>
      <c r="Z29" s="140"/>
      <c r="AA29" s="141"/>
      <c r="AB29" s="142"/>
    </row>
    <row r="30" spans="1:28" ht="22.2" x14ac:dyDescent="0.3">
      <c r="B30" s="61"/>
      <c r="C30" s="62"/>
      <c r="D30" s="63"/>
      <c r="E30" s="64"/>
      <c r="F30" s="64"/>
      <c r="G30" s="64" t="s">
        <v>124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2"/>
      <c r="S30" s="62"/>
      <c r="T30" s="62"/>
      <c r="U30" s="149"/>
      <c r="V30" s="150" t="s">
        <v>65</v>
      </c>
      <c r="W30" s="65"/>
      <c r="X30" s="65"/>
      <c r="Y30" s="65"/>
      <c r="Z30" s="62"/>
      <c r="AA30" s="62"/>
      <c r="AB30" s="63"/>
    </row>
    <row r="31" spans="1:28" ht="20.399999999999999" thickBot="1" x14ac:dyDescent="0.35">
      <c r="B31" s="66" t="s">
        <v>26</v>
      </c>
      <c r="C31" s="67"/>
      <c r="D31" s="63"/>
      <c r="E31" s="6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</row>
    <row r="32" spans="1:28" x14ac:dyDescent="0.3">
      <c r="B32" s="69" t="s">
        <v>1</v>
      </c>
      <c r="C32" s="70" t="s">
        <v>27</v>
      </c>
      <c r="D32" s="71"/>
      <c r="E32" s="72" t="s">
        <v>28</v>
      </c>
      <c r="F32" s="741" t="s">
        <v>29</v>
      </c>
      <c r="G32" s="742"/>
      <c r="H32" s="73"/>
      <c r="I32" s="72" t="s">
        <v>30</v>
      </c>
      <c r="J32" s="741" t="s">
        <v>29</v>
      </c>
      <c r="K32" s="742"/>
      <c r="L32" s="74"/>
      <c r="M32" s="72" t="s">
        <v>31</v>
      </c>
      <c r="N32" s="741" t="s">
        <v>29</v>
      </c>
      <c r="O32" s="742"/>
      <c r="P32" s="74"/>
      <c r="Q32" s="72" t="s">
        <v>32</v>
      </c>
      <c r="R32" s="741" t="s">
        <v>29</v>
      </c>
      <c r="S32" s="742"/>
      <c r="T32" s="75"/>
      <c r="U32" s="72" t="s">
        <v>33</v>
      </c>
      <c r="V32" s="741" t="s">
        <v>29</v>
      </c>
      <c r="W32" s="742"/>
      <c r="X32" s="72" t="s">
        <v>34</v>
      </c>
      <c r="Y32" s="76"/>
      <c r="Z32" s="77" t="s">
        <v>35</v>
      </c>
      <c r="AA32" s="78" t="s">
        <v>4</v>
      </c>
      <c r="AB32" s="79" t="s">
        <v>34</v>
      </c>
    </row>
    <row r="33" spans="1:34" ht="17.399999999999999" thickBot="1" x14ac:dyDescent="0.35">
      <c r="A33" s="80"/>
      <c r="B33" s="81" t="s">
        <v>36</v>
      </c>
      <c r="C33" s="82"/>
      <c r="D33" s="83"/>
      <c r="E33" s="84" t="s">
        <v>37</v>
      </c>
      <c r="F33" s="739" t="s">
        <v>38</v>
      </c>
      <c r="G33" s="740"/>
      <c r="H33" s="85"/>
      <c r="I33" s="84" t="s">
        <v>37</v>
      </c>
      <c r="J33" s="739" t="s">
        <v>38</v>
      </c>
      <c r="K33" s="740"/>
      <c r="L33" s="84"/>
      <c r="M33" s="84" t="s">
        <v>37</v>
      </c>
      <c r="N33" s="739" t="s">
        <v>38</v>
      </c>
      <c r="O33" s="740"/>
      <c r="P33" s="84"/>
      <c r="Q33" s="84" t="s">
        <v>37</v>
      </c>
      <c r="R33" s="739" t="s">
        <v>38</v>
      </c>
      <c r="S33" s="740"/>
      <c r="T33" s="86"/>
      <c r="U33" s="84" t="s">
        <v>37</v>
      </c>
      <c r="V33" s="739" t="s">
        <v>38</v>
      </c>
      <c r="W33" s="740"/>
      <c r="X33" s="87" t="s">
        <v>37</v>
      </c>
      <c r="Y33" s="88" t="s">
        <v>39</v>
      </c>
      <c r="Z33" s="89" t="s">
        <v>40</v>
      </c>
      <c r="AA33" s="90" t="s">
        <v>41</v>
      </c>
      <c r="AB33" s="91" t="s">
        <v>2</v>
      </c>
    </row>
    <row r="34" spans="1:34" ht="48.75" customHeight="1" thickBot="1" x14ac:dyDescent="0.35">
      <c r="A34" s="92"/>
      <c r="B34" s="93" t="s">
        <v>78</v>
      </c>
      <c r="C34" s="94">
        <f>SUM(C35:C37)</f>
        <v>180</v>
      </c>
      <c r="D34" s="95">
        <f>SUM(D35:D37)</f>
        <v>256</v>
      </c>
      <c r="E34" s="96">
        <f>SUM(E35:E37)</f>
        <v>436</v>
      </c>
      <c r="F34" s="97">
        <f>E54</f>
        <v>483</v>
      </c>
      <c r="G34" s="98" t="str">
        <f>B54</f>
        <v>Rakvere Teater</v>
      </c>
      <c r="H34" s="99">
        <f>SUM(H35:H37)</f>
        <v>268</v>
      </c>
      <c r="I34" s="100">
        <f>SUM(I35:I37)</f>
        <v>448</v>
      </c>
      <c r="J34" s="100">
        <f>I50</f>
        <v>546</v>
      </c>
      <c r="K34" s="101" t="str">
        <f>B50</f>
        <v>Toode</v>
      </c>
      <c r="L34" s="102">
        <f>SUM(L35:L37)</f>
        <v>303</v>
      </c>
      <c r="M34" s="97">
        <f>SUM(M35:M37)</f>
        <v>483</v>
      </c>
      <c r="N34" s="97">
        <f>M46</f>
        <v>476</v>
      </c>
      <c r="O34" s="98" t="str">
        <f>B46</f>
        <v>Temper</v>
      </c>
      <c r="P34" s="103">
        <f>SUM(P35:P37)</f>
        <v>307</v>
      </c>
      <c r="Q34" s="97">
        <f>SUM(Q35:Q37)</f>
        <v>487</v>
      </c>
      <c r="R34" s="97">
        <f>Q42</f>
        <v>525</v>
      </c>
      <c r="S34" s="98" t="str">
        <f>B42</f>
        <v>Põdra Pubi</v>
      </c>
      <c r="T34" s="103">
        <f>SUM(T35:T37)</f>
        <v>302</v>
      </c>
      <c r="U34" s="97">
        <f>SUM(U35:U37)</f>
        <v>482</v>
      </c>
      <c r="V34" s="97">
        <f>U38</f>
        <v>550</v>
      </c>
      <c r="W34" s="98" t="str">
        <f>B38</f>
        <v>Steelhouse Group</v>
      </c>
      <c r="X34" s="104">
        <f t="shared" ref="X34:X57" si="31">E34+I34+M34+Q34+U34</f>
        <v>2336</v>
      </c>
      <c r="Y34" s="102">
        <f>SUM(Y35:Y37)</f>
        <v>1436</v>
      </c>
      <c r="Z34" s="105">
        <f>AVERAGE(Z35,Z36,Z37)</f>
        <v>155.73333333333335</v>
      </c>
      <c r="AA34" s="106">
        <f>AVERAGE(AA35,AA36,AA37)</f>
        <v>95.733333333333348</v>
      </c>
      <c r="AB34" s="730">
        <f>F35+J35+N35+R35+V35</f>
        <v>1</v>
      </c>
    </row>
    <row r="35" spans="1:34" ht="16.95" customHeight="1" x14ac:dyDescent="0.3">
      <c r="A35" s="107"/>
      <c r="B35" s="130" t="s">
        <v>140</v>
      </c>
      <c r="C35" s="109">
        <v>60</v>
      </c>
      <c r="D35" s="110">
        <v>64</v>
      </c>
      <c r="E35" s="111">
        <f>D35+C35</f>
        <v>124</v>
      </c>
      <c r="F35" s="733">
        <v>0</v>
      </c>
      <c r="G35" s="734"/>
      <c r="H35" s="112">
        <v>60</v>
      </c>
      <c r="I35" s="113">
        <f>H35+C35</f>
        <v>120</v>
      </c>
      <c r="J35" s="733">
        <v>0</v>
      </c>
      <c r="K35" s="734"/>
      <c r="L35" s="112">
        <v>70</v>
      </c>
      <c r="M35" s="113">
        <f>L35+C35</f>
        <v>130</v>
      </c>
      <c r="N35" s="733">
        <v>1</v>
      </c>
      <c r="O35" s="734"/>
      <c r="P35" s="112">
        <v>77</v>
      </c>
      <c r="Q35" s="111">
        <f>P35+C35</f>
        <v>137</v>
      </c>
      <c r="R35" s="733">
        <v>0</v>
      </c>
      <c r="S35" s="734"/>
      <c r="T35" s="110">
        <v>68</v>
      </c>
      <c r="U35" s="111">
        <f>T35+C35</f>
        <v>128</v>
      </c>
      <c r="V35" s="733">
        <v>0</v>
      </c>
      <c r="W35" s="734"/>
      <c r="X35" s="113">
        <f t="shared" si="31"/>
        <v>639</v>
      </c>
      <c r="Y35" s="112">
        <f>D35+H35+L35+P35+T35</f>
        <v>339</v>
      </c>
      <c r="Z35" s="114">
        <f>AVERAGE(E35,I35,M35,Q35,U35)</f>
        <v>127.8</v>
      </c>
      <c r="AA35" s="115">
        <f>AVERAGE(E35,I35,M35,Q35,U35)-C35</f>
        <v>67.8</v>
      </c>
      <c r="AB35" s="731"/>
    </row>
    <row r="36" spans="1:34" s="80" customFormat="1" ht="16.2" customHeight="1" x14ac:dyDescent="0.3">
      <c r="A36" s="107"/>
      <c r="B36" s="117" t="s">
        <v>141</v>
      </c>
      <c r="C36" s="116">
        <v>60</v>
      </c>
      <c r="D36" s="110">
        <v>95</v>
      </c>
      <c r="E36" s="111">
        <f t="shared" ref="E36:E37" si="32">D36+C36</f>
        <v>155</v>
      </c>
      <c r="F36" s="735"/>
      <c r="G36" s="736"/>
      <c r="H36" s="112">
        <v>96</v>
      </c>
      <c r="I36" s="113">
        <f t="shared" ref="I36:I37" si="33">H36+C36</f>
        <v>156</v>
      </c>
      <c r="J36" s="735"/>
      <c r="K36" s="736"/>
      <c r="L36" s="112">
        <v>98</v>
      </c>
      <c r="M36" s="113">
        <f t="shared" ref="M36:M37" si="34">L36+C36</f>
        <v>158</v>
      </c>
      <c r="N36" s="735"/>
      <c r="O36" s="736"/>
      <c r="P36" s="110">
        <v>134</v>
      </c>
      <c r="Q36" s="111">
        <f t="shared" ref="Q36:Q37" si="35">P36+C36</f>
        <v>194</v>
      </c>
      <c r="R36" s="735"/>
      <c r="S36" s="736"/>
      <c r="T36" s="110">
        <v>107</v>
      </c>
      <c r="U36" s="111">
        <f t="shared" ref="U36:U37" si="36">T36+C36</f>
        <v>167</v>
      </c>
      <c r="V36" s="735"/>
      <c r="W36" s="736"/>
      <c r="X36" s="113">
        <f t="shared" si="31"/>
        <v>830</v>
      </c>
      <c r="Y36" s="112">
        <f>D36+H36+L36+P36+T36</f>
        <v>530</v>
      </c>
      <c r="Z36" s="114">
        <f>AVERAGE(E36,I36,M36,Q36,U36)</f>
        <v>166</v>
      </c>
      <c r="AA36" s="115">
        <f>AVERAGE(E36,I36,M36,Q36,U36)-C36</f>
        <v>106</v>
      </c>
      <c r="AB36" s="731"/>
      <c r="AD36" s="60"/>
      <c r="AE36" s="60"/>
      <c r="AF36" s="60"/>
      <c r="AG36" s="60"/>
      <c r="AH36" s="60"/>
    </row>
    <row r="37" spans="1:34" s="80" customFormat="1" ht="17.399999999999999" customHeight="1" thickBot="1" x14ac:dyDescent="0.35">
      <c r="A37" s="107"/>
      <c r="B37" s="131" t="s">
        <v>142</v>
      </c>
      <c r="C37" s="118">
        <v>60</v>
      </c>
      <c r="D37" s="110">
        <v>97</v>
      </c>
      <c r="E37" s="111">
        <f t="shared" si="32"/>
        <v>157</v>
      </c>
      <c r="F37" s="737"/>
      <c r="G37" s="738"/>
      <c r="H37" s="119">
        <v>112</v>
      </c>
      <c r="I37" s="113">
        <f t="shared" si="33"/>
        <v>172</v>
      </c>
      <c r="J37" s="737"/>
      <c r="K37" s="738"/>
      <c r="L37" s="112">
        <v>135</v>
      </c>
      <c r="M37" s="113">
        <f t="shared" si="34"/>
        <v>195</v>
      </c>
      <c r="N37" s="737"/>
      <c r="O37" s="738"/>
      <c r="P37" s="110">
        <v>96</v>
      </c>
      <c r="Q37" s="111">
        <f t="shared" si="35"/>
        <v>156</v>
      </c>
      <c r="R37" s="737"/>
      <c r="S37" s="738"/>
      <c r="T37" s="110">
        <v>127</v>
      </c>
      <c r="U37" s="111">
        <f t="shared" si="36"/>
        <v>187</v>
      </c>
      <c r="V37" s="737"/>
      <c r="W37" s="738"/>
      <c r="X37" s="113">
        <f t="shared" si="31"/>
        <v>867</v>
      </c>
      <c r="Y37" s="119">
        <f>D37+H37+L37+P37+T37</f>
        <v>567</v>
      </c>
      <c r="Z37" s="120">
        <f>AVERAGE(E37,I37,M37,Q37,U37)</f>
        <v>173.4</v>
      </c>
      <c r="AA37" s="121">
        <f>AVERAGE(E37,I37,M37,Q37,U37)-C37</f>
        <v>113.4</v>
      </c>
      <c r="AB37" s="732"/>
      <c r="AD37" s="60"/>
      <c r="AE37" s="60"/>
      <c r="AF37" s="60"/>
      <c r="AG37" s="60"/>
      <c r="AH37" s="60"/>
    </row>
    <row r="38" spans="1:34" s="129" customFormat="1" ht="48.75" customHeight="1" thickBot="1" x14ac:dyDescent="0.35">
      <c r="A38" s="107"/>
      <c r="B38" s="122" t="s">
        <v>79</v>
      </c>
      <c r="C38" s="123">
        <f>SUM(C39:C41)</f>
        <v>111</v>
      </c>
      <c r="D38" s="95">
        <f>SUM(D39:D41)</f>
        <v>479</v>
      </c>
      <c r="E38" s="124">
        <f>SUM(E39:E41)</f>
        <v>590</v>
      </c>
      <c r="F38" s="124">
        <f>E50</f>
        <v>621</v>
      </c>
      <c r="G38" s="101" t="str">
        <f>B50</f>
        <v>Toode</v>
      </c>
      <c r="H38" s="125">
        <f>SUM(H39:H41)</f>
        <v>435</v>
      </c>
      <c r="I38" s="124">
        <f>SUM(I39:I41)</f>
        <v>546</v>
      </c>
      <c r="J38" s="124">
        <f>I46</f>
        <v>528</v>
      </c>
      <c r="K38" s="101" t="str">
        <f>B46</f>
        <v>Temper</v>
      </c>
      <c r="L38" s="102">
        <f>SUM(L39:L41)</f>
        <v>484</v>
      </c>
      <c r="M38" s="126">
        <f>SUM(M39:M41)</f>
        <v>595</v>
      </c>
      <c r="N38" s="124">
        <f>M42</f>
        <v>617</v>
      </c>
      <c r="O38" s="101" t="str">
        <f>B42</f>
        <v>Põdra Pubi</v>
      </c>
      <c r="P38" s="102">
        <f>SUM(P39:P41)</f>
        <v>478</v>
      </c>
      <c r="Q38" s="97">
        <f>SUM(Q39:Q41)</f>
        <v>589</v>
      </c>
      <c r="R38" s="124">
        <f>Q54</f>
        <v>513</v>
      </c>
      <c r="S38" s="101" t="str">
        <f>B54</f>
        <v>Rakvere Teater</v>
      </c>
      <c r="T38" s="102">
        <f>SUM(T39:T41)</f>
        <v>439</v>
      </c>
      <c r="U38" s="127">
        <f>SUM(U39:U41)</f>
        <v>550</v>
      </c>
      <c r="V38" s="124">
        <f>U34</f>
        <v>482</v>
      </c>
      <c r="W38" s="101" t="str">
        <f>B34</f>
        <v>Rakvere Spordikeskus</v>
      </c>
      <c r="X38" s="104">
        <f t="shared" si="31"/>
        <v>2870</v>
      </c>
      <c r="Y38" s="102">
        <f>SUM(Y39:Y41)</f>
        <v>2315</v>
      </c>
      <c r="Z38" s="128">
        <f>AVERAGE(Z39,Z40,Z41)</f>
        <v>191.33333333333334</v>
      </c>
      <c r="AA38" s="106">
        <f>AVERAGE(AA39,AA40,AA41)</f>
        <v>154.33333333333334</v>
      </c>
      <c r="AB38" s="730">
        <f>F39+J39+N39+R39+V39</f>
        <v>3</v>
      </c>
      <c r="AD38" s="60"/>
      <c r="AE38" s="60"/>
      <c r="AF38" s="60"/>
      <c r="AG38" s="60"/>
      <c r="AH38" s="60"/>
    </row>
    <row r="39" spans="1:34" s="129" customFormat="1" ht="16.2" customHeight="1" x14ac:dyDescent="0.3">
      <c r="A39" s="107"/>
      <c r="B39" s="130" t="s">
        <v>134</v>
      </c>
      <c r="C39" s="116">
        <v>49</v>
      </c>
      <c r="D39" s="110">
        <v>155</v>
      </c>
      <c r="E39" s="111">
        <f>D39+C39</f>
        <v>204</v>
      </c>
      <c r="F39" s="733">
        <v>0</v>
      </c>
      <c r="G39" s="734"/>
      <c r="H39" s="112">
        <v>151</v>
      </c>
      <c r="I39" s="113">
        <f>H39+C39</f>
        <v>200</v>
      </c>
      <c r="J39" s="733">
        <v>1</v>
      </c>
      <c r="K39" s="734"/>
      <c r="L39" s="112">
        <v>166</v>
      </c>
      <c r="M39" s="113">
        <f>L39+C39</f>
        <v>215</v>
      </c>
      <c r="N39" s="733">
        <v>0</v>
      </c>
      <c r="O39" s="734"/>
      <c r="P39" s="112">
        <v>137</v>
      </c>
      <c r="Q39" s="111">
        <f>P39+C39</f>
        <v>186</v>
      </c>
      <c r="R39" s="733">
        <v>1</v>
      </c>
      <c r="S39" s="734"/>
      <c r="T39" s="110">
        <v>156</v>
      </c>
      <c r="U39" s="111">
        <f>T39+C39</f>
        <v>205</v>
      </c>
      <c r="V39" s="733">
        <v>1</v>
      </c>
      <c r="W39" s="734"/>
      <c r="X39" s="113">
        <f t="shared" si="31"/>
        <v>1010</v>
      </c>
      <c r="Y39" s="112">
        <f>D39+H39+L39+P39+T39</f>
        <v>765</v>
      </c>
      <c r="Z39" s="114">
        <f>AVERAGE(E39,I39,M39,Q39,U39)</f>
        <v>202</v>
      </c>
      <c r="AA39" s="115">
        <f>AVERAGE(E39,I39,M39,Q39,U39)-C39</f>
        <v>153</v>
      </c>
      <c r="AB39" s="731"/>
      <c r="AD39" s="60"/>
      <c r="AE39" s="60"/>
      <c r="AF39" s="60"/>
      <c r="AG39" s="60"/>
      <c r="AH39" s="60"/>
    </row>
    <row r="40" spans="1:34" s="129" customFormat="1" ht="16.2" customHeight="1" x14ac:dyDescent="0.3">
      <c r="A40" s="107"/>
      <c r="B40" s="117" t="s">
        <v>138</v>
      </c>
      <c r="C40" s="116">
        <v>60</v>
      </c>
      <c r="D40" s="110">
        <v>112</v>
      </c>
      <c r="E40" s="111">
        <f t="shared" ref="E40:E41" si="37">D40+C40</f>
        <v>172</v>
      </c>
      <c r="F40" s="735"/>
      <c r="G40" s="736"/>
      <c r="H40" s="112">
        <v>90</v>
      </c>
      <c r="I40" s="113">
        <f t="shared" ref="I40:I41" si="38">H40+C40</f>
        <v>150</v>
      </c>
      <c r="J40" s="735"/>
      <c r="K40" s="736"/>
      <c r="L40" s="112">
        <v>111</v>
      </c>
      <c r="M40" s="113">
        <f t="shared" ref="M40:M41" si="39">L40+C40</f>
        <v>171</v>
      </c>
      <c r="N40" s="735"/>
      <c r="O40" s="736"/>
      <c r="P40" s="110">
        <v>136</v>
      </c>
      <c r="Q40" s="111">
        <f t="shared" ref="Q40:Q41" si="40">P40+C40</f>
        <v>196</v>
      </c>
      <c r="R40" s="735"/>
      <c r="S40" s="736"/>
      <c r="T40" s="110">
        <v>111</v>
      </c>
      <c r="U40" s="111">
        <f t="shared" ref="U40:U41" si="41">T40+C40</f>
        <v>171</v>
      </c>
      <c r="V40" s="735"/>
      <c r="W40" s="736"/>
      <c r="X40" s="113">
        <f t="shared" si="31"/>
        <v>860</v>
      </c>
      <c r="Y40" s="112">
        <f>D40+H40+L40+P40+T40</f>
        <v>560</v>
      </c>
      <c r="Z40" s="114">
        <f>AVERAGE(E40,I40,M40,Q40,U40)</f>
        <v>172</v>
      </c>
      <c r="AA40" s="115">
        <f>AVERAGE(E40,I40,M40,Q40,U40)-C40</f>
        <v>112</v>
      </c>
      <c r="AB40" s="731"/>
      <c r="AD40" s="60"/>
      <c r="AE40" s="60"/>
      <c r="AF40" s="60"/>
      <c r="AG40" s="60"/>
      <c r="AH40" s="60"/>
    </row>
    <row r="41" spans="1:34" s="129" customFormat="1" ht="16.95" customHeight="1" thickBot="1" x14ac:dyDescent="0.35">
      <c r="A41" s="107"/>
      <c r="B41" s="131" t="s">
        <v>135</v>
      </c>
      <c r="C41" s="118">
        <v>2</v>
      </c>
      <c r="D41" s="110">
        <v>212</v>
      </c>
      <c r="E41" s="111">
        <f t="shared" si="37"/>
        <v>214</v>
      </c>
      <c r="F41" s="737"/>
      <c r="G41" s="738"/>
      <c r="H41" s="119">
        <v>194</v>
      </c>
      <c r="I41" s="113">
        <f t="shared" si="38"/>
        <v>196</v>
      </c>
      <c r="J41" s="737"/>
      <c r="K41" s="738"/>
      <c r="L41" s="112">
        <v>207</v>
      </c>
      <c r="M41" s="113">
        <f t="shared" si="39"/>
        <v>209</v>
      </c>
      <c r="N41" s="737"/>
      <c r="O41" s="738"/>
      <c r="P41" s="110">
        <v>205</v>
      </c>
      <c r="Q41" s="111">
        <f t="shared" si="40"/>
        <v>207</v>
      </c>
      <c r="R41" s="737"/>
      <c r="S41" s="738"/>
      <c r="T41" s="110">
        <v>172</v>
      </c>
      <c r="U41" s="111">
        <f t="shared" si="41"/>
        <v>174</v>
      </c>
      <c r="V41" s="737"/>
      <c r="W41" s="738"/>
      <c r="X41" s="113">
        <f t="shared" si="31"/>
        <v>1000</v>
      </c>
      <c r="Y41" s="119">
        <f>D41+H41+L41+P41+T41</f>
        <v>990</v>
      </c>
      <c r="Z41" s="120">
        <f>AVERAGE(E41,I41,M41,Q41,U41)</f>
        <v>200</v>
      </c>
      <c r="AA41" s="121">
        <f>AVERAGE(E41,I41,M41,Q41,U41)-C41</f>
        <v>198</v>
      </c>
      <c r="AB41" s="732"/>
      <c r="AD41" s="60"/>
      <c r="AE41" s="60"/>
      <c r="AF41" s="60"/>
      <c r="AG41" s="60"/>
      <c r="AH41" s="60"/>
    </row>
    <row r="42" spans="1:34" s="129" customFormat="1" ht="44.4" customHeight="1" thickBot="1" x14ac:dyDescent="0.3">
      <c r="A42" s="107"/>
      <c r="B42" s="93" t="s">
        <v>19</v>
      </c>
      <c r="C42" s="123">
        <f>SUM(C43:C45)</f>
        <v>92</v>
      </c>
      <c r="D42" s="95">
        <f>SUM(D43:D45)</f>
        <v>529</v>
      </c>
      <c r="E42" s="124">
        <f>SUM(E43:E45)</f>
        <v>621</v>
      </c>
      <c r="F42" s="124">
        <f>E46</f>
        <v>487</v>
      </c>
      <c r="G42" s="101" t="str">
        <f>B46</f>
        <v>Temper</v>
      </c>
      <c r="H42" s="125">
        <f>SUM(H43:H45)</f>
        <v>513</v>
      </c>
      <c r="I42" s="124">
        <f>SUM(I43:I45)</f>
        <v>605</v>
      </c>
      <c r="J42" s="124">
        <f>I54</f>
        <v>499</v>
      </c>
      <c r="K42" s="101" t="str">
        <f>B54</f>
        <v>Rakvere Teater</v>
      </c>
      <c r="L42" s="102">
        <f>SUM(L43:L45)</f>
        <v>525</v>
      </c>
      <c r="M42" s="124">
        <f>SUM(M43:M45)</f>
        <v>617</v>
      </c>
      <c r="N42" s="124">
        <f>M38</f>
        <v>595</v>
      </c>
      <c r="O42" s="101" t="str">
        <f>B38</f>
        <v>Steelhouse Group</v>
      </c>
      <c r="P42" s="102">
        <f>SUM(P43:P45)</f>
        <v>433</v>
      </c>
      <c r="Q42" s="124">
        <f>SUM(Q43:Q45)</f>
        <v>525</v>
      </c>
      <c r="R42" s="124">
        <f>Q34</f>
        <v>487</v>
      </c>
      <c r="S42" s="101" t="str">
        <f>B34</f>
        <v>Rakvere Spordikeskus</v>
      </c>
      <c r="T42" s="102">
        <f>SUM(T43:T45)</f>
        <v>429</v>
      </c>
      <c r="U42" s="124">
        <f>SUM(U43:U45)</f>
        <v>521</v>
      </c>
      <c r="V42" s="124">
        <f>U50</f>
        <v>532</v>
      </c>
      <c r="W42" s="101" t="str">
        <f>B50</f>
        <v>Toode</v>
      </c>
      <c r="X42" s="104">
        <f t="shared" si="31"/>
        <v>2889</v>
      </c>
      <c r="Y42" s="102">
        <f>SUM(Y43:Y45)</f>
        <v>2429</v>
      </c>
      <c r="Z42" s="128">
        <f>AVERAGE(Z43,Z44,Z45)</f>
        <v>192.6</v>
      </c>
      <c r="AA42" s="106">
        <f>AVERAGE(AA43,AA44,AA45)</f>
        <v>161.93333333333334</v>
      </c>
      <c r="AB42" s="730">
        <f>F43+J43+N43+R43+V43</f>
        <v>4</v>
      </c>
    </row>
    <row r="43" spans="1:34" s="129" customFormat="1" ht="16.2" customHeight="1" x14ac:dyDescent="0.25">
      <c r="A43" s="107"/>
      <c r="B43" s="108" t="s">
        <v>131</v>
      </c>
      <c r="C43" s="116">
        <v>33</v>
      </c>
      <c r="D43" s="110">
        <v>147</v>
      </c>
      <c r="E43" s="111">
        <f>D43+C43</f>
        <v>180</v>
      </c>
      <c r="F43" s="733">
        <v>1</v>
      </c>
      <c r="G43" s="734"/>
      <c r="H43" s="112">
        <v>156</v>
      </c>
      <c r="I43" s="113">
        <f>H43+C43</f>
        <v>189</v>
      </c>
      <c r="J43" s="733">
        <v>1</v>
      </c>
      <c r="K43" s="734"/>
      <c r="L43" s="112">
        <v>133</v>
      </c>
      <c r="M43" s="113">
        <f>L43+C43</f>
        <v>166</v>
      </c>
      <c r="N43" s="733">
        <v>1</v>
      </c>
      <c r="O43" s="734"/>
      <c r="P43" s="112">
        <v>134</v>
      </c>
      <c r="Q43" s="111">
        <f>P43+C43</f>
        <v>167</v>
      </c>
      <c r="R43" s="733">
        <v>1</v>
      </c>
      <c r="S43" s="734"/>
      <c r="T43" s="110">
        <v>135</v>
      </c>
      <c r="U43" s="111">
        <f>T43+C43</f>
        <v>168</v>
      </c>
      <c r="V43" s="733">
        <v>0</v>
      </c>
      <c r="W43" s="734"/>
      <c r="X43" s="113">
        <f t="shared" si="31"/>
        <v>870</v>
      </c>
      <c r="Y43" s="112">
        <f>D43+H43+L43+P43+T43</f>
        <v>705</v>
      </c>
      <c r="Z43" s="114">
        <f>AVERAGE(E43,I43,M43,Q43,U43)</f>
        <v>174</v>
      </c>
      <c r="AA43" s="115">
        <f>AVERAGE(E43,I43,M43,Q43,U43)-C43</f>
        <v>141</v>
      </c>
      <c r="AB43" s="731"/>
    </row>
    <row r="44" spans="1:34" s="129" customFormat="1" ht="16.2" customHeight="1" x14ac:dyDescent="0.25">
      <c r="A44" s="107"/>
      <c r="B44" s="117" t="s">
        <v>132</v>
      </c>
      <c r="C44" s="116">
        <v>39</v>
      </c>
      <c r="D44" s="110">
        <v>172</v>
      </c>
      <c r="E44" s="111">
        <f t="shared" ref="E44:E45" si="42">D44+C44</f>
        <v>211</v>
      </c>
      <c r="F44" s="735"/>
      <c r="G44" s="736"/>
      <c r="H44" s="112">
        <v>168</v>
      </c>
      <c r="I44" s="113">
        <f t="shared" ref="I44:I45" si="43">H44+C44</f>
        <v>207</v>
      </c>
      <c r="J44" s="735"/>
      <c r="K44" s="736"/>
      <c r="L44" s="112">
        <v>159</v>
      </c>
      <c r="M44" s="113">
        <f t="shared" ref="M44:M45" si="44">L44+C44</f>
        <v>198</v>
      </c>
      <c r="N44" s="735"/>
      <c r="O44" s="736"/>
      <c r="P44" s="110">
        <v>154</v>
      </c>
      <c r="Q44" s="111">
        <f t="shared" ref="Q44:Q45" si="45">P44+C44</f>
        <v>193</v>
      </c>
      <c r="R44" s="735"/>
      <c r="S44" s="736"/>
      <c r="T44" s="110">
        <v>155</v>
      </c>
      <c r="U44" s="111">
        <f t="shared" ref="U44:U45" si="46">T44+C44</f>
        <v>194</v>
      </c>
      <c r="V44" s="735"/>
      <c r="W44" s="736"/>
      <c r="X44" s="113">
        <f t="shared" si="31"/>
        <v>1003</v>
      </c>
      <c r="Y44" s="112">
        <f>D44+H44+L44+P44+T44</f>
        <v>808</v>
      </c>
      <c r="Z44" s="114">
        <f>AVERAGE(E44,I44,M44,Q44,U44)</f>
        <v>200.6</v>
      </c>
      <c r="AA44" s="115">
        <f>AVERAGE(E44,I44,M44,Q44,U44)-C44</f>
        <v>161.6</v>
      </c>
      <c r="AB44" s="731"/>
    </row>
    <row r="45" spans="1:34" s="129" customFormat="1" ht="16.95" customHeight="1" thickBot="1" x14ac:dyDescent="0.35">
      <c r="A45" s="107"/>
      <c r="B45" s="131" t="s">
        <v>133</v>
      </c>
      <c r="C45" s="118">
        <v>20</v>
      </c>
      <c r="D45" s="110">
        <v>210</v>
      </c>
      <c r="E45" s="111">
        <f t="shared" si="42"/>
        <v>230</v>
      </c>
      <c r="F45" s="737"/>
      <c r="G45" s="738"/>
      <c r="H45" s="119">
        <v>189</v>
      </c>
      <c r="I45" s="113">
        <f t="shared" si="43"/>
        <v>209</v>
      </c>
      <c r="J45" s="737"/>
      <c r="K45" s="738"/>
      <c r="L45" s="112">
        <v>233</v>
      </c>
      <c r="M45" s="113">
        <f t="shared" si="44"/>
        <v>253</v>
      </c>
      <c r="N45" s="737"/>
      <c r="O45" s="738"/>
      <c r="P45" s="110">
        <v>145</v>
      </c>
      <c r="Q45" s="111">
        <f t="shared" si="45"/>
        <v>165</v>
      </c>
      <c r="R45" s="737"/>
      <c r="S45" s="738"/>
      <c r="T45" s="110">
        <v>139</v>
      </c>
      <c r="U45" s="111">
        <f t="shared" si="46"/>
        <v>159</v>
      </c>
      <c r="V45" s="737"/>
      <c r="W45" s="738"/>
      <c r="X45" s="113">
        <f t="shared" si="31"/>
        <v>1016</v>
      </c>
      <c r="Y45" s="119">
        <f>D45+H45+L45+P45+T45</f>
        <v>916</v>
      </c>
      <c r="Z45" s="120">
        <f>AVERAGE(E45,I45,M45,Q45,U45)</f>
        <v>203.2</v>
      </c>
      <c r="AA45" s="121">
        <f>AVERAGE(E45,I45,M45,Q45,U45)-C45</f>
        <v>183.2</v>
      </c>
      <c r="AB45" s="732"/>
    </row>
    <row r="46" spans="1:34" s="129" customFormat="1" ht="48.75" customHeight="1" thickBot="1" x14ac:dyDescent="0.3">
      <c r="A46" s="107"/>
      <c r="B46" s="93" t="s">
        <v>20</v>
      </c>
      <c r="C46" s="123">
        <f>SUM(C47:C49)</f>
        <v>127</v>
      </c>
      <c r="D46" s="95">
        <f>SUM(D47:D49)</f>
        <v>360</v>
      </c>
      <c r="E46" s="124">
        <f>SUM(E47:E49)</f>
        <v>487</v>
      </c>
      <c r="F46" s="124">
        <f>E42</f>
        <v>621</v>
      </c>
      <c r="G46" s="101" t="str">
        <f>B42</f>
        <v>Põdra Pubi</v>
      </c>
      <c r="H46" s="132">
        <f>SUM(H47:H49)</f>
        <v>401</v>
      </c>
      <c r="I46" s="124">
        <f>SUM(I47:I49)</f>
        <v>528</v>
      </c>
      <c r="J46" s="124">
        <f>I38</f>
        <v>546</v>
      </c>
      <c r="K46" s="101" t="str">
        <f>B38</f>
        <v>Steelhouse Group</v>
      </c>
      <c r="L46" s="103">
        <f>SUM(L47:L49)</f>
        <v>349</v>
      </c>
      <c r="M46" s="127">
        <f>SUM(M47:M49)</f>
        <v>476</v>
      </c>
      <c r="N46" s="124">
        <f>M34</f>
        <v>483</v>
      </c>
      <c r="O46" s="101" t="str">
        <f>B34</f>
        <v>Rakvere Spordikeskus</v>
      </c>
      <c r="P46" s="102">
        <f>SUM(P47:P49)</f>
        <v>443</v>
      </c>
      <c r="Q46" s="127">
        <f>SUM(Q47:Q49)</f>
        <v>570</v>
      </c>
      <c r="R46" s="124">
        <f>Q50</f>
        <v>620</v>
      </c>
      <c r="S46" s="101" t="str">
        <f>B50</f>
        <v>Toode</v>
      </c>
      <c r="T46" s="102">
        <f>SUM(T47:T49)</f>
        <v>503</v>
      </c>
      <c r="U46" s="127">
        <f>SUM(U47:U49)</f>
        <v>630</v>
      </c>
      <c r="V46" s="124">
        <f>U54</f>
        <v>572</v>
      </c>
      <c r="W46" s="101" t="str">
        <f>B54</f>
        <v>Rakvere Teater</v>
      </c>
      <c r="X46" s="104">
        <f t="shared" si="31"/>
        <v>2691</v>
      </c>
      <c r="Y46" s="102">
        <f>SUM(Y47:Y49)</f>
        <v>2056</v>
      </c>
      <c r="Z46" s="128">
        <f>AVERAGE(Z47,Z48,Z49)</f>
        <v>179.4</v>
      </c>
      <c r="AA46" s="106">
        <f>AVERAGE(AA47,AA48,AA49)</f>
        <v>137.06666666666669</v>
      </c>
      <c r="AB46" s="730">
        <f>F47+J47+N47+R47+V47</f>
        <v>1</v>
      </c>
    </row>
    <row r="47" spans="1:34" s="129" customFormat="1" ht="16.2" customHeight="1" x14ac:dyDescent="0.25">
      <c r="A47" s="107"/>
      <c r="B47" s="143" t="s">
        <v>125</v>
      </c>
      <c r="C47" s="116">
        <v>49</v>
      </c>
      <c r="D47" s="110">
        <v>111</v>
      </c>
      <c r="E47" s="111">
        <f>D47+C47</f>
        <v>160</v>
      </c>
      <c r="F47" s="733">
        <v>0</v>
      </c>
      <c r="G47" s="734"/>
      <c r="H47" s="112">
        <v>113</v>
      </c>
      <c r="I47" s="113">
        <f>H47+C47</f>
        <v>162</v>
      </c>
      <c r="J47" s="733">
        <v>0</v>
      </c>
      <c r="K47" s="734"/>
      <c r="L47" s="112">
        <v>115</v>
      </c>
      <c r="M47" s="113">
        <f>L47+C47</f>
        <v>164</v>
      </c>
      <c r="N47" s="733">
        <v>0</v>
      </c>
      <c r="O47" s="734"/>
      <c r="P47" s="112">
        <v>107</v>
      </c>
      <c r="Q47" s="111">
        <f>P47+C47</f>
        <v>156</v>
      </c>
      <c r="R47" s="733">
        <v>0</v>
      </c>
      <c r="S47" s="734"/>
      <c r="T47" s="110">
        <v>158</v>
      </c>
      <c r="U47" s="111">
        <f>T47+C47</f>
        <v>207</v>
      </c>
      <c r="V47" s="733">
        <v>1</v>
      </c>
      <c r="W47" s="734"/>
      <c r="X47" s="113">
        <f t="shared" si="31"/>
        <v>849</v>
      </c>
      <c r="Y47" s="112">
        <f>D47+H47+L47+P47+T47</f>
        <v>604</v>
      </c>
      <c r="Z47" s="114">
        <f>AVERAGE(E47,I47,M47,Q47,U47)</f>
        <v>169.8</v>
      </c>
      <c r="AA47" s="115">
        <f>AVERAGE(E47,I47,M47,Q47,U47)-C47</f>
        <v>120.80000000000001</v>
      </c>
      <c r="AB47" s="731"/>
    </row>
    <row r="48" spans="1:34" s="129" customFormat="1" ht="16.2" customHeight="1" x14ac:dyDescent="0.25">
      <c r="A48" s="107"/>
      <c r="B48" s="143" t="s">
        <v>126</v>
      </c>
      <c r="C48" s="116">
        <v>49</v>
      </c>
      <c r="D48" s="110">
        <v>112</v>
      </c>
      <c r="E48" s="111">
        <f t="shared" ref="E48:E49" si="47">D48+C48</f>
        <v>161</v>
      </c>
      <c r="F48" s="735"/>
      <c r="G48" s="736"/>
      <c r="H48" s="112">
        <v>108</v>
      </c>
      <c r="I48" s="113">
        <f t="shared" ref="I48:I49" si="48">H48+C48</f>
        <v>157</v>
      </c>
      <c r="J48" s="735"/>
      <c r="K48" s="736"/>
      <c r="L48" s="112">
        <v>99</v>
      </c>
      <c r="M48" s="113">
        <f t="shared" ref="M48:M49" si="49">L48+C48</f>
        <v>148</v>
      </c>
      <c r="N48" s="735"/>
      <c r="O48" s="736"/>
      <c r="P48" s="110">
        <v>166</v>
      </c>
      <c r="Q48" s="111">
        <f t="shared" ref="Q48:Q49" si="50">P48+C48</f>
        <v>215</v>
      </c>
      <c r="R48" s="735"/>
      <c r="S48" s="736"/>
      <c r="T48" s="110">
        <v>149</v>
      </c>
      <c r="U48" s="111">
        <f t="shared" ref="U48:U49" si="51">T48+C48</f>
        <v>198</v>
      </c>
      <c r="V48" s="735"/>
      <c r="W48" s="736"/>
      <c r="X48" s="113">
        <f t="shared" si="31"/>
        <v>879</v>
      </c>
      <c r="Y48" s="112">
        <f>D48+H48+L48+P48+T48</f>
        <v>634</v>
      </c>
      <c r="Z48" s="114">
        <f>AVERAGE(E48,I48,M48,Q48,U48)</f>
        <v>175.8</v>
      </c>
      <c r="AA48" s="115">
        <f>AVERAGE(E48,I48,M48,Q48,U48)-C48</f>
        <v>126.80000000000001</v>
      </c>
      <c r="AB48" s="731"/>
    </row>
    <row r="49" spans="1:28" s="129" customFormat="1" ht="16.95" customHeight="1" thickBot="1" x14ac:dyDescent="0.35">
      <c r="A49" s="107"/>
      <c r="B49" s="134" t="s">
        <v>127</v>
      </c>
      <c r="C49" s="118">
        <v>29</v>
      </c>
      <c r="D49" s="110">
        <v>137</v>
      </c>
      <c r="E49" s="111">
        <f t="shared" si="47"/>
        <v>166</v>
      </c>
      <c r="F49" s="737"/>
      <c r="G49" s="738"/>
      <c r="H49" s="119">
        <v>180</v>
      </c>
      <c r="I49" s="113">
        <f t="shared" si="48"/>
        <v>209</v>
      </c>
      <c r="J49" s="737"/>
      <c r="K49" s="738"/>
      <c r="L49" s="112">
        <v>135</v>
      </c>
      <c r="M49" s="113">
        <f t="shared" si="49"/>
        <v>164</v>
      </c>
      <c r="N49" s="737"/>
      <c r="O49" s="738"/>
      <c r="P49" s="110">
        <v>170</v>
      </c>
      <c r="Q49" s="111">
        <f t="shared" si="50"/>
        <v>199</v>
      </c>
      <c r="R49" s="737"/>
      <c r="S49" s="738"/>
      <c r="T49" s="110">
        <v>196</v>
      </c>
      <c r="U49" s="111">
        <f t="shared" si="51"/>
        <v>225</v>
      </c>
      <c r="V49" s="737"/>
      <c r="W49" s="738"/>
      <c r="X49" s="113">
        <f t="shared" si="31"/>
        <v>963</v>
      </c>
      <c r="Y49" s="119">
        <f>D49+H49+L49+P49+T49</f>
        <v>818</v>
      </c>
      <c r="Z49" s="120">
        <f>AVERAGE(E49,I49,M49,Q49,U49)</f>
        <v>192.6</v>
      </c>
      <c r="AA49" s="121">
        <f>AVERAGE(E49,I49,M49,Q49,U49)-C49</f>
        <v>163.6</v>
      </c>
      <c r="AB49" s="732"/>
    </row>
    <row r="50" spans="1:28" s="129" customFormat="1" ht="48.75" customHeight="1" thickBot="1" x14ac:dyDescent="0.3">
      <c r="A50" s="107"/>
      <c r="B50" s="122" t="s">
        <v>22</v>
      </c>
      <c r="C50" s="133">
        <f>SUM(C51:C53)</f>
        <v>100</v>
      </c>
      <c r="D50" s="95">
        <f>SUM(D51:D53)</f>
        <v>521</v>
      </c>
      <c r="E50" s="124">
        <f>SUM(E51:E53)</f>
        <v>621</v>
      </c>
      <c r="F50" s="124">
        <f>E38</f>
        <v>590</v>
      </c>
      <c r="G50" s="101" t="str">
        <f>B38</f>
        <v>Steelhouse Group</v>
      </c>
      <c r="H50" s="125">
        <f>SUM(H51:H53)</f>
        <v>446</v>
      </c>
      <c r="I50" s="124">
        <f>SUM(I51:I53)</f>
        <v>546</v>
      </c>
      <c r="J50" s="124">
        <f>I34</f>
        <v>448</v>
      </c>
      <c r="K50" s="101" t="str">
        <f>B34</f>
        <v>Rakvere Spordikeskus</v>
      </c>
      <c r="L50" s="102">
        <f>SUM(L51:L53)</f>
        <v>448</v>
      </c>
      <c r="M50" s="126">
        <f>SUM(M51:M53)</f>
        <v>548</v>
      </c>
      <c r="N50" s="124">
        <f>M54</f>
        <v>558</v>
      </c>
      <c r="O50" s="101" t="str">
        <f>B54</f>
        <v>Rakvere Teater</v>
      </c>
      <c r="P50" s="102">
        <f>SUM(P51:P53)</f>
        <v>520</v>
      </c>
      <c r="Q50" s="126">
        <f>SUM(Q51:Q53)</f>
        <v>620</v>
      </c>
      <c r="R50" s="124">
        <f>Q46</f>
        <v>570</v>
      </c>
      <c r="S50" s="101" t="str">
        <f>B46</f>
        <v>Temper</v>
      </c>
      <c r="T50" s="102">
        <f>SUM(T51:T53)</f>
        <v>432</v>
      </c>
      <c r="U50" s="126">
        <f>SUM(U51:U53)</f>
        <v>532</v>
      </c>
      <c r="V50" s="124">
        <f>U42</f>
        <v>521</v>
      </c>
      <c r="W50" s="101" t="str">
        <f>B42</f>
        <v>Põdra Pubi</v>
      </c>
      <c r="X50" s="104">
        <f t="shared" si="31"/>
        <v>2867</v>
      </c>
      <c r="Y50" s="102">
        <f>SUM(Y51:Y53)</f>
        <v>2367</v>
      </c>
      <c r="Z50" s="128">
        <f>AVERAGE(Z51,Z52,Z53)</f>
        <v>191.13333333333333</v>
      </c>
      <c r="AA50" s="106">
        <f>AVERAGE(AA51,AA52,AA53)</f>
        <v>157.79999999999998</v>
      </c>
      <c r="AB50" s="730">
        <f>F51+J51+N51+R51+V51</f>
        <v>4</v>
      </c>
    </row>
    <row r="51" spans="1:28" s="129" customFormat="1" ht="16.2" customHeight="1" x14ac:dyDescent="0.25">
      <c r="A51" s="107"/>
      <c r="B51" s="130" t="s">
        <v>128</v>
      </c>
      <c r="C51" s="116">
        <v>46</v>
      </c>
      <c r="D51" s="110">
        <v>179</v>
      </c>
      <c r="E51" s="111">
        <f>D51+C51</f>
        <v>225</v>
      </c>
      <c r="F51" s="733">
        <v>1</v>
      </c>
      <c r="G51" s="734"/>
      <c r="H51" s="112">
        <v>159</v>
      </c>
      <c r="I51" s="113">
        <f>H51+C51</f>
        <v>205</v>
      </c>
      <c r="J51" s="733">
        <v>1</v>
      </c>
      <c r="K51" s="734"/>
      <c r="L51" s="112">
        <v>148</v>
      </c>
      <c r="M51" s="113">
        <f>L51+C51</f>
        <v>194</v>
      </c>
      <c r="N51" s="733">
        <v>0</v>
      </c>
      <c r="O51" s="734"/>
      <c r="P51" s="112">
        <v>131</v>
      </c>
      <c r="Q51" s="111">
        <f>P51+C51</f>
        <v>177</v>
      </c>
      <c r="R51" s="733">
        <v>1</v>
      </c>
      <c r="S51" s="734"/>
      <c r="T51" s="110">
        <v>126</v>
      </c>
      <c r="U51" s="111">
        <f>T51+C51</f>
        <v>172</v>
      </c>
      <c r="V51" s="733">
        <v>1</v>
      </c>
      <c r="W51" s="734"/>
      <c r="X51" s="113">
        <f t="shared" si="31"/>
        <v>973</v>
      </c>
      <c r="Y51" s="112">
        <f>D51+H51+L51+P51+T51</f>
        <v>743</v>
      </c>
      <c r="Z51" s="114">
        <f>AVERAGE(E51,I51,M51,Q51,U51)</f>
        <v>194.6</v>
      </c>
      <c r="AA51" s="115">
        <f>AVERAGE(E51,I51,M51,Q51,U51)-C51</f>
        <v>148.6</v>
      </c>
      <c r="AB51" s="731"/>
    </row>
    <row r="52" spans="1:28" s="129" customFormat="1" ht="16.2" customHeight="1" x14ac:dyDescent="0.25">
      <c r="A52" s="107"/>
      <c r="B52" s="117" t="s">
        <v>129</v>
      </c>
      <c r="C52" s="116">
        <v>38</v>
      </c>
      <c r="D52" s="110">
        <v>159</v>
      </c>
      <c r="E52" s="111">
        <f t="shared" ref="E52:E53" si="52">D52+C52</f>
        <v>197</v>
      </c>
      <c r="F52" s="735"/>
      <c r="G52" s="736"/>
      <c r="H52" s="112">
        <v>149</v>
      </c>
      <c r="I52" s="113">
        <f t="shared" ref="I52:I53" si="53">H52+C52</f>
        <v>187</v>
      </c>
      <c r="J52" s="735"/>
      <c r="K52" s="736"/>
      <c r="L52" s="112">
        <v>168</v>
      </c>
      <c r="M52" s="113">
        <f t="shared" ref="M52:M53" si="54">L52+C52</f>
        <v>206</v>
      </c>
      <c r="N52" s="735"/>
      <c r="O52" s="736"/>
      <c r="P52" s="110">
        <v>179</v>
      </c>
      <c r="Q52" s="111">
        <f t="shared" ref="Q52:Q53" si="55">P52+C52</f>
        <v>217</v>
      </c>
      <c r="R52" s="735"/>
      <c r="S52" s="736"/>
      <c r="T52" s="110">
        <v>159</v>
      </c>
      <c r="U52" s="111">
        <f t="shared" ref="U52:U53" si="56">T52+C52</f>
        <v>197</v>
      </c>
      <c r="V52" s="735"/>
      <c r="W52" s="736"/>
      <c r="X52" s="113">
        <f t="shared" si="31"/>
        <v>1004</v>
      </c>
      <c r="Y52" s="112">
        <f>D52+H52+L52+P52+T52</f>
        <v>814</v>
      </c>
      <c r="Z52" s="114">
        <f>AVERAGE(E52,I52,M52,Q52,U52)</f>
        <v>200.8</v>
      </c>
      <c r="AA52" s="115">
        <f>AVERAGE(E52,I52,M52,Q52,U52)-C52</f>
        <v>162.80000000000001</v>
      </c>
      <c r="AB52" s="731"/>
    </row>
    <row r="53" spans="1:28" s="129" customFormat="1" ht="16.95" customHeight="1" thickBot="1" x14ac:dyDescent="0.35">
      <c r="A53" s="107"/>
      <c r="B53" s="131" t="s">
        <v>130</v>
      </c>
      <c r="C53" s="118">
        <v>16</v>
      </c>
      <c r="D53" s="110">
        <v>183</v>
      </c>
      <c r="E53" s="111">
        <f t="shared" si="52"/>
        <v>199</v>
      </c>
      <c r="F53" s="737"/>
      <c r="G53" s="738"/>
      <c r="H53" s="119">
        <v>138</v>
      </c>
      <c r="I53" s="113">
        <f t="shared" si="53"/>
        <v>154</v>
      </c>
      <c r="J53" s="737"/>
      <c r="K53" s="738"/>
      <c r="L53" s="112">
        <v>132</v>
      </c>
      <c r="M53" s="113">
        <f t="shared" si="54"/>
        <v>148</v>
      </c>
      <c r="N53" s="737"/>
      <c r="O53" s="738"/>
      <c r="P53" s="110">
        <v>210</v>
      </c>
      <c r="Q53" s="111">
        <f t="shared" si="55"/>
        <v>226</v>
      </c>
      <c r="R53" s="737"/>
      <c r="S53" s="738"/>
      <c r="T53" s="110">
        <v>147</v>
      </c>
      <c r="U53" s="111">
        <f t="shared" si="56"/>
        <v>163</v>
      </c>
      <c r="V53" s="737"/>
      <c r="W53" s="738"/>
      <c r="X53" s="113">
        <f t="shared" si="31"/>
        <v>890</v>
      </c>
      <c r="Y53" s="119">
        <f>D53+H53+L53+P53+T53</f>
        <v>810</v>
      </c>
      <c r="Z53" s="120">
        <f>AVERAGE(E53,I53,M53,Q53,U53)</f>
        <v>178</v>
      </c>
      <c r="AA53" s="121">
        <f>AVERAGE(E53,I53,M53,Q53,U53)-C53</f>
        <v>162</v>
      </c>
      <c r="AB53" s="732"/>
    </row>
    <row r="54" spans="1:28" s="129" customFormat="1" ht="48.75" customHeight="1" thickBot="1" x14ac:dyDescent="0.3">
      <c r="A54" s="107"/>
      <c r="B54" s="93" t="s">
        <v>80</v>
      </c>
      <c r="C54" s="133">
        <f>SUM(C55:C57)</f>
        <v>158</v>
      </c>
      <c r="D54" s="95">
        <f>SUM(D55:D57)</f>
        <v>325</v>
      </c>
      <c r="E54" s="124">
        <f>SUM(E55:E57)</f>
        <v>483</v>
      </c>
      <c r="F54" s="124">
        <f>E34</f>
        <v>436</v>
      </c>
      <c r="G54" s="101" t="str">
        <f>B34</f>
        <v>Rakvere Spordikeskus</v>
      </c>
      <c r="H54" s="125">
        <f>SUM(H55:H57)</f>
        <v>341</v>
      </c>
      <c r="I54" s="124">
        <f>SUM(I55:I57)</f>
        <v>499</v>
      </c>
      <c r="J54" s="124">
        <f>I42</f>
        <v>605</v>
      </c>
      <c r="K54" s="101" t="str">
        <f>B42</f>
        <v>Põdra Pubi</v>
      </c>
      <c r="L54" s="103">
        <f>SUM(L55:L57)</f>
        <v>400</v>
      </c>
      <c r="M54" s="127">
        <f>SUM(M55:M57)</f>
        <v>558</v>
      </c>
      <c r="N54" s="124">
        <f>M50</f>
        <v>548</v>
      </c>
      <c r="O54" s="101" t="str">
        <f>B50</f>
        <v>Toode</v>
      </c>
      <c r="P54" s="102">
        <f>SUM(P55:P57)</f>
        <v>355</v>
      </c>
      <c r="Q54" s="127">
        <f>SUM(Q55:Q57)</f>
        <v>513</v>
      </c>
      <c r="R54" s="124">
        <f>Q38</f>
        <v>589</v>
      </c>
      <c r="S54" s="101" t="str">
        <f>B38</f>
        <v>Steelhouse Group</v>
      </c>
      <c r="T54" s="102">
        <f>SUM(T55:T57)</f>
        <v>414</v>
      </c>
      <c r="U54" s="127">
        <f>SUM(U55:U57)</f>
        <v>572</v>
      </c>
      <c r="V54" s="124">
        <f>U46</f>
        <v>630</v>
      </c>
      <c r="W54" s="101" t="str">
        <f>B46</f>
        <v>Temper</v>
      </c>
      <c r="X54" s="104">
        <f t="shared" si="31"/>
        <v>2625</v>
      </c>
      <c r="Y54" s="102">
        <f>SUM(Y55:Y57)</f>
        <v>1835</v>
      </c>
      <c r="Z54" s="128">
        <f>AVERAGE(Z55,Z56,Z57)</f>
        <v>175</v>
      </c>
      <c r="AA54" s="106">
        <f>AVERAGE(AA55,AA56,AA57)</f>
        <v>122.33333333333333</v>
      </c>
      <c r="AB54" s="730">
        <f>F55+J55+N55+R55+V55</f>
        <v>2</v>
      </c>
    </row>
    <row r="55" spans="1:28" s="129" customFormat="1" ht="16.2" customHeight="1" x14ac:dyDescent="0.25">
      <c r="A55" s="107"/>
      <c r="B55" s="108" t="s">
        <v>139</v>
      </c>
      <c r="C55" s="116">
        <v>60</v>
      </c>
      <c r="D55" s="110">
        <v>63</v>
      </c>
      <c r="E55" s="111">
        <f>D55+C55</f>
        <v>123</v>
      </c>
      <c r="F55" s="733">
        <v>1</v>
      </c>
      <c r="G55" s="734"/>
      <c r="H55" s="112">
        <v>83</v>
      </c>
      <c r="I55" s="113">
        <f>H55+C55</f>
        <v>143</v>
      </c>
      <c r="J55" s="733">
        <v>0</v>
      </c>
      <c r="K55" s="734"/>
      <c r="L55" s="112">
        <v>135</v>
      </c>
      <c r="M55" s="113">
        <f>L55+C55</f>
        <v>195</v>
      </c>
      <c r="N55" s="733">
        <v>1</v>
      </c>
      <c r="O55" s="734"/>
      <c r="P55" s="112">
        <v>133</v>
      </c>
      <c r="Q55" s="111">
        <f>P55+C55</f>
        <v>193</v>
      </c>
      <c r="R55" s="733">
        <v>0</v>
      </c>
      <c r="S55" s="734"/>
      <c r="T55" s="110">
        <v>126</v>
      </c>
      <c r="U55" s="111">
        <f>T55+C55</f>
        <v>186</v>
      </c>
      <c r="V55" s="733">
        <v>0</v>
      </c>
      <c r="W55" s="734"/>
      <c r="X55" s="113">
        <f t="shared" si="31"/>
        <v>840</v>
      </c>
      <c r="Y55" s="112">
        <f>D55+H55+L55+P55+T55</f>
        <v>540</v>
      </c>
      <c r="Z55" s="114">
        <f>AVERAGE(E55,I55,M55,Q55,U55)</f>
        <v>168</v>
      </c>
      <c r="AA55" s="115">
        <f>AVERAGE(E55,I55,M55,Q55,U55)-C55</f>
        <v>108</v>
      </c>
      <c r="AB55" s="731"/>
    </row>
    <row r="56" spans="1:28" s="129" customFormat="1" ht="16.2" customHeight="1" x14ac:dyDescent="0.25">
      <c r="A56" s="107"/>
      <c r="B56" s="108" t="s">
        <v>136</v>
      </c>
      <c r="C56" s="116">
        <v>57</v>
      </c>
      <c r="D56" s="110">
        <v>86</v>
      </c>
      <c r="E56" s="111">
        <f t="shared" ref="E56:E57" si="57">D56+C56</f>
        <v>143</v>
      </c>
      <c r="F56" s="735"/>
      <c r="G56" s="736"/>
      <c r="H56" s="112">
        <v>134</v>
      </c>
      <c r="I56" s="113">
        <f t="shared" ref="I56:I57" si="58">H56+C56</f>
        <v>191</v>
      </c>
      <c r="J56" s="735"/>
      <c r="K56" s="736"/>
      <c r="L56" s="112">
        <v>139</v>
      </c>
      <c r="M56" s="113">
        <f t="shared" ref="M56:M57" si="59">L56+C56</f>
        <v>196</v>
      </c>
      <c r="N56" s="735"/>
      <c r="O56" s="736"/>
      <c r="P56" s="110">
        <v>132</v>
      </c>
      <c r="Q56" s="111">
        <f t="shared" ref="Q56:Q57" si="60">P56+C56</f>
        <v>189</v>
      </c>
      <c r="R56" s="735"/>
      <c r="S56" s="736"/>
      <c r="T56" s="110">
        <v>113</v>
      </c>
      <c r="U56" s="111">
        <f t="shared" ref="U56:U57" si="61">T56+C56</f>
        <v>170</v>
      </c>
      <c r="V56" s="735"/>
      <c r="W56" s="736"/>
      <c r="X56" s="113">
        <f t="shared" si="31"/>
        <v>889</v>
      </c>
      <c r="Y56" s="112">
        <f>D56+H56+L56+P56+T56</f>
        <v>604</v>
      </c>
      <c r="Z56" s="114">
        <f>AVERAGE(E56,I56,M56,Q56,U56)</f>
        <v>177.8</v>
      </c>
      <c r="AA56" s="115">
        <f>AVERAGE(E56,I56,M56,Q56,U56)-C56</f>
        <v>120.80000000000001</v>
      </c>
      <c r="AB56" s="731"/>
    </row>
    <row r="57" spans="1:28" s="129" customFormat="1" ht="16.95" customHeight="1" thickBot="1" x14ac:dyDescent="0.35">
      <c r="A57" s="107"/>
      <c r="B57" s="117" t="s">
        <v>137</v>
      </c>
      <c r="C57" s="118">
        <v>41</v>
      </c>
      <c r="D57" s="110">
        <v>176</v>
      </c>
      <c r="E57" s="111">
        <f t="shared" si="57"/>
        <v>217</v>
      </c>
      <c r="F57" s="737"/>
      <c r="G57" s="738"/>
      <c r="H57" s="119">
        <v>124</v>
      </c>
      <c r="I57" s="113">
        <f t="shared" si="58"/>
        <v>165</v>
      </c>
      <c r="J57" s="737"/>
      <c r="K57" s="738"/>
      <c r="L57" s="112">
        <v>126</v>
      </c>
      <c r="M57" s="113">
        <f t="shared" si="59"/>
        <v>167</v>
      </c>
      <c r="N57" s="737"/>
      <c r="O57" s="738"/>
      <c r="P57" s="110">
        <v>90</v>
      </c>
      <c r="Q57" s="111">
        <f t="shared" si="60"/>
        <v>131</v>
      </c>
      <c r="R57" s="737"/>
      <c r="S57" s="738"/>
      <c r="T57" s="110">
        <v>175</v>
      </c>
      <c r="U57" s="111">
        <f t="shared" si="61"/>
        <v>216</v>
      </c>
      <c r="V57" s="737"/>
      <c r="W57" s="738"/>
      <c r="X57" s="113">
        <f t="shared" si="31"/>
        <v>896</v>
      </c>
      <c r="Y57" s="119">
        <f>D57+H57+L57+P57+T57</f>
        <v>691</v>
      </c>
      <c r="Z57" s="120">
        <f>AVERAGE(E57,I57,M57,Q57,U57)</f>
        <v>179.2</v>
      </c>
      <c r="AA57" s="121">
        <f>AVERAGE(E57,I57,M57,Q57,U57)-C57</f>
        <v>138.19999999999999</v>
      </c>
      <c r="AB57" s="732"/>
    </row>
    <row r="58" spans="1:28" s="129" customFormat="1" ht="16.95" customHeight="1" x14ac:dyDescent="0.3">
      <c r="A58" s="107"/>
      <c r="B58" s="214"/>
      <c r="C58" s="136"/>
      <c r="D58" s="137"/>
      <c r="E58" s="138"/>
      <c r="F58" s="139"/>
      <c r="G58" s="139"/>
      <c r="H58" s="137"/>
      <c r="I58" s="138"/>
      <c r="J58" s="139"/>
      <c r="K58" s="139"/>
      <c r="L58" s="137"/>
      <c r="M58" s="138"/>
      <c r="N58" s="139"/>
      <c r="O58" s="139"/>
      <c r="P58" s="137"/>
      <c r="Q58" s="138"/>
      <c r="R58" s="139"/>
      <c r="S58" s="139"/>
      <c r="T58" s="137"/>
      <c r="U58" s="138"/>
      <c r="V58" s="139"/>
      <c r="W58" s="139"/>
      <c r="X58" s="138"/>
      <c r="Y58" s="137"/>
      <c r="Z58" s="140"/>
      <c r="AA58" s="141"/>
      <c r="AB58" s="142"/>
    </row>
    <row r="59" spans="1:28" ht="22.2" x14ac:dyDescent="0.3">
      <c r="B59" s="61"/>
      <c r="C59" s="62"/>
      <c r="D59" s="63"/>
      <c r="E59" s="64"/>
      <c r="F59" s="64"/>
      <c r="G59" s="64" t="s">
        <v>104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2"/>
      <c r="S59" s="62"/>
      <c r="T59" s="62"/>
      <c r="U59" s="149"/>
      <c r="V59" s="150" t="s">
        <v>65</v>
      </c>
      <c r="W59" s="65"/>
      <c r="X59" s="65"/>
      <c r="Y59" s="65"/>
      <c r="Z59" s="62"/>
      <c r="AA59" s="62"/>
      <c r="AB59" s="63"/>
    </row>
    <row r="60" spans="1:28" ht="20.399999999999999" thickBot="1" x14ac:dyDescent="0.35">
      <c r="B60" s="66" t="s">
        <v>26</v>
      </c>
      <c r="C60" s="67"/>
      <c r="D60" s="63"/>
      <c r="E60" s="6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</row>
    <row r="61" spans="1:28" x14ac:dyDescent="0.3">
      <c r="B61" s="69" t="s">
        <v>1</v>
      </c>
      <c r="C61" s="70" t="s">
        <v>27</v>
      </c>
      <c r="D61" s="71"/>
      <c r="E61" s="72" t="s">
        <v>28</v>
      </c>
      <c r="F61" s="741" t="s">
        <v>29</v>
      </c>
      <c r="G61" s="742"/>
      <c r="H61" s="73"/>
      <c r="I61" s="72" t="s">
        <v>30</v>
      </c>
      <c r="J61" s="741" t="s">
        <v>29</v>
      </c>
      <c r="K61" s="742"/>
      <c r="L61" s="74"/>
      <c r="M61" s="72" t="s">
        <v>31</v>
      </c>
      <c r="N61" s="741" t="s">
        <v>29</v>
      </c>
      <c r="O61" s="742"/>
      <c r="P61" s="74"/>
      <c r="Q61" s="72" t="s">
        <v>32</v>
      </c>
      <c r="R61" s="741" t="s">
        <v>29</v>
      </c>
      <c r="S61" s="742"/>
      <c r="T61" s="75"/>
      <c r="U61" s="72" t="s">
        <v>33</v>
      </c>
      <c r="V61" s="741" t="s">
        <v>29</v>
      </c>
      <c r="W61" s="742"/>
      <c r="X61" s="72" t="s">
        <v>34</v>
      </c>
      <c r="Y61" s="76"/>
      <c r="Z61" s="77" t="s">
        <v>35</v>
      </c>
      <c r="AA61" s="78" t="s">
        <v>4</v>
      </c>
      <c r="AB61" s="79" t="s">
        <v>34</v>
      </c>
    </row>
    <row r="62" spans="1:28" ht="17.399999999999999" thickBot="1" x14ac:dyDescent="0.35">
      <c r="A62" s="80"/>
      <c r="B62" s="81" t="s">
        <v>36</v>
      </c>
      <c r="C62" s="82"/>
      <c r="D62" s="83"/>
      <c r="E62" s="84" t="s">
        <v>37</v>
      </c>
      <c r="F62" s="739" t="s">
        <v>38</v>
      </c>
      <c r="G62" s="740"/>
      <c r="H62" s="85"/>
      <c r="I62" s="84" t="s">
        <v>37</v>
      </c>
      <c r="J62" s="739" t="s">
        <v>38</v>
      </c>
      <c r="K62" s="740"/>
      <c r="L62" s="84"/>
      <c r="M62" s="84" t="s">
        <v>37</v>
      </c>
      <c r="N62" s="739" t="s">
        <v>38</v>
      </c>
      <c r="O62" s="740"/>
      <c r="P62" s="84"/>
      <c r="Q62" s="84" t="s">
        <v>37</v>
      </c>
      <c r="R62" s="739" t="s">
        <v>38</v>
      </c>
      <c r="S62" s="740"/>
      <c r="T62" s="86"/>
      <c r="U62" s="84" t="s">
        <v>37</v>
      </c>
      <c r="V62" s="739" t="s">
        <v>38</v>
      </c>
      <c r="W62" s="740"/>
      <c r="X62" s="87" t="s">
        <v>37</v>
      </c>
      <c r="Y62" s="88" t="s">
        <v>39</v>
      </c>
      <c r="Z62" s="89" t="s">
        <v>40</v>
      </c>
      <c r="AA62" s="90" t="s">
        <v>41</v>
      </c>
      <c r="AB62" s="91" t="s">
        <v>2</v>
      </c>
    </row>
    <row r="63" spans="1:28" ht="48.75" customHeight="1" thickBot="1" x14ac:dyDescent="0.35">
      <c r="A63" s="92"/>
      <c r="B63" s="122" t="s">
        <v>105</v>
      </c>
      <c r="C63" s="94">
        <f>SUM(C64:C66)</f>
        <v>46</v>
      </c>
      <c r="D63" s="95">
        <f>SUM(D64:D66)</f>
        <v>502</v>
      </c>
      <c r="E63" s="96">
        <f>SUM(E64:E66)</f>
        <v>548</v>
      </c>
      <c r="F63" s="97">
        <f>E83</f>
        <v>568</v>
      </c>
      <c r="G63" s="98" t="str">
        <f>B83</f>
        <v>Silfer</v>
      </c>
      <c r="H63" s="99">
        <f>SUM(H64:H66)</f>
        <v>482</v>
      </c>
      <c r="I63" s="100">
        <f>SUM(I64:I66)</f>
        <v>528</v>
      </c>
      <c r="J63" s="100">
        <f>I79</f>
        <v>552</v>
      </c>
      <c r="K63" s="101" t="str">
        <f>B79</f>
        <v>Kunda Trans</v>
      </c>
      <c r="L63" s="102">
        <f>SUM(L64:L66)</f>
        <v>554</v>
      </c>
      <c r="M63" s="97">
        <f>SUM(M64:M66)</f>
        <v>600</v>
      </c>
      <c r="N63" s="97">
        <f>M75</f>
        <v>438</v>
      </c>
      <c r="O63" s="98" t="str">
        <f>B75</f>
        <v>Kaupmees</v>
      </c>
      <c r="P63" s="103">
        <f>SUM(P64:P66)</f>
        <v>510</v>
      </c>
      <c r="Q63" s="97">
        <f>SUM(Q64:Q66)</f>
        <v>556</v>
      </c>
      <c r="R63" s="97">
        <f>Q71</f>
        <v>541</v>
      </c>
      <c r="S63" s="98" t="str">
        <f>B71</f>
        <v>Aroz3D</v>
      </c>
      <c r="T63" s="103">
        <f>SUM(T64:T66)</f>
        <v>493</v>
      </c>
      <c r="U63" s="97">
        <f>SUM(U64:U66)</f>
        <v>539</v>
      </c>
      <c r="V63" s="97">
        <f>U67</f>
        <v>544</v>
      </c>
      <c r="W63" s="98" t="str">
        <f>B67</f>
        <v>Rakvere Soojus</v>
      </c>
      <c r="X63" s="104">
        <f t="shared" ref="X63:X86" si="62">E63+I63+M63+Q63+U63</f>
        <v>2771</v>
      </c>
      <c r="Y63" s="102">
        <f>SUM(Y64:Y66)</f>
        <v>2541</v>
      </c>
      <c r="Z63" s="105">
        <f>AVERAGE(Z64,Z65,Z66)</f>
        <v>184.73333333333335</v>
      </c>
      <c r="AA63" s="106">
        <f>AVERAGE(AA64,AA65,AA66)</f>
        <v>169.4</v>
      </c>
      <c r="AB63" s="730">
        <f>F64+J64+N64+R64+V64</f>
        <v>2</v>
      </c>
    </row>
    <row r="64" spans="1:28" ht="16.95" customHeight="1" x14ac:dyDescent="0.3">
      <c r="A64" s="107"/>
      <c r="B64" s="130" t="s">
        <v>106</v>
      </c>
      <c r="C64" s="109">
        <v>26</v>
      </c>
      <c r="D64" s="110">
        <v>133</v>
      </c>
      <c r="E64" s="111">
        <f>D64+C64</f>
        <v>159</v>
      </c>
      <c r="F64" s="733">
        <v>0</v>
      </c>
      <c r="G64" s="734"/>
      <c r="H64" s="112">
        <v>150</v>
      </c>
      <c r="I64" s="113">
        <f>H64+C64</f>
        <v>176</v>
      </c>
      <c r="J64" s="733">
        <v>0</v>
      </c>
      <c r="K64" s="734"/>
      <c r="L64" s="112">
        <v>164</v>
      </c>
      <c r="M64" s="113">
        <f>L64+C64</f>
        <v>190</v>
      </c>
      <c r="N64" s="733">
        <v>1</v>
      </c>
      <c r="O64" s="734"/>
      <c r="P64" s="112">
        <v>154</v>
      </c>
      <c r="Q64" s="111">
        <f>P64+C64</f>
        <v>180</v>
      </c>
      <c r="R64" s="733">
        <v>1</v>
      </c>
      <c r="S64" s="734"/>
      <c r="T64" s="110">
        <v>171</v>
      </c>
      <c r="U64" s="111">
        <f>T64+C64</f>
        <v>197</v>
      </c>
      <c r="V64" s="733">
        <v>0</v>
      </c>
      <c r="W64" s="734"/>
      <c r="X64" s="113">
        <f t="shared" si="62"/>
        <v>902</v>
      </c>
      <c r="Y64" s="112">
        <f>D64+H64+L64+P64+T64</f>
        <v>772</v>
      </c>
      <c r="Z64" s="114">
        <f>AVERAGE(E64,I64,M64,Q64,U64)</f>
        <v>180.4</v>
      </c>
      <c r="AA64" s="115">
        <f>AVERAGE(E64,I64,M64,Q64,U64)-C64</f>
        <v>154.4</v>
      </c>
      <c r="AB64" s="731"/>
    </row>
    <row r="65" spans="1:34" s="80" customFormat="1" ht="16.2" customHeight="1" x14ac:dyDescent="0.3">
      <c r="A65" s="107"/>
      <c r="B65" s="117" t="s">
        <v>123</v>
      </c>
      <c r="C65" s="116">
        <v>10</v>
      </c>
      <c r="D65" s="110">
        <v>214</v>
      </c>
      <c r="E65" s="111">
        <f t="shared" ref="E65:E66" si="63">D65+C65</f>
        <v>224</v>
      </c>
      <c r="F65" s="735"/>
      <c r="G65" s="736"/>
      <c r="H65" s="112">
        <v>177</v>
      </c>
      <c r="I65" s="113">
        <f t="shared" ref="I65:I66" si="64">H65+C65</f>
        <v>187</v>
      </c>
      <c r="J65" s="735"/>
      <c r="K65" s="736"/>
      <c r="L65" s="112">
        <v>231</v>
      </c>
      <c r="M65" s="113">
        <f t="shared" ref="M65:M66" si="65">L65+C65</f>
        <v>241</v>
      </c>
      <c r="N65" s="735"/>
      <c r="O65" s="736"/>
      <c r="P65" s="110">
        <v>189</v>
      </c>
      <c r="Q65" s="111">
        <f t="shared" ref="Q65:Q66" si="66">P65+C65</f>
        <v>199</v>
      </c>
      <c r="R65" s="735"/>
      <c r="S65" s="736"/>
      <c r="T65" s="110">
        <v>157</v>
      </c>
      <c r="U65" s="111">
        <f t="shared" ref="U65:U66" si="67">T65+C65</f>
        <v>167</v>
      </c>
      <c r="V65" s="735"/>
      <c r="W65" s="736"/>
      <c r="X65" s="113">
        <f t="shared" si="62"/>
        <v>1018</v>
      </c>
      <c r="Y65" s="112">
        <f>D65+H65+L65+P65+T65</f>
        <v>968</v>
      </c>
      <c r="Z65" s="114">
        <f>AVERAGE(E65,I65,M65,Q65,U65)</f>
        <v>203.6</v>
      </c>
      <c r="AA65" s="115">
        <f>AVERAGE(E65,I65,M65,Q65,U65)-C65</f>
        <v>193.6</v>
      </c>
      <c r="AB65" s="731"/>
      <c r="AD65" s="60"/>
      <c r="AE65" s="60"/>
      <c r="AF65" s="60"/>
      <c r="AG65" s="60"/>
      <c r="AH65" s="60"/>
    </row>
    <row r="66" spans="1:34" s="80" customFormat="1" ht="17.399999999999999" customHeight="1" thickBot="1" x14ac:dyDescent="0.35">
      <c r="A66" s="107"/>
      <c r="B66" s="131" t="s">
        <v>107</v>
      </c>
      <c r="C66" s="118">
        <v>10</v>
      </c>
      <c r="D66" s="110">
        <v>155</v>
      </c>
      <c r="E66" s="111">
        <f t="shared" si="63"/>
        <v>165</v>
      </c>
      <c r="F66" s="737"/>
      <c r="G66" s="738"/>
      <c r="H66" s="119">
        <v>155</v>
      </c>
      <c r="I66" s="113">
        <f t="shared" si="64"/>
        <v>165</v>
      </c>
      <c r="J66" s="737"/>
      <c r="K66" s="738"/>
      <c r="L66" s="112">
        <v>159</v>
      </c>
      <c r="M66" s="113">
        <f t="shared" si="65"/>
        <v>169</v>
      </c>
      <c r="N66" s="737"/>
      <c r="O66" s="738"/>
      <c r="P66" s="110">
        <v>167</v>
      </c>
      <c r="Q66" s="111">
        <f t="shared" si="66"/>
        <v>177</v>
      </c>
      <c r="R66" s="737"/>
      <c r="S66" s="738"/>
      <c r="T66" s="110">
        <v>165</v>
      </c>
      <c r="U66" s="111">
        <f t="shared" si="67"/>
        <v>175</v>
      </c>
      <c r="V66" s="737"/>
      <c r="W66" s="738"/>
      <c r="X66" s="113">
        <f t="shared" si="62"/>
        <v>851</v>
      </c>
      <c r="Y66" s="119">
        <f>D66+H66+L66+P66+T66</f>
        <v>801</v>
      </c>
      <c r="Z66" s="120">
        <f>AVERAGE(E66,I66,M66,Q66,U66)</f>
        <v>170.2</v>
      </c>
      <c r="AA66" s="121">
        <f>AVERAGE(E66,I66,M66,Q66,U66)-C66</f>
        <v>160.19999999999999</v>
      </c>
      <c r="AB66" s="732"/>
      <c r="AD66" s="60"/>
      <c r="AE66" s="60"/>
      <c r="AF66" s="60"/>
      <c r="AG66" s="60"/>
      <c r="AH66" s="60"/>
    </row>
    <row r="67" spans="1:34" s="129" customFormat="1" ht="48.75" customHeight="1" thickBot="1" x14ac:dyDescent="0.35">
      <c r="A67" s="107"/>
      <c r="B67" s="122" t="s">
        <v>74</v>
      </c>
      <c r="C67" s="123">
        <f>SUM(C68:C70)</f>
        <v>109</v>
      </c>
      <c r="D67" s="95">
        <f>SUM(D68:D70)</f>
        <v>406</v>
      </c>
      <c r="E67" s="124">
        <f>SUM(E68:E70)</f>
        <v>515</v>
      </c>
      <c r="F67" s="124">
        <f>E79</f>
        <v>507</v>
      </c>
      <c r="G67" s="101" t="str">
        <f>B79</f>
        <v>Kunda Trans</v>
      </c>
      <c r="H67" s="125">
        <f>SUM(H68:H70)</f>
        <v>434</v>
      </c>
      <c r="I67" s="124">
        <f>SUM(I68:I70)</f>
        <v>543</v>
      </c>
      <c r="J67" s="124">
        <f>I75</f>
        <v>502</v>
      </c>
      <c r="K67" s="101" t="str">
        <f>B75</f>
        <v>Kaupmees</v>
      </c>
      <c r="L67" s="102">
        <f>SUM(L68:L70)</f>
        <v>449</v>
      </c>
      <c r="M67" s="126">
        <f>SUM(M68:M70)</f>
        <v>558</v>
      </c>
      <c r="N67" s="124">
        <f>M71</f>
        <v>589</v>
      </c>
      <c r="O67" s="101" t="str">
        <f>B71</f>
        <v>Aroz3D</v>
      </c>
      <c r="P67" s="102">
        <f>SUM(P68:P70)</f>
        <v>428</v>
      </c>
      <c r="Q67" s="97">
        <f>SUM(Q68:Q70)</f>
        <v>537</v>
      </c>
      <c r="R67" s="124">
        <f>Q83</f>
        <v>597</v>
      </c>
      <c r="S67" s="101" t="str">
        <f>B83</f>
        <v>Silfer</v>
      </c>
      <c r="T67" s="102">
        <f>SUM(T68:T70)</f>
        <v>435</v>
      </c>
      <c r="U67" s="127">
        <f>SUM(U68:U70)</f>
        <v>544</v>
      </c>
      <c r="V67" s="124">
        <f>U63</f>
        <v>539</v>
      </c>
      <c r="W67" s="101" t="str">
        <f>B63</f>
        <v>WÜRTH</v>
      </c>
      <c r="X67" s="104">
        <f t="shared" si="62"/>
        <v>2697</v>
      </c>
      <c r="Y67" s="102">
        <f>SUM(Y68:Y70)</f>
        <v>2152</v>
      </c>
      <c r="Z67" s="128">
        <f>AVERAGE(Z68,Z69,Z70)</f>
        <v>179.79999999999998</v>
      </c>
      <c r="AA67" s="106">
        <f>AVERAGE(AA68,AA69,AA70)</f>
        <v>143.46666666666667</v>
      </c>
      <c r="AB67" s="730">
        <f>F68+J68+N68+R68+V68</f>
        <v>3</v>
      </c>
      <c r="AD67" s="60"/>
      <c r="AE67" s="60"/>
      <c r="AF67" s="60"/>
      <c r="AG67" s="60"/>
      <c r="AH67" s="60"/>
    </row>
    <row r="68" spans="1:34" s="129" customFormat="1" ht="16.2" customHeight="1" x14ac:dyDescent="0.3">
      <c r="A68" s="107"/>
      <c r="B68" s="130" t="s">
        <v>115</v>
      </c>
      <c r="C68" s="116">
        <v>37</v>
      </c>
      <c r="D68" s="110">
        <v>158</v>
      </c>
      <c r="E68" s="111">
        <f>D68+C68</f>
        <v>195</v>
      </c>
      <c r="F68" s="733">
        <v>1</v>
      </c>
      <c r="G68" s="734"/>
      <c r="H68" s="112">
        <v>157</v>
      </c>
      <c r="I68" s="113">
        <f>H68+C68</f>
        <v>194</v>
      </c>
      <c r="J68" s="733">
        <v>1</v>
      </c>
      <c r="K68" s="734"/>
      <c r="L68" s="112">
        <v>146</v>
      </c>
      <c r="M68" s="113">
        <f>L68+C68</f>
        <v>183</v>
      </c>
      <c r="N68" s="733">
        <v>0</v>
      </c>
      <c r="O68" s="734"/>
      <c r="P68" s="112">
        <v>155</v>
      </c>
      <c r="Q68" s="111">
        <f>P68+C68</f>
        <v>192</v>
      </c>
      <c r="R68" s="733">
        <v>0</v>
      </c>
      <c r="S68" s="734"/>
      <c r="T68" s="110">
        <v>125</v>
      </c>
      <c r="U68" s="111">
        <f>T68+C68</f>
        <v>162</v>
      </c>
      <c r="V68" s="733">
        <v>1</v>
      </c>
      <c r="W68" s="734"/>
      <c r="X68" s="113">
        <f t="shared" si="62"/>
        <v>926</v>
      </c>
      <c r="Y68" s="112">
        <f>D68+H68+L68+P68+T68</f>
        <v>741</v>
      </c>
      <c r="Z68" s="114">
        <f>AVERAGE(E68,I68,M68,Q68,U68)</f>
        <v>185.2</v>
      </c>
      <c r="AA68" s="115">
        <f>AVERAGE(E68,I68,M68,Q68,U68)-C68</f>
        <v>148.19999999999999</v>
      </c>
      <c r="AB68" s="731"/>
      <c r="AD68" s="60"/>
      <c r="AE68" s="60"/>
      <c r="AF68" s="60"/>
      <c r="AG68" s="60"/>
      <c r="AH68" s="60"/>
    </row>
    <row r="69" spans="1:34" s="129" customFormat="1" ht="16.2" customHeight="1" x14ac:dyDescent="0.3">
      <c r="A69" s="107"/>
      <c r="B69" s="117" t="s">
        <v>117</v>
      </c>
      <c r="C69" s="116">
        <v>39</v>
      </c>
      <c r="D69" s="110">
        <v>103</v>
      </c>
      <c r="E69" s="111">
        <f t="shared" ref="E69:E70" si="68">D69+C69</f>
        <v>142</v>
      </c>
      <c r="F69" s="735"/>
      <c r="G69" s="736"/>
      <c r="H69" s="112">
        <v>148</v>
      </c>
      <c r="I69" s="113">
        <f t="shared" ref="I69:I70" si="69">H69+C69</f>
        <v>187</v>
      </c>
      <c r="J69" s="735"/>
      <c r="K69" s="736"/>
      <c r="L69" s="112">
        <v>157</v>
      </c>
      <c r="M69" s="113">
        <f t="shared" ref="M69:M70" si="70">L69+C69</f>
        <v>196</v>
      </c>
      <c r="N69" s="735"/>
      <c r="O69" s="736"/>
      <c r="P69" s="110">
        <v>136</v>
      </c>
      <c r="Q69" s="111">
        <f t="shared" ref="Q69:Q70" si="71">P69+C69</f>
        <v>175</v>
      </c>
      <c r="R69" s="735"/>
      <c r="S69" s="736"/>
      <c r="T69" s="110">
        <v>167</v>
      </c>
      <c r="U69" s="111">
        <f t="shared" ref="U69:U70" si="72">T69+C69</f>
        <v>206</v>
      </c>
      <c r="V69" s="735"/>
      <c r="W69" s="736"/>
      <c r="X69" s="113">
        <f t="shared" si="62"/>
        <v>906</v>
      </c>
      <c r="Y69" s="112">
        <f>D69+H69+L69+P69+T69</f>
        <v>711</v>
      </c>
      <c r="Z69" s="114">
        <f>AVERAGE(E69,I69,M69,Q69,U69)</f>
        <v>181.2</v>
      </c>
      <c r="AA69" s="115">
        <f>AVERAGE(E69,I69,M69,Q69,U69)-C69</f>
        <v>142.19999999999999</v>
      </c>
      <c r="AB69" s="731"/>
      <c r="AD69" s="60"/>
      <c r="AE69" s="60"/>
      <c r="AF69" s="60"/>
      <c r="AG69" s="60"/>
      <c r="AH69" s="60"/>
    </row>
    <row r="70" spans="1:34" s="129" customFormat="1" ht="16.95" customHeight="1" thickBot="1" x14ac:dyDescent="0.35">
      <c r="A70" s="107"/>
      <c r="B70" s="131" t="s">
        <v>116</v>
      </c>
      <c r="C70" s="118">
        <v>33</v>
      </c>
      <c r="D70" s="110">
        <v>145</v>
      </c>
      <c r="E70" s="111">
        <f t="shared" si="68"/>
        <v>178</v>
      </c>
      <c r="F70" s="737"/>
      <c r="G70" s="738"/>
      <c r="H70" s="119">
        <v>129</v>
      </c>
      <c r="I70" s="113">
        <f t="shared" si="69"/>
        <v>162</v>
      </c>
      <c r="J70" s="737"/>
      <c r="K70" s="738"/>
      <c r="L70" s="112">
        <v>146</v>
      </c>
      <c r="M70" s="113">
        <f t="shared" si="70"/>
        <v>179</v>
      </c>
      <c r="N70" s="737"/>
      <c r="O70" s="738"/>
      <c r="P70" s="110">
        <v>137</v>
      </c>
      <c r="Q70" s="111">
        <f t="shared" si="71"/>
        <v>170</v>
      </c>
      <c r="R70" s="737"/>
      <c r="S70" s="738"/>
      <c r="T70" s="110">
        <v>143</v>
      </c>
      <c r="U70" s="111">
        <f t="shared" si="72"/>
        <v>176</v>
      </c>
      <c r="V70" s="737"/>
      <c r="W70" s="738"/>
      <c r="X70" s="113">
        <f t="shared" si="62"/>
        <v>865</v>
      </c>
      <c r="Y70" s="119">
        <f>D70+H70+L70+P70+T70</f>
        <v>700</v>
      </c>
      <c r="Z70" s="120">
        <f>AVERAGE(E70,I70,M70,Q70,U70)</f>
        <v>173</v>
      </c>
      <c r="AA70" s="121">
        <f>AVERAGE(E70,I70,M70,Q70,U70)-C70</f>
        <v>140</v>
      </c>
      <c r="AB70" s="732"/>
      <c r="AD70" s="60"/>
      <c r="AE70" s="60"/>
      <c r="AF70" s="60"/>
      <c r="AG70" s="60"/>
      <c r="AH70" s="60"/>
    </row>
    <row r="71" spans="1:34" s="129" customFormat="1" ht="44.4" customHeight="1" thickBot="1" x14ac:dyDescent="0.3">
      <c r="A71" s="107"/>
      <c r="B71" s="122" t="s">
        <v>75</v>
      </c>
      <c r="C71" s="123">
        <f>SUM(C72:C74)</f>
        <v>54</v>
      </c>
      <c r="D71" s="95">
        <f>SUM(D72:D74)</f>
        <v>493</v>
      </c>
      <c r="E71" s="124">
        <f>SUM(E72:E74)</f>
        <v>547</v>
      </c>
      <c r="F71" s="124">
        <f>E75</f>
        <v>501</v>
      </c>
      <c r="G71" s="101" t="str">
        <f>B75</f>
        <v>Kaupmees</v>
      </c>
      <c r="H71" s="125">
        <f>SUM(H72:H74)</f>
        <v>451</v>
      </c>
      <c r="I71" s="124">
        <f>SUM(I72:I74)</f>
        <v>505</v>
      </c>
      <c r="J71" s="124">
        <f>I83</f>
        <v>605</v>
      </c>
      <c r="K71" s="101" t="str">
        <f>B83</f>
        <v>Silfer</v>
      </c>
      <c r="L71" s="102">
        <f>SUM(L72:L74)</f>
        <v>535</v>
      </c>
      <c r="M71" s="124">
        <f>SUM(M72:M74)</f>
        <v>589</v>
      </c>
      <c r="N71" s="124">
        <f>M67</f>
        <v>558</v>
      </c>
      <c r="O71" s="101" t="str">
        <f>B67</f>
        <v>Rakvere Soojus</v>
      </c>
      <c r="P71" s="102">
        <f>SUM(P72:P74)</f>
        <v>487</v>
      </c>
      <c r="Q71" s="124">
        <f>SUM(Q72:Q74)</f>
        <v>541</v>
      </c>
      <c r="R71" s="124">
        <f>Q63</f>
        <v>556</v>
      </c>
      <c r="S71" s="101" t="str">
        <f>B63</f>
        <v>WÜRTH</v>
      </c>
      <c r="T71" s="102">
        <f>SUM(T72:T74)</f>
        <v>507</v>
      </c>
      <c r="U71" s="124">
        <f>SUM(U72:U74)</f>
        <v>561</v>
      </c>
      <c r="V71" s="124">
        <f>U79</f>
        <v>567</v>
      </c>
      <c r="W71" s="101" t="str">
        <f>B79</f>
        <v>Kunda Trans</v>
      </c>
      <c r="X71" s="104">
        <f t="shared" si="62"/>
        <v>2743</v>
      </c>
      <c r="Y71" s="102">
        <f>SUM(Y72:Y74)</f>
        <v>2473</v>
      </c>
      <c r="Z71" s="128">
        <f>AVERAGE(Z72,Z73,Z74)</f>
        <v>182.86666666666665</v>
      </c>
      <c r="AA71" s="106">
        <f>AVERAGE(AA72,AA73,AA74)</f>
        <v>164.86666666666665</v>
      </c>
      <c r="AB71" s="730">
        <f>F72+J72+N72+R72+V72</f>
        <v>2</v>
      </c>
    </row>
    <row r="72" spans="1:34" s="129" customFormat="1" ht="16.2" customHeight="1" x14ac:dyDescent="0.25">
      <c r="A72" s="107"/>
      <c r="B72" s="108" t="s">
        <v>112</v>
      </c>
      <c r="C72" s="116">
        <v>9</v>
      </c>
      <c r="D72" s="110">
        <v>156</v>
      </c>
      <c r="E72" s="111">
        <f>D72+C72</f>
        <v>165</v>
      </c>
      <c r="F72" s="733">
        <v>1</v>
      </c>
      <c r="G72" s="734"/>
      <c r="H72" s="112">
        <v>166</v>
      </c>
      <c r="I72" s="113">
        <f>H72+C72</f>
        <v>175</v>
      </c>
      <c r="J72" s="733">
        <v>0</v>
      </c>
      <c r="K72" s="734"/>
      <c r="L72" s="112">
        <v>168</v>
      </c>
      <c r="M72" s="113">
        <f>L72+C72</f>
        <v>177</v>
      </c>
      <c r="N72" s="733">
        <v>1</v>
      </c>
      <c r="O72" s="734"/>
      <c r="P72" s="112">
        <v>169</v>
      </c>
      <c r="Q72" s="111">
        <f>P72+C72</f>
        <v>178</v>
      </c>
      <c r="R72" s="733">
        <v>0</v>
      </c>
      <c r="S72" s="734"/>
      <c r="T72" s="110">
        <v>189</v>
      </c>
      <c r="U72" s="111">
        <f>T72+C72</f>
        <v>198</v>
      </c>
      <c r="V72" s="733">
        <v>0</v>
      </c>
      <c r="W72" s="734"/>
      <c r="X72" s="113">
        <f t="shared" si="62"/>
        <v>893</v>
      </c>
      <c r="Y72" s="112">
        <f>D72+H72+L72+P72+T72</f>
        <v>848</v>
      </c>
      <c r="Z72" s="114">
        <f>AVERAGE(E72,I72,M72,Q72,U72)</f>
        <v>178.6</v>
      </c>
      <c r="AA72" s="115">
        <f>AVERAGE(E72,I72,M72,Q72,U72)-C72</f>
        <v>169.6</v>
      </c>
      <c r="AB72" s="731"/>
    </row>
    <row r="73" spans="1:34" s="129" customFormat="1" ht="16.2" customHeight="1" x14ac:dyDescent="0.25">
      <c r="A73" s="107"/>
      <c r="B73" s="108" t="s">
        <v>113</v>
      </c>
      <c r="C73" s="116">
        <v>16</v>
      </c>
      <c r="D73" s="110">
        <v>161</v>
      </c>
      <c r="E73" s="111">
        <f t="shared" ref="E73:E74" si="73">D73+C73</f>
        <v>177</v>
      </c>
      <c r="F73" s="735"/>
      <c r="G73" s="736"/>
      <c r="H73" s="112">
        <v>148</v>
      </c>
      <c r="I73" s="113">
        <f t="shared" ref="I73:I74" si="74">H73+C73</f>
        <v>164</v>
      </c>
      <c r="J73" s="735"/>
      <c r="K73" s="736"/>
      <c r="L73" s="112">
        <v>211</v>
      </c>
      <c r="M73" s="113">
        <f t="shared" ref="M73:M74" si="75">L73+C73</f>
        <v>227</v>
      </c>
      <c r="N73" s="735"/>
      <c r="O73" s="736"/>
      <c r="P73" s="110">
        <v>154</v>
      </c>
      <c r="Q73" s="111">
        <f t="shared" ref="Q73:Q74" si="76">P73+C73</f>
        <v>170</v>
      </c>
      <c r="R73" s="735"/>
      <c r="S73" s="736"/>
      <c r="T73" s="110">
        <v>180</v>
      </c>
      <c r="U73" s="111">
        <f t="shared" ref="U73:U74" si="77">T73+C73</f>
        <v>196</v>
      </c>
      <c r="V73" s="735"/>
      <c r="W73" s="736"/>
      <c r="X73" s="113">
        <f t="shared" si="62"/>
        <v>934</v>
      </c>
      <c r="Y73" s="112">
        <f>D73+H73+L73+P73+T73</f>
        <v>854</v>
      </c>
      <c r="Z73" s="114">
        <f>AVERAGE(E73,I73,M73,Q73,U73)</f>
        <v>186.8</v>
      </c>
      <c r="AA73" s="115">
        <f>AVERAGE(E73,I73,M73,Q73,U73)-C73</f>
        <v>170.8</v>
      </c>
      <c r="AB73" s="731"/>
    </row>
    <row r="74" spans="1:34" s="129" customFormat="1" ht="16.95" customHeight="1" thickBot="1" x14ac:dyDescent="0.35">
      <c r="A74" s="107"/>
      <c r="B74" s="108" t="s">
        <v>114</v>
      </c>
      <c r="C74" s="118">
        <v>29</v>
      </c>
      <c r="D74" s="110">
        <v>176</v>
      </c>
      <c r="E74" s="111">
        <f t="shared" si="73"/>
        <v>205</v>
      </c>
      <c r="F74" s="737"/>
      <c r="G74" s="738"/>
      <c r="H74" s="119">
        <v>137</v>
      </c>
      <c r="I74" s="113">
        <f t="shared" si="74"/>
        <v>166</v>
      </c>
      <c r="J74" s="737"/>
      <c r="K74" s="738"/>
      <c r="L74" s="112">
        <v>156</v>
      </c>
      <c r="M74" s="113">
        <f t="shared" si="75"/>
        <v>185</v>
      </c>
      <c r="N74" s="737"/>
      <c r="O74" s="738"/>
      <c r="P74" s="110">
        <v>164</v>
      </c>
      <c r="Q74" s="111">
        <f t="shared" si="76"/>
        <v>193</v>
      </c>
      <c r="R74" s="737"/>
      <c r="S74" s="738"/>
      <c r="T74" s="110">
        <v>138</v>
      </c>
      <c r="U74" s="111">
        <f t="shared" si="77"/>
        <v>167</v>
      </c>
      <c r="V74" s="737"/>
      <c r="W74" s="738"/>
      <c r="X74" s="113">
        <f t="shared" si="62"/>
        <v>916</v>
      </c>
      <c r="Y74" s="119">
        <f>D74+H74+L74+P74+T74</f>
        <v>771</v>
      </c>
      <c r="Z74" s="120">
        <f>AVERAGE(E74,I74,M74,Q74,U74)</f>
        <v>183.2</v>
      </c>
      <c r="AA74" s="121">
        <f>AVERAGE(E74,I74,M74,Q74,U74)-C74</f>
        <v>154.19999999999999</v>
      </c>
      <c r="AB74" s="732"/>
    </row>
    <row r="75" spans="1:34" s="129" customFormat="1" ht="48.75" customHeight="1" thickBot="1" x14ac:dyDescent="0.3">
      <c r="A75" s="107"/>
      <c r="B75" s="93" t="s">
        <v>76</v>
      </c>
      <c r="C75" s="123">
        <f>SUM(C76:C78)-30</f>
        <v>150</v>
      </c>
      <c r="D75" s="95">
        <f>SUM(D76:D78)</f>
        <v>351</v>
      </c>
      <c r="E75" s="124">
        <f>SUM(E76:E78)-30</f>
        <v>501</v>
      </c>
      <c r="F75" s="124">
        <f>E71</f>
        <v>547</v>
      </c>
      <c r="G75" s="101" t="str">
        <f>B71</f>
        <v>Aroz3D</v>
      </c>
      <c r="H75" s="132">
        <f>SUM(H76:H78)</f>
        <v>352</v>
      </c>
      <c r="I75" s="124">
        <f>SUM(I76:I78)-30</f>
        <v>502</v>
      </c>
      <c r="J75" s="124">
        <f>I67</f>
        <v>543</v>
      </c>
      <c r="K75" s="101" t="str">
        <f>B67</f>
        <v>Rakvere Soojus</v>
      </c>
      <c r="L75" s="103">
        <f>SUM(L76:L78)</f>
        <v>288</v>
      </c>
      <c r="M75" s="127">
        <f>SUM(M76:M78)-30</f>
        <v>438</v>
      </c>
      <c r="N75" s="124">
        <f>M63</f>
        <v>600</v>
      </c>
      <c r="O75" s="101" t="str">
        <f>B63</f>
        <v>WÜRTH</v>
      </c>
      <c r="P75" s="102">
        <f>SUM(P76:P78)</f>
        <v>286</v>
      </c>
      <c r="Q75" s="127">
        <f>SUM(Q76:Q78)-30</f>
        <v>436</v>
      </c>
      <c r="R75" s="124">
        <f>Q79</f>
        <v>591</v>
      </c>
      <c r="S75" s="101" t="str">
        <f>B79</f>
        <v>Kunda Trans</v>
      </c>
      <c r="T75" s="102">
        <f>SUM(T76:T78)</f>
        <v>367</v>
      </c>
      <c r="U75" s="127">
        <f>SUM(U76:U78)-30</f>
        <v>517</v>
      </c>
      <c r="V75" s="124">
        <f>U83</f>
        <v>570</v>
      </c>
      <c r="W75" s="101" t="str">
        <f>B83</f>
        <v>Silfer</v>
      </c>
      <c r="X75" s="104">
        <f t="shared" si="62"/>
        <v>2394</v>
      </c>
      <c r="Y75" s="102">
        <f>SUM(Y76:Y78)</f>
        <v>1644</v>
      </c>
      <c r="Z75" s="128">
        <f>AVERAGE(Z76,Z77,Z78)</f>
        <v>169.6</v>
      </c>
      <c r="AA75" s="106">
        <f>AVERAGE(AA76,AA77,AA78)</f>
        <v>109.59999999999998</v>
      </c>
      <c r="AB75" s="730">
        <f>F76+J76+N76+R76+V76</f>
        <v>0</v>
      </c>
    </row>
    <row r="76" spans="1:34" s="129" customFormat="1" ht="16.2" customHeight="1" x14ac:dyDescent="0.25">
      <c r="A76" s="107"/>
      <c r="B76" s="143" t="s">
        <v>120</v>
      </c>
      <c r="C76" s="116">
        <v>60</v>
      </c>
      <c r="D76" s="110">
        <v>125</v>
      </c>
      <c r="E76" s="111">
        <f>D76+C76</f>
        <v>185</v>
      </c>
      <c r="F76" s="733">
        <v>0</v>
      </c>
      <c r="G76" s="734"/>
      <c r="H76" s="112">
        <v>120</v>
      </c>
      <c r="I76" s="113">
        <f>H76+C76</f>
        <v>180</v>
      </c>
      <c r="J76" s="733">
        <v>0</v>
      </c>
      <c r="K76" s="734"/>
      <c r="L76" s="112">
        <v>92</v>
      </c>
      <c r="M76" s="113">
        <f>L76+C76</f>
        <v>152</v>
      </c>
      <c r="N76" s="733">
        <v>0</v>
      </c>
      <c r="O76" s="734"/>
      <c r="P76" s="112">
        <v>103</v>
      </c>
      <c r="Q76" s="111">
        <f>P76+C76</f>
        <v>163</v>
      </c>
      <c r="R76" s="733">
        <v>0</v>
      </c>
      <c r="S76" s="734"/>
      <c r="T76" s="110">
        <v>117</v>
      </c>
      <c r="U76" s="111">
        <f>T76+C76</f>
        <v>177</v>
      </c>
      <c r="V76" s="733">
        <v>0</v>
      </c>
      <c r="W76" s="734"/>
      <c r="X76" s="113">
        <f t="shared" si="62"/>
        <v>857</v>
      </c>
      <c r="Y76" s="112">
        <f>D76+H76+L76+P76+T76</f>
        <v>557</v>
      </c>
      <c r="Z76" s="114">
        <f>AVERAGE(E76,I76,M76,Q76,U76)</f>
        <v>171.4</v>
      </c>
      <c r="AA76" s="115">
        <f>AVERAGE(E76,I76,M76,Q76,U76)-C76</f>
        <v>111.4</v>
      </c>
      <c r="AB76" s="731"/>
    </row>
    <row r="77" spans="1:34" s="129" customFormat="1" ht="16.2" customHeight="1" x14ac:dyDescent="0.25">
      <c r="A77" s="107"/>
      <c r="B77" s="143" t="s">
        <v>118</v>
      </c>
      <c r="C77" s="116">
        <v>60</v>
      </c>
      <c r="D77" s="110">
        <v>107</v>
      </c>
      <c r="E77" s="111">
        <f t="shared" ref="E77:E78" si="78">D77+C77</f>
        <v>167</v>
      </c>
      <c r="F77" s="735"/>
      <c r="G77" s="736"/>
      <c r="H77" s="112">
        <v>131</v>
      </c>
      <c r="I77" s="113">
        <f t="shared" ref="I77:I78" si="79">H77+C77</f>
        <v>191</v>
      </c>
      <c r="J77" s="735"/>
      <c r="K77" s="736"/>
      <c r="L77" s="112">
        <v>103</v>
      </c>
      <c r="M77" s="113">
        <f t="shared" ref="M77:M78" si="80">L77+C77</f>
        <v>163</v>
      </c>
      <c r="N77" s="735"/>
      <c r="O77" s="736"/>
      <c r="P77" s="110">
        <v>93</v>
      </c>
      <c r="Q77" s="111">
        <f t="shared" ref="Q77:Q78" si="81">P77+C77</f>
        <v>153</v>
      </c>
      <c r="R77" s="735"/>
      <c r="S77" s="736"/>
      <c r="T77" s="110">
        <v>162</v>
      </c>
      <c r="U77" s="111">
        <f t="shared" ref="U77:U78" si="82">T77+C77</f>
        <v>222</v>
      </c>
      <c r="V77" s="735"/>
      <c r="W77" s="736"/>
      <c r="X77" s="113">
        <f t="shared" si="62"/>
        <v>896</v>
      </c>
      <c r="Y77" s="112">
        <f>D77+H77+L77+P77+T77</f>
        <v>596</v>
      </c>
      <c r="Z77" s="114">
        <f>AVERAGE(E77,I77,M77,Q77,U77)</f>
        <v>179.2</v>
      </c>
      <c r="AA77" s="115">
        <f>AVERAGE(E77,I77,M77,Q77,U77)-C77</f>
        <v>119.19999999999999</v>
      </c>
      <c r="AB77" s="731"/>
    </row>
    <row r="78" spans="1:34" s="129" customFormat="1" ht="16.95" customHeight="1" thickBot="1" x14ac:dyDescent="0.35">
      <c r="A78" s="107"/>
      <c r="B78" s="134" t="s">
        <v>119</v>
      </c>
      <c r="C78" s="118">
        <v>60</v>
      </c>
      <c r="D78" s="110">
        <v>119</v>
      </c>
      <c r="E78" s="111">
        <f t="shared" si="78"/>
        <v>179</v>
      </c>
      <c r="F78" s="737"/>
      <c r="G78" s="738"/>
      <c r="H78" s="119">
        <v>101</v>
      </c>
      <c r="I78" s="113">
        <f t="shared" si="79"/>
        <v>161</v>
      </c>
      <c r="J78" s="737"/>
      <c r="K78" s="738"/>
      <c r="L78" s="112">
        <v>93</v>
      </c>
      <c r="M78" s="113">
        <f t="shared" si="80"/>
        <v>153</v>
      </c>
      <c r="N78" s="737"/>
      <c r="O78" s="738"/>
      <c r="P78" s="110">
        <v>90</v>
      </c>
      <c r="Q78" s="111">
        <f t="shared" si="81"/>
        <v>150</v>
      </c>
      <c r="R78" s="737"/>
      <c r="S78" s="738"/>
      <c r="T78" s="110">
        <v>88</v>
      </c>
      <c r="U78" s="111">
        <f t="shared" si="82"/>
        <v>148</v>
      </c>
      <c r="V78" s="737"/>
      <c r="W78" s="738"/>
      <c r="X78" s="113">
        <f t="shared" si="62"/>
        <v>791</v>
      </c>
      <c r="Y78" s="119">
        <f>D78+H78+L78+P78+T78</f>
        <v>491</v>
      </c>
      <c r="Z78" s="120">
        <f>AVERAGE(E78,I78,M78,Q78,U78)</f>
        <v>158.19999999999999</v>
      </c>
      <c r="AA78" s="121">
        <f>AVERAGE(E78,I78,M78,Q78,U78)-C78</f>
        <v>98.199999999999989</v>
      </c>
      <c r="AB78" s="732"/>
    </row>
    <row r="79" spans="1:34" s="129" customFormat="1" ht="48.75" customHeight="1" thickBot="1" x14ac:dyDescent="0.3">
      <c r="A79" s="107"/>
      <c r="B79" s="93" t="s">
        <v>77</v>
      </c>
      <c r="C79" s="133">
        <f>SUM(C80:C82)</f>
        <v>120</v>
      </c>
      <c r="D79" s="95">
        <f>SUM(D80:D82)</f>
        <v>387</v>
      </c>
      <c r="E79" s="124">
        <f>SUM(E80:E82)</f>
        <v>507</v>
      </c>
      <c r="F79" s="124">
        <f>E67</f>
        <v>515</v>
      </c>
      <c r="G79" s="101" t="str">
        <f>B67</f>
        <v>Rakvere Soojus</v>
      </c>
      <c r="H79" s="125">
        <f>SUM(H80:H82)</f>
        <v>432</v>
      </c>
      <c r="I79" s="124">
        <f>SUM(I80:I82)</f>
        <v>552</v>
      </c>
      <c r="J79" s="124">
        <f>I63</f>
        <v>528</v>
      </c>
      <c r="K79" s="101" t="str">
        <f>B63</f>
        <v>WÜRTH</v>
      </c>
      <c r="L79" s="102">
        <f>SUM(L80:L82)</f>
        <v>386</v>
      </c>
      <c r="M79" s="126">
        <f>SUM(M80:M82)</f>
        <v>506</v>
      </c>
      <c r="N79" s="124">
        <f>M83</f>
        <v>607</v>
      </c>
      <c r="O79" s="101" t="str">
        <f>B83</f>
        <v>Silfer</v>
      </c>
      <c r="P79" s="102">
        <f>SUM(P80:P82)</f>
        <v>471</v>
      </c>
      <c r="Q79" s="126">
        <f>SUM(Q80:Q82)</f>
        <v>591</v>
      </c>
      <c r="R79" s="124">
        <f>Q75</f>
        <v>436</v>
      </c>
      <c r="S79" s="101" t="str">
        <f>B75</f>
        <v>Kaupmees</v>
      </c>
      <c r="T79" s="102">
        <f>SUM(T80:T82)</f>
        <v>447</v>
      </c>
      <c r="U79" s="126">
        <f>SUM(U80:U82)</f>
        <v>567</v>
      </c>
      <c r="V79" s="124">
        <f>U71</f>
        <v>561</v>
      </c>
      <c r="W79" s="101" t="str">
        <f>B71</f>
        <v>Aroz3D</v>
      </c>
      <c r="X79" s="104">
        <f t="shared" si="62"/>
        <v>2723</v>
      </c>
      <c r="Y79" s="102">
        <f>SUM(Y80:Y82)</f>
        <v>2123</v>
      </c>
      <c r="Z79" s="128">
        <f>AVERAGE(Z80,Z81,Z82)</f>
        <v>181.53333333333333</v>
      </c>
      <c r="AA79" s="106">
        <f>AVERAGE(AA80,AA81,AA82)</f>
        <v>141.53333333333333</v>
      </c>
      <c r="AB79" s="730">
        <f>F80+J80+N80+R80+V80</f>
        <v>3</v>
      </c>
    </row>
    <row r="80" spans="1:34" s="129" customFormat="1" ht="16.2" customHeight="1" x14ac:dyDescent="0.25">
      <c r="A80" s="107"/>
      <c r="B80" s="130" t="s">
        <v>121</v>
      </c>
      <c r="C80" s="116">
        <v>33</v>
      </c>
      <c r="D80" s="110">
        <v>155</v>
      </c>
      <c r="E80" s="111">
        <f>D80+C80</f>
        <v>188</v>
      </c>
      <c r="F80" s="733">
        <v>0</v>
      </c>
      <c r="G80" s="734"/>
      <c r="H80" s="112">
        <v>133</v>
      </c>
      <c r="I80" s="113">
        <f>H80+C80</f>
        <v>166</v>
      </c>
      <c r="J80" s="733">
        <v>1</v>
      </c>
      <c r="K80" s="734"/>
      <c r="L80" s="112">
        <v>141</v>
      </c>
      <c r="M80" s="113">
        <f>L80+C80</f>
        <v>174</v>
      </c>
      <c r="N80" s="733">
        <v>0</v>
      </c>
      <c r="O80" s="734"/>
      <c r="P80" s="112">
        <v>166</v>
      </c>
      <c r="Q80" s="111">
        <f>P80+C80</f>
        <v>199</v>
      </c>
      <c r="R80" s="733">
        <v>1</v>
      </c>
      <c r="S80" s="734"/>
      <c r="T80" s="110">
        <v>154</v>
      </c>
      <c r="U80" s="111">
        <f>T80+C80</f>
        <v>187</v>
      </c>
      <c r="V80" s="733">
        <v>1</v>
      </c>
      <c r="W80" s="734"/>
      <c r="X80" s="113">
        <f t="shared" si="62"/>
        <v>914</v>
      </c>
      <c r="Y80" s="112">
        <f>D80+H80+L80+P80+T80</f>
        <v>749</v>
      </c>
      <c r="Z80" s="114">
        <f>AVERAGE(E80,I80,M80,Q80,U80)</f>
        <v>182.8</v>
      </c>
      <c r="AA80" s="115">
        <f>AVERAGE(E80,I80,M80,Q80,U80)-C80</f>
        <v>149.80000000000001</v>
      </c>
      <c r="AB80" s="731"/>
    </row>
    <row r="81" spans="1:34" s="129" customFormat="1" ht="16.2" customHeight="1" x14ac:dyDescent="0.25">
      <c r="A81" s="107"/>
      <c r="B81" s="117" t="s">
        <v>111</v>
      </c>
      <c r="C81" s="116">
        <v>51</v>
      </c>
      <c r="D81" s="110">
        <v>117</v>
      </c>
      <c r="E81" s="111">
        <f t="shared" ref="E81:E82" si="83">D81+C81</f>
        <v>168</v>
      </c>
      <c r="F81" s="735"/>
      <c r="G81" s="736"/>
      <c r="H81" s="112">
        <v>161</v>
      </c>
      <c r="I81" s="113">
        <f t="shared" ref="I81:I82" si="84">H81+C81</f>
        <v>212</v>
      </c>
      <c r="J81" s="735"/>
      <c r="K81" s="736"/>
      <c r="L81" s="112">
        <v>104</v>
      </c>
      <c r="M81" s="113">
        <f t="shared" ref="M81:M82" si="85">L81+C81</f>
        <v>155</v>
      </c>
      <c r="N81" s="735"/>
      <c r="O81" s="736"/>
      <c r="P81" s="110">
        <v>158</v>
      </c>
      <c r="Q81" s="111">
        <f t="shared" ref="Q81:Q82" si="86">P81+C81</f>
        <v>209</v>
      </c>
      <c r="R81" s="735"/>
      <c r="S81" s="736"/>
      <c r="T81" s="110">
        <v>126</v>
      </c>
      <c r="U81" s="111">
        <f t="shared" ref="U81:U82" si="87">T81+C81</f>
        <v>177</v>
      </c>
      <c r="V81" s="735"/>
      <c r="W81" s="736"/>
      <c r="X81" s="113">
        <f t="shared" si="62"/>
        <v>921</v>
      </c>
      <c r="Y81" s="112">
        <f>D81+H81+L81+P81+T81</f>
        <v>666</v>
      </c>
      <c r="Z81" s="114">
        <f>AVERAGE(E81,I81,M81,Q81,U81)</f>
        <v>184.2</v>
      </c>
      <c r="AA81" s="115">
        <f>AVERAGE(E81,I81,M81,Q81,U81)-C81</f>
        <v>133.19999999999999</v>
      </c>
      <c r="AB81" s="731"/>
    </row>
    <row r="82" spans="1:34" s="129" customFormat="1" ht="16.95" customHeight="1" thickBot="1" x14ac:dyDescent="0.35">
      <c r="A82" s="107"/>
      <c r="B82" s="131" t="s">
        <v>122</v>
      </c>
      <c r="C82" s="118">
        <v>36</v>
      </c>
      <c r="D82" s="110">
        <v>115</v>
      </c>
      <c r="E82" s="111">
        <f t="shared" si="83"/>
        <v>151</v>
      </c>
      <c r="F82" s="737"/>
      <c r="G82" s="738"/>
      <c r="H82" s="119">
        <v>138</v>
      </c>
      <c r="I82" s="113">
        <f t="shared" si="84"/>
        <v>174</v>
      </c>
      <c r="J82" s="737"/>
      <c r="K82" s="738"/>
      <c r="L82" s="112">
        <v>141</v>
      </c>
      <c r="M82" s="113">
        <f t="shared" si="85"/>
        <v>177</v>
      </c>
      <c r="N82" s="737"/>
      <c r="O82" s="738"/>
      <c r="P82" s="110">
        <v>147</v>
      </c>
      <c r="Q82" s="111">
        <f t="shared" si="86"/>
        <v>183</v>
      </c>
      <c r="R82" s="737"/>
      <c r="S82" s="738"/>
      <c r="T82" s="110">
        <v>167</v>
      </c>
      <c r="U82" s="111">
        <f t="shared" si="87"/>
        <v>203</v>
      </c>
      <c r="V82" s="737"/>
      <c r="W82" s="738"/>
      <c r="X82" s="113">
        <f t="shared" si="62"/>
        <v>888</v>
      </c>
      <c r="Y82" s="119">
        <f>D82+H82+L82+P82+T82</f>
        <v>708</v>
      </c>
      <c r="Z82" s="120">
        <f>AVERAGE(E82,I82,M82,Q82,U82)</f>
        <v>177.6</v>
      </c>
      <c r="AA82" s="121">
        <f>AVERAGE(E82,I82,M82,Q82,U82)-C82</f>
        <v>141.6</v>
      </c>
      <c r="AB82" s="732"/>
    </row>
    <row r="83" spans="1:34" s="129" customFormat="1" ht="48.75" customHeight="1" thickBot="1" x14ac:dyDescent="0.3">
      <c r="A83" s="107"/>
      <c r="B83" s="122" t="s">
        <v>18</v>
      </c>
      <c r="C83" s="133">
        <f>SUM(C84:C86)</f>
        <v>87</v>
      </c>
      <c r="D83" s="95">
        <f>SUM(D84:D86)</f>
        <v>481</v>
      </c>
      <c r="E83" s="124">
        <f>SUM(E84:E86)</f>
        <v>568</v>
      </c>
      <c r="F83" s="124">
        <f>E63</f>
        <v>548</v>
      </c>
      <c r="G83" s="101" t="str">
        <f>B63</f>
        <v>WÜRTH</v>
      </c>
      <c r="H83" s="125">
        <f>SUM(H84:H86)</f>
        <v>518</v>
      </c>
      <c r="I83" s="124">
        <f>SUM(I84:I86)</f>
        <v>605</v>
      </c>
      <c r="J83" s="124">
        <f>I71</f>
        <v>505</v>
      </c>
      <c r="K83" s="101" t="str">
        <f>B71</f>
        <v>Aroz3D</v>
      </c>
      <c r="L83" s="103">
        <f>SUM(L84:L86)</f>
        <v>520</v>
      </c>
      <c r="M83" s="127">
        <f>SUM(M84:M86)</f>
        <v>607</v>
      </c>
      <c r="N83" s="124">
        <f>M79</f>
        <v>506</v>
      </c>
      <c r="O83" s="101" t="str">
        <f>B79</f>
        <v>Kunda Trans</v>
      </c>
      <c r="P83" s="102">
        <f>SUM(P84:P86)</f>
        <v>510</v>
      </c>
      <c r="Q83" s="127">
        <f>SUM(Q84:Q86)</f>
        <v>597</v>
      </c>
      <c r="R83" s="124">
        <f>Q67</f>
        <v>537</v>
      </c>
      <c r="S83" s="101" t="str">
        <f>B67</f>
        <v>Rakvere Soojus</v>
      </c>
      <c r="T83" s="102">
        <f>SUM(T84:T86)</f>
        <v>483</v>
      </c>
      <c r="U83" s="127">
        <f>SUM(U84:U86)</f>
        <v>570</v>
      </c>
      <c r="V83" s="124">
        <f>U75</f>
        <v>517</v>
      </c>
      <c r="W83" s="101" t="str">
        <f>B75</f>
        <v>Kaupmees</v>
      </c>
      <c r="X83" s="104">
        <f t="shared" si="62"/>
        <v>2947</v>
      </c>
      <c r="Y83" s="102">
        <f>SUM(Y84:Y86)</f>
        <v>2512</v>
      </c>
      <c r="Z83" s="128">
        <f>AVERAGE(Z84,Z85,Z86)</f>
        <v>196.46666666666667</v>
      </c>
      <c r="AA83" s="106">
        <f>AVERAGE(AA84,AA85,AA86)</f>
        <v>167.46666666666667</v>
      </c>
      <c r="AB83" s="730">
        <f>F84+J84+N84+R84+V84</f>
        <v>5</v>
      </c>
    </row>
    <row r="84" spans="1:34" s="129" customFormat="1" ht="16.2" customHeight="1" x14ac:dyDescent="0.25">
      <c r="A84" s="107"/>
      <c r="B84" s="108" t="s">
        <v>108</v>
      </c>
      <c r="C84" s="116">
        <v>27</v>
      </c>
      <c r="D84" s="110">
        <v>136</v>
      </c>
      <c r="E84" s="111">
        <f>D84+C84</f>
        <v>163</v>
      </c>
      <c r="F84" s="733">
        <v>1</v>
      </c>
      <c r="G84" s="734"/>
      <c r="H84" s="112">
        <v>173</v>
      </c>
      <c r="I84" s="113">
        <f>H84+C84</f>
        <v>200</v>
      </c>
      <c r="J84" s="733">
        <v>1</v>
      </c>
      <c r="K84" s="734"/>
      <c r="L84" s="112">
        <v>180</v>
      </c>
      <c r="M84" s="113">
        <f>L84+C84</f>
        <v>207</v>
      </c>
      <c r="N84" s="733">
        <v>1</v>
      </c>
      <c r="O84" s="734"/>
      <c r="P84" s="112">
        <v>193</v>
      </c>
      <c r="Q84" s="111">
        <f>P84+C84</f>
        <v>220</v>
      </c>
      <c r="R84" s="733">
        <v>1</v>
      </c>
      <c r="S84" s="734"/>
      <c r="T84" s="110">
        <v>204</v>
      </c>
      <c r="U84" s="111">
        <f>T84+C84</f>
        <v>231</v>
      </c>
      <c r="V84" s="733">
        <v>1</v>
      </c>
      <c r="W84" s="734"/>
      <c r="X84" s="113">
        <f t="shared" si="62"/>
        <v>1021</v>
      </c>
      <c r="Y84" s="112">
        <f>D84+H84+L84+P84+T84</f>
        <v>886</v>
      </c>
      <c r="Z84" s="114">
        <f>AVERAGE(E84,I84,M84,Q84,U84)</f>
        <v>204.2</v>
      </c>
      <c r="AA84" s="115">
        <f>AVERAGE(E84,I84,M84,Q84,U84)-C84</f>
        <v>177.2</v>
      </c>
      <c r="AB84" s="731"/>
    </row>
    <row r="85" spans="1:34" s="129" customFormat="1" ht="16.2" customHeight="1" x14ac:dyDescent="0.25">
      <c r="A85" s="107"/>
      <c r="B85" s="108" t="s">
        <v>109</v>
      </c>
      <c r="C85" s="116">
        <v>32</v>
      </c>
      <c r="D85" s="110">
        <v>173</v>
      </c>
      <c r="E85" s="111">
        <f t="shared" ref="E85:E86" si="88">D85+C85</f>
        <v>205</v>
      </c>
      <c r="F85" s="735"/>
      <c r="G85" s="736"/>
      <c r="H85" s="112">
        <v>174</v>
      </c>
      <c r="I85" s="113">
        <f t="shared" ref="I85:I86" si="89">H85+C85</f>
        <v>206</v>
      </c>
      <c r="J85" s="735"/>
      <c r="K85" s="736"/>
      <c r="L85" s="112">
        <v>170</v>
      </c>
      <c r="M85" s="113">
        <f t="shared" ref="M85:M86" si="90">L85+C85</f>
        <v>202</v>
      </c>
      <c r="N85" s="735"/>
      <c r="O85" s="736"/>
      <c r="P85" s="110">
        <v>146</v>
      </c>
      <c r="Q85" s="111">
        <f t="shared" ref="Q85:Q86" si="91">P85+C85</f>
        <v>178</v>
      </c>
      <c r="R85" s="735"/>
      <c r="S85" s="736"/>
      <c r="T85" s="110">
        <v>133</v>
      </c>
      <c r="U85" s="111">
        <f t="shared" ref="U85:U86" si="92">T85+C85</f>
        <v>165</v>
      </c>
      <c r="V85" s="735"/>
      <c r="W85" s="736"/>
      <c r="X85" s="113">
        <f t="shared" si="62"/>
        <v>956</v>
      </c>
      <c r="Y85" s="112">
        <f>D85+H85+L85+P85+T85</f>
        <v>796</v>
      </c>
      <c r="Z85" s="114">
        <f>AVERAGE(E85,I85,M85,Q85,U85)</f>
        <v>191.2</v>
      </c>
      <c r="AA85" s="115">
        <f>AVERAGE(E85,I85,M85,Q85,U85)-C85</f>
        <v>159.19999999999999</v>
      </c>
      <c r="AB85" s="731"/>
    </row>
    <row r="86" spans="1:34" s="129" customFormat="1" ht="16.95" customHeight="1" thickBot="1" x14ac:dyDescent="0.35">
      <c r="A86" s="107"/>
      <c r="B86" s="117" t="s">
        <v>110</v>
      </c>
      <c r="C86" s="118">
        <v>28</v>
      </c>
      <c r="D86" s="110">
        <v>172</v>
      </c>
      <c r="E86" s="111">
        <f t="shared" si="88"/>
        <v>200</v>
      </c>
      <c r="F86" s="737"/>
      <c r="G86" s="738"/>
      <c r="H86" s="119">
        <v>171</v>
      </c>
      <c r="I86" s="113">
        <f t="shared" si="89"/>
        <v>199</v>
      </c>
      <c r="J86" s="737"/>
      <c r="K86" s="738"/>
      <c r="L86" s="112">
        <v>170</v>
      </c>
      <c r="M86" s="113">
        <f t="shared" si="90"/>
        <v>198</v>
      </c>
      <c r="N86" s="737"/>
      <c r="O86" s="738"/>
      <c r="P86" s="110">
        <v>171</v>
      </c>
      <c r="Q86" s="111">
        <f t="shared" si="91"/>
        <v>199</v>
      </c>
      <c r="R86" s="737"/>
      <c r="S86" s="738"/>
      <c r="T86" s="110">
        <v>146</v>
      </c>
      <c r="U86" s="111">
        <f t="shared" si="92"/>
        <v>174</v>
      </c>
      <c r="V86" s="737"/>
      <c r="W86" s="738"/>
      <c r="X86" s="113">
        <f t="shared" si="62"/>
        <v>970</v>
      </c>
      <c r="Y86" s="119">
        <f>D86+H86+L86+P86+T86</f>
        <v>830</v>
      </c>
      <c r="Z86" s="120">
        <f>AVERAGE(E86,I86,M86,Q86,U86)</f>
        <v>194</v>
      </c>
      <c r="AA86" s="121">
        <f>AVERAGE(E86,I86,M86,Q86,U86)-C86</f>
        <v>166</v>
      </c>
      <c r="AB86" s="732"/>
    </row>
    <row r="87" spans="1:34" s="129" customFormat="1" ht="30.75" customHeight="1" x14ac:dyDescent="0.3">
      <c r="A87" s="107"/>
      <c r="B87" s="135"/>
      <c r="C87" s="136"/>
      <c r="D87" s="137"/>
      <c r="E87" s="138"/>
      <c r="F87" s="139"/>
      <c r="G87" s="139"/>
      <c r="H87" s="137"/>
      <c r="I87" s="138"/>
      <c r="J87" s="139"/>
      <c r="K87" s="139"/>
      <c r="L87" s="137"/>
      <c r="M87" s="138"/>
      <c r="N87" s="139"/>
      <c r="O87" s="139"/>
      <c r="P87" s="137"/>
      <c r="Q87" s="138"/>
      <c r="R87" s="139"/>
      <c r="S87" s="139"/>
      <c r="T87" s="137"/>
      <c r="U87" s="138"/>
      <c r="V87" s="139"/>
      <c r="W87" s="139"/>
      <c r="X87" s="138"/>
      <c r="Y87" s="137"/>
      <c r="Z87" s="140"/>
      <c r="AA87" s="141"/>
      <c r="AB87" s="142"/>
    </row>
    <row r="88" spans="1:34" ht="22.2" x14ac:dyDescent="0.3">
      <c r="B88" s="61"/>
      <c r="C88" s="62"/>
      <c r="D88" s="63"/>
      <c r="E88" s="64"/>
      <c r="F88" s="64"/>
      <c r="G88" s="64" t="s">
        <v>102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2"/>
      <c r="S88" s="62"/>
      <c r="T88" s="62"/>
      <c r="U88" s="149"/>
      <c r="V88" s="150" t="s">
        <v>65</v>
      </c>
      <c r="W88" s="65"/>
      <c r="X88" s="65"/>
      <c r="Y88" s="65"/>
      <c r="Z88" s="62"/>
      <c r="AA88" s="62"/>
      <c r="AB88" s="63"/>
    </row>
    <row r="89" spans="1:34" ht="20.399999999999999" thickBot="1" x14ac:dyDescent="0.35">
      <c r="B89" s="66" t="s">
        <v>26</v>
      </c>
      <c r="C89" s="67"/>
      <c r="D89" s="63"/>
      <c r="E89" s="68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3"/>
    </row>
    <row r="90" spans="1:34" x14ac:dyDescent="0.3">
      <c r="B90" s="69" t="s">
        <v>1</v>
      </c>
      <c r="C90" s="70" t="s">
        <v>27</v>
      </c>
      <c r="D90" s="71"/>
      <c r="E90" s="72" t="s">
        <v>28</v>
      </c>
      <c r="F90" s="741" t="s">
        <v>29</v>
      </c>
      <c r="G90" s="742"/>
      <c r="H90" s="73"/>
      <c r="I90" s="72" t="s">
        <v>30</v>
      </c>
      <c r="J90" s="741" t="s">
        <v>29</v>
      </c>
      <c r="K90" s="742"/>
      <c r="L90" s="74"/>
      <c r="M90" s="72" t="s">
        <v>31</v>
      </c>
      <c r="N90" s="741" t="s">
        <v>29</v>
      </c>
      <c r="O90" s="742"/>
      <c r="P90" s="74"/>
      <c r="Q90" s="72" t="s">
        <v>32</v>
      </c>
      <c r="R90" s="741" t="s">
        <v>29</v>
      </c>
      <c r="S90" s="742"/>
      <c r="T90" s="75"/>
      <c r="U90" s="72" t="s">
        <v>33</v>
      </c>
      <c r="V90" s="741" t="s">
        <v>29</v>
      </c>
      <c r="W90" s="742"/>
      <c r="X90" s="72" t="s">
        <v>34</v>
      </c>
      <c r="Y90" s="76"/>
      <c r="Z90" s="77" t="s">
        <v>35</v>
      </c>
      <c r="AA90" s="78" t="s">
        <v>4</v>
      </c>
      <c r="AB90" s="79" t="s">
        <v>34</v>
      </c>
    </row>
    <row r="91" spans="1:34" ht="17.399999999999999" thickBot="1" x14ac:dyDescent="0.35">
      <c r="A91" s="80"/>
      <c r="B91" s="81" t="s">
        <v>36</v>
      </c>
      <c r="C91" s="82"/>
      <c r="D91" s="83"/>
      <c r="E91" s="84" t="s">
        <v>37</v>
      </c>
      <c r="F91" s="739" t="s">
        <v>38</v>
      </c>
      <c r="G91" s="740"/>
      <c r="H91" s="85"/>
      <c r="I91" s="84" t="s">
        <v>37</v>
      </c>
      <c r="J91" s="739" t="s">
        <v>38</v>
      </c>
      <c r="K91" s="740"/>
      <c r="L91" s="84"/>
      <c r="M91" s="84" t="s">
        <v>37</v>
      </c>
      <c r="N91" s="739" t="s">
        <v>38</v>
      </c>
      <c r="O91" s="740"/>
      <c r="P91" s="84"/>
      <c r="Q91" s="84" t="s">
        <v>37</v>
      </c>
      <c r="R91" s="739" t="s">
        <v>38</v>
      </c>
      <c r="S91" s="740"/>
      <c r="T91" s="86"/>
      <c r="U91" s="84" t="s">
        <v>37</v>
      </c>
      <c r="V91" s="739" t="s">
        <v>38</v>
      </c>
      <c r="W91" s="740"/>
      <c r="X91" s="87" t="s">
        <v>37</v>
      </c>
      <c r="Y91" s="88" t="s">
        <v>39</v>
      </c>
      <c r="Z91" s="89" t="s">
        <v>40</v>
      </c>
      <c r="AA91" s="90" t="s">
        <v>41</v>
      </c>
      <c r="AB91" s="91" t="s">
        <v>2</v>
      </c>
    </row>
    <row r="92" spans="1:34" ht="48.75" customHeight="1" thickBot="1" x14ac:dyDescent="0.35">
      <c r="A92" s="92"/>
      <c r="B92" s="93" t="s">
        <v>61</v>
      </c>
      <c r="C92" s="94">
        <f>SUM(C93:C95)</f>
        <v>143</v>
      </c>
      <c r="D92" s="95">
        <f>SUM(D93:D95)</f>
        <v>390</v>
      </c>
      <c r="E92" s="96">
        <f>SUM(E93:E95)</f>
        <v>533</v>
      </c>
      <c r="F92" s="97">
        <f>E112</f>
        <v>536</v>
      </c>
      <c r="G92" s="98" t="str">
        <f>B112</f>
        <v>Strikers</v>
      </c>
      <c r="H92" s="99">
        <f>SUM(H93:H95)</f>
        <v>435</v>
      </c>
      <c r="I92" s="100">
        <f>SUM(I93:I95)</f>
        <v>578</v>
      </c>
      <c r="J92" s="100">
        <f>I108</f>
        <v>538</v>
      </c>
      <c r="K92" s="101" t="str">
        <f>B108</f>
        <v>TER Team</v>
      </c>
      <c r="L92" s="102">
        <f>SUM(L93:L95)</f>
        <v>376</v>
      </c>
      <c r="M92" s="97">
        <f>SUM(M93:M95)</f>
        <v>519</v>
      </c>
      <c r="N92" s="97">
        <f>M104</f>
        <v>627</v>
      </c>
      <c r="O92" s="98" t="str">
        <f>B104</f>
        <v>Aavmar</v>
      </c>
      <c r="P92" s="103">
        <f>SUM(P93:P95)</f>
        <v>393</v>
      </c>
      <c r="Q92" s="97">
        <f>SUM(Q93:Q95)</f>
        <v>536</v>
      </c>
      <c r="R92" s="97">
        <f>Q100</f>
        <v>559</v>
      </c>
      <c r="S92" s="98" t="str">
        <f>B100</f>
        <v>K.A.K.</v>
      </c>
      <c r="T92" s="103">
        <f>SUM(T93:T95)</f>
        <v>389</v>
      </c>
      <c r="U92" s="97">
        <f>SUM(U93:U95)</f>
        <v>532</v>
      </c>
      <c r="V92" s="97">
        <f>U96</f>
        <v>497</v>
      </c>
      <c r="W92" s="98" t="str">
        <f>B96</f>
        <v>Astera</v>
      </c>
      <c r="X92" s="104">
        <f t="shared" ref="X92:X115" si="93">E92+I92+M92+Q92+U92</f>
        <v>2698</v>
      </c>
      <c r="Y92" s="102">
        <f>SUM(Y93:Y95)</f>
        <v>1983</v>
      </c>
      <c r="Z92" s="105">
        <f>AVERAGE(Z93,Z94,Z95)</f>
        <v>179.86666666666667</v>
      </c>
      <c r="AA92" s="106">
        <f>AVERAGE(AA93,AA94,AA95)</f>
        <v>132.20000000000002</v>
      </c>
      <c r="AB92" s="730">
        <f>F93+J93+N93+R93+V93</f>
        <v>2</v>
      </c>
    </row>
    <row r="93" spans="1:34" ht="16.95" customHeight="1" x14ac:dyDescent="0.3">
      <c r="A93" s="107"/>
      <c r="B93" s="108" t="s">
        <v>70</v>
      </c>
      <c r="C93" s="109">
        <v>60</v>
      </c>
      <c r="D93" s="110">
        <v>132</v>
      </c>
      <c r="E93" s="111">
        <f>D93+C93</f>
        <v>192</v>
      </c>
      <c r="F93" s="733">
        <v>0</v>
      </c>
      <c r="G93" s="734"/>
      <c r="H93" s="112">
        <v>105</v>
      </c>
      <c r="I93" s="113">
        <f>H93+C93</f>
        <v>165</v>
      </c>
      <c r="J93" s="733">
        <v>1</v>
      </c>
      <c r="K93" s="734"/>
      <c r="L93" s="112">
        <v>100</v>
      </c>
      <c r="M93" s="113">
        <f>L93+C93</f>
        <v>160</v>
      </c>
      <c r="N93" s="733">
        <v>0</v>
      </c>
      <c r="O93" s="734"/>
      <c r="P93" s="112">
        <v>122</v>
      </c>
      <c r="Q93" s="111">
        <f>P93+C93</f>
        <v>182</v>
      </c>
      <c r="R93" s="733">
        <v>0</v>
      </c>
      <c r="S93" s="734"/>
      <c r="T93" s="110">
        <v>123</v>
      </c>
      <c r="U93" s="111">
        <f>T93+C93</f>
        <v>183</v>
      </c>
      <c r="V93" s="733">
        <v>1</v>
      </c>
      <c r="W93" s="734"/>
      <c r="X93" s="113">
        <f t="shared" si="93"/>
        <v>882</v>
      </c>
      <c r="Y93" s="112">
        <f>D93+H93+L93+P93+T93</f>
        <v>582</v>
      </c>
      <c r="Z93" s="114">
        <f>AVERAGE(E93,I93,M93,Q93,U93)</f>
        <v>176.4</v>
      </c>
      <c r="AA93" s="115">
        <f>AVERAGE(E93,I93,M93,Q93,U93)-C93</f>
        <v>116.4</v>
      </c>
      <c r="AB93" s="731"/>
    </row>
    <row r="94" spans="1:34" s="80" customFormat="1" ht="16.2" customHeight="1" x14ac:dyDescent="0.3">
      <c r="A94" s="107"/>
      <c r="B94" s="108" t="s">
        <v>71</v>
      </c>
      <c r="C94" s="116">
        <v>35</v>
      </c>
      <c r="D94" s="110">
        <v>111</v>
      </c>
      <c r="E94" s="111">
        <f t="shared" ref="E94:E95" si="94">D94+C94</f>
        <v>146</v>
      </c>
      <c r="F94" s="735"/>
      <c r="G94" s="736"/>
      <c r="H94" s="112">
        <v>182</v>
      </c>
      <c r="I94" s="113">
        <f t="shared" ref="I94:I95" si="95">H94+C94</f>
        <v>217</v>
      </c>
      <c r="J94" s="735"/>
      <c r="K94" s="736"/>
      <c r="L94" s="112">
        <v>125</v>
      </c>
      <c r="M94" s="113">
        <f t="shared" ref="M94:M95" si="96">L94+C94</f>
        <v>160</v>
      </c>
      <c r="N94" s="735"/>
      <c r="O94" s="736"/>
      <c r="P94" s="110">
        <v>124</v>
      </c>
      <c r="Q94" s="111">
        <f t="shared" ref="Q94:Q95" si="97">P94+C94</f>
        <v>159</v>
      </c>
      <c r="R94" s="735"/>
      <c r="S94" s="736"/>
      <c r="T94" s="110">
        <v>164</v>
      </c>
      <c r="U94" s="111">
        <f t="shared" ref="U94:U95" si="98">T94+C94</f>
        <v>199</v>
      </c>
      <c r="V94" s="735"/>
      <c r="W94" s="736"/>
      <c r="X94" s="113">
        <f t="shared" si="93"/>
        <v>881</v>
      </c>
      <c r="Y94" s="112">
        <f>D94+H94+L94+P94+T94</f>
        <v>706</v>
      </c>
      <c r="Z94" s="114">
        <f>AVERAGE(E94,I94,M94,Q94,U94)</f>
        <v>176.2</v>
      </c>
      <c r="AA94" s="115">
        <f>AVERAGE(E94,I94,M94,Q94,U94)-C94</f>
        <v>141.19999999999999</v>
      </c>
      <c r="AB94" s="731"/>
      <c r="AD94" s="60"/>
      <c r="AE94" s="60"/>
      <c r="AF94" s="60"/>
      <c r="AG94" s="60"/>
      <c r="AH94" s="60"/>
    </row>
    <row r="95" spans="1:34" s="80" customFormat="1" ht="17.399999999999999" customHeight="1" thickBot="1" x14ac:dyDescent="0.35">
      <c r="A95" s="107"/>
      <c r="B95" s="117" t="s">
        <v>73</v>
      </c>
      <c r="C95" s="118">
        <v>48</v>
      </c>
      <c r="D95" s="110">
        <v>147</v>
      </c>
      <c r="E95" s="111">
        <f t="shared" si="94"/>
        <v>195</v>
      </c>
      <c r="F95" s="737"/>
      <c r="G95" s="738"/>
      <c r="H95" s="119">
        <v>148</v>
      </c>
      <c r="I95" s="113">
        <f t="shared" si="95"/>
        <v>196</v>
      </c>
      <c r="J95" s="737"/>
      <c r="K95" s="738"/>
      <c r="L95" s="112">
        <v>151</v>
      </c>
      <c r="M95" s="113">
        <f t="shared" si="96"/>
        <v>199</v>
      </c>
      <c r="N95" s="737"/>
      <c r="O95" s="738"/>
      <c r="P95" s="110">
        <v>147</v>
      </c>
      <c r="Q95" s="111">
        <f t="shared" si="97"/>
        <v>195</v>
      </c>
      <c r="R95" s="737"/>
      <c r="S95" s="738"/>
      <c r="T95" s="110">
        <v>102</v>
      </c>
      <c r="U95" s="111">
        <f t="shared" si="98"/>
        <v>150</v>
      </c>
      <c r="V95" s="737"/>
      <c r="W95" s="738"/>
      <c r="X95" s="113">
        <f t="shared" si="93"/>
        <v>935</v>
      </c>
      <c r="Y95" s="119">
        <f>D95+H95+L95+P95+T95</f>
        <v>695</v>
      </c>
      <c r="Z95" s="120">
        <f>AVERAGE(E95,I95,M95,Q95,U95)</f>
        <v>187</v>
      </c>
      <c r="AA95" s="121">
        <f>AVERAGE(E95,I95,M95,Q95,U95)-C95</f>
        <v>139</v>
      </c>
      <c r="AB95" s="732"/>
      <c r="AD95" s="60"/>
      <c r="AE95" s="60"/>
      <c r="AF95" s="60"/>
      <c r="AG95" s="60"/>
      <c r="AH95" s="60"/>
    </row>
    <row r="96" spans="1:34" s="129" customFormat="1" ht="48.75" customHeight="1" thickBot="1" x14ac:dyDescent="0.35">
      <c r="A96" s="107"/>
      <c r="B96" s="93" t="s">
        <v>62</v>
      </c>
      <c r="C96" s="123">
        <f>SUM(C97:C99)</f>
        <v>180</v>
      </c>
      <c r="D96" s="95">
        <f>SUM(D97:D99)</f>
        <v>301</v>
      </c>
      <c r="E96" s="124">
        <f>SUM(E97:E99)</f>
        <v>481</v>
      </c>
      <c r="F96" s="124">
        <f>E108</f>
        <v>627</v>
      </c>
      <c r="G96" s="101" t="str">
        <f>B108</f>
        <v>TER Team</v>
      </c>
      <c r="H96" s="125">
        <f>SUM(H97:H99)</f>
        <v>321</v>
      </c>
      <c r="I96" s="124">
        <f>SUM(I97:I99)</f>
        <v>501</v>
      </c>
      <c r="J96" s="124">
        <f>I104</f>
        <v>536</v>
      </c>
      <c r="K96" s="101" t="str">
        <f>B104</f>
        <v>Aavmar</v>
      </c>
      <c r="L96" s="102">
        <f>SUM(L97:L99)</f>
        <v>335</v>
      </c>
      <c r="M96" s="126">
        <f>SUM(M97:M99)</f>
        <v>515</v>
      </c>
      <c r="N96" s="124">
        <f>M100</f>
        <v>589</v>
      </c>
      <c r="O96" s="101" t="str">
        <f>B100</f>
        <v>K.A.K.</v>
      </c>
      <c r="P96" s="102">
        <f>SUM(P97:P99)</f>
        <v>333</v>
      </c>
      <c r="Q96" s="97">
        <f>SUM(Q97:Q99)</f>
        <v>513</v>
      </c>
      <c r="R96" s="124">
        <f>Q112</f>
        <v>510</v>
      </c>
      <c r="S96" s="101" t="str">
        <f>B112</f>
        <v>Strikers</v>
      </c>
      <c r="T96" s="102">
        <f>SUM(T97:T99)</f>
        <v>317</v>
      </c>
      <c r="U96" s="127">
        <f>SUM(U97:U99)</f>
        <v>497</v>
      </c>
      <c r="V96" s="124">
        <f>U92</f>
        <v>532</v>
      </c>
      <c r="W96" s="101" t="str">
        <f>B92</f>
        <v>Elke Rakvere</v>
      </c>
      <c r="X96" s="104">
        <f t="shared" si="93"/>
        <v>2507</v>
      </c>
      <c r="Y96" s="102">
        <f>SUM(Y97:Y99)</f>
        <v>1607</v>
      </c>
      <c r="Z96" s="128">
        <f>AVERAGE(Z97,Z98,Z99)</f>
        <v>167.13333333333333</v>
      </c>
      <c r="AA96" s="106">
        <f>AVERAGE(AA97,AA98,AA99)</f>
        <v>107.13333333333333</v>
      </c>
      <c r="AB96" s="730">
        <f>F97+J97+N97+R97+V97</f>
        <v>1</v>
      </c>
      <c r="AD96" s="60"/>
      <c r="AE96" s="60"/>
      <c r="AF96" s="60"/>
      <c r="AG96" s="60"/>
      <c r="AH96" s="60"/>
    </row>
    <row r="97" spans="1:34" s="129" customFormat="1" ht="16.2" customHeight="1" x14ac:dyDescent="0.3">
      <c r="A97" s="107"/>
      <c r="B97" s="130" t="s">
        <v>67</v>
      </c>
      <c r="C97" s="116">
        <v>60</v>
      </c>
      <c r="D97" s="110">
        <v>75</v>
      </c>
      <c r="E97" s="111">
        <f>D97+C97</f>
        <v>135</v>
      </c>
      <c r="F97" s="733">
        <v>0</v>
      </c>
      <c r="G97" s="734"/>
      <c r="H97" s="112">
        <v>69</v>
      </c>
      <c r="I97" s="113">
        <f>H97+C97</f>
        <v>129</v>
      </c>
      <c r="J97" s="733">
        <v>0</v>
      </c>
      <c r="K97" s="734"/>
      <c r="L97" s="112">
        <v>77</v>
      </c>
      <c r="M97" s="113">
        <f>L97+C97</f>
        <v>137</v>
      </c>
      <c r="N97" s="733">
        <v>0</v>
      </c>
      <c r="O97" s="734"/>
      <c r="P97" s="112">
        <v>90</v>
      </c>
      <c r="Q97" s="111">
        <f>P97+C97</f>
        <v>150</v>
      </c>
      <c r="R97" s="733">
        <v>1</v>
      </c>
      <c r="S97" s="734"/>
      <c r="T97" s="110">
        <v>93</v>
      </c>
      <c r="U97" s="111">
        <f>T97+C97</f>
        <v>153</v>
      </c>
      <c r="V97" s="733">
        <v>0</v>
      </c>
      <c r="W97" s="734"/>
      <c r="X97" s="113">
        <f t="shared" si="93"/>
        <v>704</v>
      </c>
      <c r="Y97" s="112">
        <f>D97+H97+L97+P97+T97</f>
        <v>404</v>
      </c>
      <c r="Z97" s="114">
        <f>AVERAGE(E97,I97,M97,Q97,U97)</f>
        <v>140.80000000000001</v>
      </c>
      <c r="AA97" s="115">
        <f>AVERAGE(E97,I97,M97,Q97,U97)-C97</f>
        <v>80.800000000000011</v>
      </c>
      <c r="AB97" s="731"/>
      <c r="AD97" s="60"/>
      <c r="AE97" s="60"/>
      <c r="AF97" s="60"/>
      <c r="AG97" s="60"/>
      <c r="AH97" s="60"/>
    </row>
    <row r="98" spans="1:34" s="129" customFormat="1" ht="16.2" customHeight="1" x14ac:dyDescent="0.3">
      <c r="A98" s="107"/>
      <c r="B98" s="117" t="s">
        <v>68</v>
      </c>
      <c r="C98" s="116">
        <v>60</v>
      </c>
      <c r="D98" s="110">
        <v>124</v>
      </c>
      <c r="E98" s="111">
        <f t="shared" ref="E98:E99" si="99">D98+C98</f>
        <v>184</v>
      </c>
      <c r="F98" s="735"/>
      <c r="G98" s="736"/>
      <c r="H98" s="112">
        <v>140</v>
      </c>
      <c r="I98" s="113">
        <f t="shared" ref="I98:I99" si="100">H98+C98</f>
        <v>200</v>
      </c>
      <c r="J98" s="735"/>
      <c r="K98" s="736"/>
      <c r="L98" s="112">
        <v>148</v>
      </c>
      <c r="M98" s="113">
        <f t="shared" ref="M98:M99" si="101">L98+C98</f>
        <v>208</v>
      </c>
      <c r="N98" s="735"/>
      <c r="O98" s="736"/>
      <c r="P98" s="110">
        <v>119</v>
      </c>
      <c r="Q98" s="111">
        <f t="shared" ref="Q98:Q99" si="102">P98+C98</f>
        <v>179</v>
      </c>
      <c r="R98" s="735"/>
      <c r="S98" s="736"/>
      <c r="T98" s="110">
        <v>130</v>
      </c>
      <c r="U98" s="111">
        <f t="shared" ref="U98:U99" si="103">T98+C98</f>
        <v>190</v>
      </c>
      <c r="V98" s="735"/>
      <c r="W98" s="736"/>
      <c r="X98" s="113">
        <f t="shared" si="93"/>
        <v>961</v>
      </c>
      <c r="Y98" s="112">
        <f>D98+H98+L98+P98+T98</f>
        <v>661</v>
      </c>
      <c r="Z98" s="114">
        <f>AVERAGE(E98,I98,M98,Q98,U98)</f>
        <v>192.2</v>
      </c>
      <c r="AA98" s="115">
        <f>AVERAGE(E98,I98,M98,Q98,U98)-C98</f>
        <v>132.19999999999999</v>
      </c>
      <c r="AB98" s="731"/>
      <c r="AD98" s="60"/>
      <c r="AE98" s="60"/>
      <c r="AF98" s="60"/>
      <c r="AG98" s="60"/>
      <c r="AH98" s="60"/>
    </row>
    <row r="99" spans="1:34" s="129" customFormat="1" ht="16.95" customHeight="1" thickBot="1" x14ac:dyDescent="0.35">
      <c r="A99" s="107"/>
      <c r="B99" s="131" t="s">
        <v>69</v>
      </c>
      <c r="C99" s="118">
        <v>60</v>
      </c>
      <c r="D99" s="110">
        <v>102</v>
      </c>
      <c r="E99" s="111">
        <f t="shared" si="99"/>
        <v>162</v>
      </c>
      <c r="F99" s="737"/>
      <c r="G99" s="738"/>
      <c r="H99" s="119">
        <v>112</v>
      </c>
      <c r="I99" s="113">
        <f t="shared" si="100"/>
        <v>172</v>
      </c>
      <c r="J99" s="737"/>
      <c r="K99" s="738"/>
      <c r="L99" s="112">
        <v>110</v>
      </c>
      <c r="M99" s="113">
        <f t="shared" si="101"/>
        <v>170</v>
      </c>
      <c r="N99" s="737"/>
      <c r="O99" s="738"/>
      <c r="P99" s="110">
        <v>124</v>
      </c>
      <c r="Q99" s="111">
        <f t="shared" si="102"/>
        <v>184</v>
      </c>
      <c r="R99" s="737"/>
      <c r="S99" s="738"/>
      <c r="T99" s="110">
        <v>94</v>
      </c>
      <c r="U99" s="111">
        <f t="shared" si="103"/>
        <v>154</v>
      </c>
      <c r="V99" s="737"/>
      <c r="W99" s="738"/>
      <c r="X99" s="113">
        <f t="shared" si="93"/>
        <v>842</v>
      </c>
      <c r="Y99" s="119">
        <f>D99+H99+L99+P99+T99</f>
        <v>542</v>
      </c>
      <c r="Z99" s="120">
        <f>AVERAGE(E99,I99,M99,Q99,U99)</f>
        <v>168.4</v>
      </c>
      <c r="AA99" s="121">
        <f>AVERAGE(E99,I99,M99,Q99,U99)-C99</f>
        <v>108.4</v>
      </c>
      <c r="AB99" s="732"/>
      <c r="AD99" s="60"/>
      <c r="AE99" s="60"/>
      <c r="AF99" s="60"/>
      <c r="AG99" s="60"/>
      <c r="AH99" s="60"/>
    </row>
    <row r="100" spans="1:34" s="129" customFormat="1" ht="44.4" customHeight="1" thickBot="1" x14ac:dyDescent="0.3">
      <c r="A100" s="107"/>
      <c r="B100" s="93" t="s">
        <v>63</v>
      </c>
      <c r="C100" s="123">
        <f>SUM(C101:C103)</f>
        <v>110</v>
      </c>
      <c r="D100" s="95">
        <f>SUM(D101:D103)</f>
        <v>401</v>
      </c>
      <c r="E100" s="124">
        <f>SUM(E101:E103)</f>
        <v>511</v>
      </c>
      <c r="F100" s="124">
        <f>E104</f>
        <v>583</v>
      </c>
      <c r="G100" s="101" t="str">
        <f>B104</f>
        <v>Aavmar</v>
      </c>
      <c r="H100" s="125">
        <f>SUM(H101:H103)</f>
        <v>419</v>
      </c>
      <c r="I100" s="124">
        <f>SUM(I101:I103)</f>
        <v>529</v>
      </c>
      <c r="J100" s="124">
        <f>I112</f>
        <v>506</v>
      </c>
      <c r="K100" s="101" t="str">
        <f>B112</f>
        <v>Strikers</v>
      </c>
      <c r="L100" s="102">
        <f>SUM(L101:L103)</f>
        <v>479</v>
      </c>
      <c r="M100" s="124">
        <f>SUM(M101:M103)</f>
        <v>589</v>
      </c>
      <c r="N100" s="124">
        <f>M96</f>
        <v>515</v>
      </c>
      <c r="O100" s="101" t="str">
        <f>B96</f>
        <v>Astera</v>
      </c>
      <c r="P100" s="102">
        <f>SUM(P101:P103)</f>
        <v>449</v>
      </c>
      <c r="Q100" s="124">
        <f>SUM(Q101:Q103)</f>
        <v>559</v>
      </c>
      <c r="R100" s="124">
        <f>Q92</f>
        <v>536</v>
      </c>
      <c r="S100" s="101" t="str">
        <f>B92</f>
        <v>Elke Rakvere</v>
      </c>
      <c r="T100" s="102">
        <f>SUM(T101:T103)</f>
        <v>507</v>
      </c>
      <c r="U100" s="124">
        <f>SUM(U101:U103)</f>
        <v>617</v>
      </c>
      <c r="V100" s="124">
        <f>U108</f>
        <v>541</v>
      </c>
      <c r="W100" s="101" t="str">
        <f>B108</f>
        <v>TER Team</v>
      </c>
      <c r="X100" s="104">
        <f t="shared" si="93"/>
        <v>2805</v>
      </c>
      <c r="Y100" s="102">
        <f>SUM(Y101:Y103)</f>
        <v>2255</v>
      </c>
      <c r="Z100" s="128">
        <f>AVERAGE(Z101,Z102,Z103)</f>
        <v>187</v>
      </c>
      <c r="AA100" s="106">
        <f>AVERAGE(AA101,AA102,AA103)</f>
        <v>150.33333333333334</v>
      </c>
      <c r="AB100" s="730">
        <f>F101+J101+N101+R101+V101</f>
        <v>4</v>
      </c>
    </row>
    <row r="101" spans="1:34" s="129" customFormat="1" ht="16.2" customHeight="1" x14ac:dyDescent="0.25">
      <c r="A101" s="107"/>
      <c r="B101" s="108" t="s">
        <v>64</v>
      </c>
      <c r="C101" s="116">
        <v>42</v>
      </c>
      <c r="D101" s="110">
        <v>110</v>
      </c>
      <c r="E101" s="111">
        <f>D101+C101</f>
        <v>152</v>
      </c>
      <c r="F101" s="733">
        <v>0</v>
      </c>
      <c r="G101" s="734"/>
      <c r="H101" s="112">
        <v>126</v>
      </c>
      <c r="I101" s="113">
        <f>H101+C101</f>
        <v>168</v>
      </c>
      <c r="J101" s="733">
        <v>1</v>
      </c>
      <c r="K101" s="734"/>
      <c r="L101" s="112">
        <v>137</v>
      </c>
      <c r="M101" s="113">
        <f>L101+C101</f>
        <v>179</v>
      </c>
      <c r="N101" s="733">
        <v>1</v>
      </c>
      <c r="O101" s="734"/>
      <c r="P101" s="112">
        <v>151</v>
      </c>
      <c r="Q101" s="111">
        <f>P101+C101</f>
        <v>193</v>
      </c>
      <c r="R101" s="733">
        <v>1</v>
      </c>
      <c r="S101" s="734"/>
      <c r="T101" s="110">
        <v>169</v>
      </c>
      <c r="U101" s="111">
        <f>T101+C101</f>
        <v>211</v>
      </c>
      <c r="V101" s="733">
        <v>1</v>
      </c>
      <c r="W101" s="734"/>
      <c r="X101" s="113">
        <f t="shared" si="93"/>
        <v>903</v>
      </c>
      <c r="Y101" s="112">
        <f>D101+H101+L101+P101+T101</f>
        <v>693</v>
      </c>
      <c r="Z101" s="114">
        <f>AVERAGE(E101,I101,M101,Q101,U101)</f>
        <v>180.6</v>
      </c>
      <c r="AA101" s="115">
        <f>AVERAGE(E101,I101,M101,Q101,U101)-C101</f>
        <v>138.6</v>
      </c>
      <c r="AB101" s="731"/>
    </row>
    <row r="102" spans="1:34" s="129" customFormat="1" ht="16.2" customHeight="1" x14ac:dyDescent="0.25">
      <c r="A102" s="107"/>
      <c r="B102" s="108" t="s">
        <v>48</v>
      </c>
      <c r="C102" s="116">
        <v>40</v>
      </c>
      <c r="D102" s="110">
        <v>127</v>
      </c>
      <c r="E102" s="111">
        <f t="shared" ref="E102:E103" si="104">D102+C102</f>
        <v>167</v>
      </c>
      <c r="F102" s="735"/>
      <c r="G102" s="736"/>
      <c r="H102" s="112">
        <v>127</v>
      </c>
      <c r="I102" s="113">
        <f t="shared" ref="I102:I103" si="105">H102+C102</f>
        <v>167</v>
      </c>
      <c r="J102" s="735"/>
      <c r="K102" s="736"/>
      <c r="L102" s="112">
        <v>156</v>
      </c>
      <c r="M102" s="113">
        <f t="shared" ref="M102:M103" si="106">L102+C102</f>
        <v>196</v>
      </c>
      <c r="N102" s="735"/>
      <c r="O102" s="736"/>
      <c r="P102" s="110">
        <v>120</v>
      </c>
      <c r="Q102" s="111">
        <f t="shared" ref="Q102:Q103" si="107">P102+C102</f>
        <v>160</v>
      </c>
      <c r="R102" s="735"/>
      <c r="S102" s="736"/>
      <c r="T102" s="110">
        <v>159</v>
      </c>
      <c r="U102" s="111">
        <f t="shared" ref="U102:U103" si="108">T102+C102</f>
        <v>199</v>
      </c>
      <c r="V102" s="735"/>
      <c r="W102" s="736"/>
      <c r="X102" s="113">
        <f t="shared" si="93"/>
        <v>889</v>
      </c>
      <c r="Y102" s="112">
        <f>D102+H102+L102+P102+T102</f>
        <v>689</v>
      </c>
      <c r="Z102" s="114">
        <f>AVERAGE(E102,I102,M102,Q102,U102)</f>
        <v>177.8</v>
      </c>
      <c r="AA102" s="115">
        <f>AVERAGE(E102,I102,M102,Q102,U102)-C102</f>
        <v>137.80000000000001</v>
      </c>
      <c r="AB102" s="731"/>
    </row>
    <row r="103" spans="1:34" s="129" customFormat="1" ht="16.95" customHeight="1" thickBot="1" x14ac:dyDescent="0.35">
      <c r="A103" s="107"/>
      <c r="B103" s="108" t="s">
        <v>49</v>
      </c>
      <c r="C103" s="118">
        <v>28</v>
      </c>
      <c r="D103" s="110">
        <v>164</v>
      </c>
      <c r="E103" s="111">
        <f t="shared" si="104"/>
        <v>192</v>
      </c>
      <c r="F103" s="737"/>
      <c r="G103" s="738"/>
      <c r="H103" s="119">
        <v>166</v>
      </c>
      <c r="I103" s="113">
        <f t="shared" si="105"/>
        <v>194</v>
      </c>
      <c r="J103" s="737"/>
      <c r="K103" s="738"/>
      <c r="L103" s="112">
        <v>186</v>
      </c>
      <c r="M103" s="113">
        <f t="shared" si="106"/>
        <v>214</v>
      </c>
      <c r="N103" s="737"/>
      <c r="O103" s="738"/>
      <c r="P103" s="110">
        <v>178</v>
      </c>
      <c r="Q103" s="111">
        <f t="shared" si="107"/>
        <v>206</v>
      </c>
      <c r="R103" s="737"/>
      <c r="S103" s="738"/>
      <c r="T103" s="110">
        <v>179</v>
      </c>
      <c r="U103" s="111">
        <f t="shared" si="108"/>
        <v>207</v>
      </c>
      <c r="V103" s="737"/>
      <c r="W103" s="738"/>
      <c r="X103" s="113">
        <f t="shared" si="93"/>
        <v>1013</v>
      </c>
      <c r="Y103" s="119">
        <f>D103+H103+L103+P103+T103</f>
        <v>873</v>
      </c>
      <c r="Z103" s="120">
        <f>AVERAGE(E103,I103,M103,Q103,U103)</f>
        <v>202.6</v>
      </c>
      <c r="AA103" s="121">
        <f>AVERAGE(E103,I103,M103,Q103,U103)-C103</f>
        <v>174.6</v>
      </c>
      <c r="AB103" s="732"/>
    </row>
    <row r="104" spans="1:34" s="129" customFormat="1" ht="48.75" customHeight="1" thickBot="1" x14ac:dyDescent="0.3">
      <c r="A104" s="107"/>
      <c r="B104" s="122" t="s">
        <v>16</v>
      </c>
      <c r="C104" s="123">
        <f>SUM(C105:C107)</f>
        <v>98</v>
      </c>
      <c r="D104" s="95">
        <f>SUM(D105:D107)</f>
        <v>485</v>
      </c>
      <c r="E104" s="124">
        <f>SUM(E105:E107)</f>
        <v>583</v>
      </c>
      <c r="F104" s="124">
        <f>E100</f>
        <v>511</v>
      </c>
      <c r="G104" s="101" t="str">
        <f>B100</f>
        <v>K.A.K.</v>
      </c>
      <c r="H104" s="132">
        <f>SUM(H105:H107)</f>
        <v>438</v>
      </c>
      <c r="I104" s="124">
        <f>SUM(I105:I107)</f>
        <v>536</v>
      </c>
      <c r="J104" s="124">
        <f>I96</f>
        <v>501</v>
      </c>
      <c r="K104" s="101" t="str">
        <f>B96</f>
        <v>Astera</v>
      </c>
      <c r="L104" s="103">
        <f>SUM(L105:L107)</f>
        <v>529</v>
      </c>
      <c r="M104" s="127">
        <f>SUM(M105:M107)</f>
        <v>627</v>
      </c>
      <c r="N104" s="124">
        <f>M92</f>
        <v>519</v>
      </c>
      <c r="O104" s="101" t="str">
        <f>B92</f>
        <v>Elke Rakvere</v>
      </c>
      <c r="P104" s="102">
        <f>SUM(P105:P107)</f>
        <v>471</v>
      </c>
      <c r="Q104" s="127">
        <f>SUM(Q105:Q107)</f>
        <v>569</v>
      </c>
      <c r="R104" s="124">
        <f>Q108</f>
        <v>578</v>
      </c>
      <c r="S104" s="101" t="str">
        <f>B108</f>
        <v>TER Team</v>
      </c>
      <c r="T104" s="102">
        <f>SUM(T105:T107)</f>
        <v>454</v>
      </c>
      <c r="U104" s="127">
        <f>SUM(U105:U107)</f>
        <v>552</v>
      </c>
      <c r="V104" s="124">
        <f>U112</f>
        <v>560</v>
      </c>
      <c r="W104" s="101" t="str">
        <f>B112</f>
        <v>Strikers</v>
      </c>
      <c r="X104" s="104">
        <f t="shared" si="93"/>
        <v>2867</v>
      </c>
      <c r="Y104" s="102">
        <f>SUM(Y105:Y107)</f>
        <v>2377</v>
      </c>
      <c r="Z104" s="128">
        <f>AVERAGE(Z105,Z106,Z107)</f>
        <v>191.13333333333335</v>
      </c>
      <c r="AA104" s="106">
        <f>AVERAGE(AA105,AA106,AA107)</f>
        <v>158.46666666666667</v>
      </c>
      <c r="AB104" s="730">
        <f>F105+J105+N105+R105+V105</f>
        <v>3</v>
      </c>
    </row>
    <row r="105" spans="1:34" s="129" customFormat="1" ht="16.2" customHeight="1" x14ac:dyDescent="0.25">
      <c r="A105" s="107"/>
      <c r="B105" s="143" t="s">
        <v>42</v>
      </c>
      <c r="C105" s="116">
        <v>54</v>
      </c>
      <c r="D105" s="110">
        <v>147</v>
      </c>
      <c r="E105" s="111">
        <f>D105+C105</f>
        <v>201</v>
      </c>
      <c r="F105" s="733">
        <v>1</v>
      </c>
      <c r="G105" s="734"/>
      <c r="H105" s="112">
        <v>125</v>
      </c>
      <c r="I105" s="113">
        <f>H105+C105</f>
        <v>179</v>
      </c>
      <c r="J105" s="733">
        <v>1</v>
      </c>
      <c r="K105" s="734"/>
      <c r="L105" s="112">
        <v>123</v>
      </c>
      <c r="M105" s="113">
        <f>L105+C105</f>
        <v>177</v>
      </c>
      <c r="N105" s="733">
        <v>1</v>
      </c>
      <c r="O105" s="734"/>
      <c r="P105" s="112">
        <v>104</v>
      </c>
      <c r="Q105" s="111">
        <f>P105+C105</f>
        <v>158</v>
      </c>
      <c r="R105" s="733">
        <v>0</v>
      </c>
      <c r="S105" s="734"/>
      <c r="T105" s="110">
        <v>113</v>
      </c>
      <c r="U105" s="111">
        <f>T105+C105</f>
        <v>167</v>
      </c>
      <c r="V105" s="733">
        <v>0</v>
      </c>
      <c r="W105" s="734"/>
      <c r="X105" s="113">
        <f t="shared" si="93"/>
        <v>882</v>
      </c>
      <c r="Y105" s="112">
        <f>D105+H105+L105+P105+T105</f>
        <v>612</v>
      </c>
      <c r="Z105" s="114">
        <f>AVERAGE(E105,I105,M105,Q105,U105)</f>
        <v>176.4</v>
      </c>
      <c r="AA105" s="115">
        <f>AVERAGE(E105,I105,M105,Q105,U105)-C105</f>
        <v>122.4</v>
      </c>
      <c r="AB105" s="731"/>
    </row>
    <row r="106" spans="1:34" s="129" customFormat="1" ht="16.2" customHeight="1" x14ac:dyDescent="0.25">
      <c r="A106" s="107"/>
      <c r="B106" s="143" t="s">
        <v>43</v>
      </c>
      <c r="C106" s="116">
        <v>23</v>
      </c>
      <c r="D106" s="110">
        <v>143</v>
      </c>
      <c r="E106" s="111">
        <f t="shared" ref="E106:E107" si="109">D106+C106</f>
        <v>166</v>
      </c>
      <c r="F106" s="735"/>
      <c r="G106" s="736"/>
      <c r="H106" s="112">
        <v>164</v>
      </c>
      <c r="I106" s="113">
        <f t="shared" ref="I106:I107" si="110">H106+C106</f>
        <v>187</v>
      </c>
      <c r="J106" s="735"/>
      <c r="K106" s="736"/>
      <c r="L106" s="112">
        <v>186</v>
      </c>
      <c r="M106" s="113">
        <f t="shared" ref="M106:M107" si="111">L106+C106</f>
        <v>209</v>
      </c>
      <c r="N106" s="735"/>
      <c r="O106" s="736"/>
      <c r="P106" s="110">
        <v>176</v>
      </c>
      <c r="Q106" s="111">
        <f t="shared" ref="Q106:Q107" si="112">P106+C106</f>
        <v>199</v>
      </c>
      <c r="R106" s="735"/>
      <c r="S106" s="736"/>
      <c r="T106" s="110">
        <v>145</v>
      </c>
      <c r="U106" s="111">
        <f t="shared" ref="U106:U107" si="113">T106+C106</f>
        <v>168</v>
      </c>
      <c r="V106" s="735"/>
      <c r="W106" s="736"/>
      <c r="X106" s="113">
        <f t="shared" si="93"/>
        <v>929</v>
      </c>
      <c r="Y106" s="112">
        <f>D106+H106+L106+P106+T106</f>
        <v>814</v>
      </c>
      <c r="Z106" s="114">
        <f>AVERAGE(E106,I106,M106,Q106,U106)</f>
        <v>185.8</v>
      </c>
      <c r="AA106" s="115">
        <f>AVERAGE(E106,I106,M106,Q106,U106)-C106</f>
        <v>162.80000000000001</v>
      </c>
      <c r="AB106" s="731"/>
    </row>
    <row r="107" spans="1:34" s="129" customFormat="1" ht="16.95" customHeight="1" thickBot="1" x14ac:dyDescent="0.35">
      <c r="A107" s="107"/>
      <c r="B107" s="134" t="s">
        <v>44</v>
      </c>
      <c r="C107" s="118">
        <v>21</v>
      </c>
      <c r="D107" s="110">
        <v>195</v>
      </c>
      <c r="E107" s="111">
        <f t="shared" si="109"/>
        <v>216</v>
      </c>
      <c r="F107" s="737"/>
      <c r="G107" s="738"/>
      <c r="H107" s="119">
        <v>149</v>
      </c>
      <c r="I107" s="113">
        <f t="shared" si="110"/>
        <v>170</v>
      </c>
      <c r="J107" s="737"/>
      <c r="K107" s="738"/>
      <c r="L107" s="112">
        <v>220</v>
      </c>
      <c r="M107" s="113">
        <f t="shared" si="111"/>
        <v>241</v>
      </c>
      <c r="N107" s="737"/>
      <c r="O107" s="738"/>
      <c r="P107" s="110">
        <v>191</v>
      </c>
      <c r="Q107" s="111">
        <f t="shared" si="112"/>
        <v>212</v>
      </c>
      <c r="R107" s="737"/>
      <c r="S107" s="738"/>
      <c r="T107" s="110">
        <v>196</v>
      </c>
      <c r="U107" s="111">
        <f t="shared" si="113"/>
        <v>217</v>
      </c>
      <c r="V107" s="737"/>
      <c r="W107" s="738"/>
      <c r="X107" s="113">
        <f t="shared" si="93"/>
        <v>1056</v>
      </c>
      <c r="Y107" s="119">
        <f>D107+H107+L107+P107+T107</f>
        <v>951</v>
      </c>
      <c r="Z107" s="120">
        <f>AVERAGE(E107,I107,M107,Q107,U107)</f>
        <v>211.2</v>
      </c>
      <c r="AA107" s="121">
        <f>AVERAGE(E107,I107,M107,Q107,U107)-C107</f>
        <v>190.2</v>
      </c>
      <c r="AB107" s="732"/>
    </row>
    <row r="108" spans="1:34" s="129" customFormat="1" ht="48.75" customHeight="1" thickBot="1" x14ac:dyDescent="0.3">
      <c r="A108" s="107"/>
      <c r="B108" s="122" t="s">
        <v>17</v>
      </c>
      <c r="C108" s="133">
        <f>SUM(C109:C111)</f>
        <v>70</v>
      </c>
      <c r="D108" s="95">
        <f>SUM(D109:D111)</f>
        <v>557</v>
      </c>
      <c r="E108" s="124">
        <f>SUM(E109:E111)</f>
        <v>627</v>
      </c>
      <c r="F108" s="124">
        <f>E96</f>
        <v>481</v>
      </c>
      <c r="G108" s="101" t="str">
        <f>B96</f>
        <v>Astera</v>
      </c>
      <c r="H108" s="125">
        <f>SUM(H109:H111)</f>
        <v>468</v>
      </c>
      <c r="I108" s="124">
        <f>SUM(I109:I111)</f>
        <v>538</v>
      </c>
      <c r="J108" s="124">
        <f>I92</f>
        <v>578</v>
      </c>
      <c r="K108" s="101" t="str">
        <f>B92</f>
        <v>Elke Rakvere</v>
      </c>
      <c r="L108" s="102">
        <f>SUM(L109:L111)</f>
        <v>436</v>
      </c>
      <c r="M108" s="126">
        <f>SUM(M109:M111)</f>
        <v>506</v>
      </c>
      <c r="N108" s="124">
        <f>M112</f>
        <v>526</v>
      </c>
      <c r="O108" s="101" t="str">
        <f>B112</f>
        <v>Strikers</v>
      </c>
      <c r="P108" s="102">
        <f>SUM(P109:P111)</f>
        <v>508</v>
      </c>
      <c r="Q108" s="126">
        <f>SUM(Q109:Q111)</f>
        <v>578</v>
      </c>
      <c r="R108" s="124">
        <f>Q104</f>
        <v>569</v>
      </c>
      <c r="S108" s="101" t="str">
        <f>B104</f>
        <v>Aavmar</v>
      </c>
      <c r="T108" s="102">
        <f>SUM(T109:T111)</f>
        <v>471</v>
      </c>
      <c r="U108" s="126">
        <f>SUM(U109:U111)</f>
        <v>541</v>
      </c>
      <c r="V108" s="124">
        <f>U100</f>
        <v>617</v>
      </c>
      <c r="W108" s="101" t="str">
        <f>B100</f>
        <v>K.A.K.</v>
      </c>
      <c r="X108" s="104">
        <f t="shared" si="93"/>
        <v>2790</v>
      </c>
      <c r="Y108" s="102">
        <f>SUM(Y109:Y111)</f>
        <v>2440</v>
      </c>
      <c r="Z108" s="128">
        <f>AVERAGE(Z109,Z110,Z111)</f>
        <v>186</v>
      </c>
      <c r="AA108" s="106">
        <f>AVERAGE(AA109,AA110,AA111)</f>
        <v>162.66666666666666</v>
      </c>
      <c r="AB108" s="730">
        <f>F109+J109+N109+R109+V109</f>
        <v>2</v>
      </c>
    </row>
    <row r="109" spans="1:34" s="129" customFormat="1" ht="16.2" customHeight="1" x14ac:dyDescent="0.25">
      <c r="A109" s="107"/>
      <c r="B109" s="130" t="s">
        <v>50</v>
      </c>
      <c r="C109" s="116">
        <v>20</v>
      </c>
      <c r="D109" s="110">
        <v>173</v>
      </c>
      <c r="E109" s="111">
        <f>D109+C109</f>
        <v>193</v>
      </c>
      <c r="F109" s="733">
        <v>1</v>
      </c>
      <c r="G109" s="734"/>
      <c r="H109" s="112">
        <v>143</v>
      </c>
      <c r="I109" s="113">
        <f>H109+C109</f>
        <v>163</v>
      </c>
      <c r="J109" s="733">
        <v>0</v>
      </c>
      <c r="K109" s="734"/>
      <c r="L109" s="112">
        <v>137</v>
      </c>
      <c r="M109" s="113">
        <f>L109+C109</f>
        <v>157</v>
      </c>
      <c r="N109" s="733">
        <v>0</v>
      </c>
      <c r="O109" s="734"/>
      <c r="P109" s="112">
        <v>152</v>
      </c>
      <c r="Q109" s="111">
        <f>P109+C109</f>
        <v>172</v>
      </c>
      <c r="R109" s="733">
        <v>1</v>
      </c>
      <c r="S109" s="734"/>
      <c r="T109" s="110">
        <v>161</v>
      </c>
      <c r="U109" s="111">
        <f>T109+C109</f>
        <v>181</v>
      </c>
      <c r="V109" s="733">
        <v>0</v>
      </c>
      <c r="W109" s="734"/>
      <c r="X109" s="113">
        <f t="shared" si="93"/>
        <v>866</v>
      </c>
      <c r="Y109" s="112">
        <f>D109+H109+L109+P109+T109</f>
        <v>766</v>
      </c>
      <c r="Z109" s="114">
        <f>AVERAGE(E109,I109,M109,Q109,U109)</f>
        <v>173.2</v>
      </c>
      <c r="AA109" s="115">
        <f>AVERAGE(E109,I109,M109,Q109,U109)-C109</f>
        <v>153.19999999999999</v>
      </c>
      <c r="AB109" s="731"/>
    </row>
    <row r="110" spans="1:34" s="129" customFormat="1" ht="16.2" customHeight="1" x14ac:dyDescent="0.25">
      <c r="A110" s="107"/>
      <c r="B110" s="117" t="s">
        <v>51</v>
      </c>
      <c r="C110" s="116">
        <v>25</v>
      </c>
      <c r="D110" s="110">
        <v>196</v>
      </c>
      <c r="E110" s="111">
        <f t="shared" ref="E110:E111" si="114">D110+C110</f>
        <v>221</v>
      </c>
      <c r="F110" s="735"/>
      <c r="G110" s="736"/>
      <c r="H110" s="112">
        <v>153</v>
      </c>
      <c r="I110" s="113">
        <f t="shared" ref="I110:I111" si="115">H110+C110</f>
        <v>178</v>
      </c>
      <c r="J110" s="735"/>
      <c r="K110" s="736"/>
      <c r="L110" s="112">
        <v>132</v>
      </c>
      <c r="M110" s="113">
        <f t="shared" ref="M110:M111" si="116">L110+C110</f>
        <v>157</v>
      </c>
      <c r="N110" s="735"/>
      <c r="O110" s="736"/>
      <c r="P110" s="110">
        <v>211</v>
      </c>
      <c r="Q110" s="111">
        <f t="shared" ref="Q110:Q111" si="117">P110+C110</f>
        <v>236</v>
      </c>
      <c r="R110" s="735"/>
      <c r="S110" s="736"/>
      <c r="T110" s="110">
        <v>152</v>
      </c>
      <c r="U110" s="111">
        <f t="shared" ref="U110:U111" si="118">T110+C110</f>
        <v>177</v>
      </c>
      <c r="V110" s="735"/>
      <c r="W110" s="736"/>
      <c r="X110" s="113">
        <f t="shared" si="93"/>
        <v>969</v>
      </c>
      <c r="Y110" s="112">
        <f>D110+H110+L110+P110+T110</f>
        <v>844</v>
      </c>
      <c r="Z110" s="114">
        <f>AVERAGE(E110,I110,M110,Q110,U110)</f>
        <v>193.8</v>
      </c>
      <c r="AA110" s="115">
        <f>AVERAGE(E110,I110,M110,Q110,U110)-C110</f>
        <v>168.8</v>
      </c>
      <c r="AB110" s="731"/>
    </row>
    <row r="111" spans="1:34" s="129" customFormat="1" ht="16.95" customHeight="1" thickBot="1" x14ac:dyDescent="0.35">
      <c r="A111" s="107"/>
      <c r="B111" s="131" t="s">
        <v>52</v>
      </c>
      <c r="C111" s="118">
        <v>25</v>
      </c>
      <c r="D111" s="110">
        <v>188</v>
      </c>
      <c r="E111" s="111">
        <f t="shared" si="114"/>
        <v>213</v>
      </c>
      <c r="F111" s="737"/>
      <c r="G111" s="738"/>
      <c r="H111" s="119">
        <v>172</v>
      </c>
      <c r="I111" s="113">
        <f t="shared" si="115"/>
        <v>197</v>
      </c>
      <c r="J111" s="737"/>
      <c r="K111" s="738"/>
      <c r="L111" s="112">
        <v>167</v>
      </c>
      <c r="M111" s="113">
        <f t="shared" si="116"/>
        <v>192</v>
      </c>
      <c r="N111" s="737"/>
      <c r="O111" s="738"/>
      <c r="P111" s="110">
        <v>145</v>
      </c>
      <c r="Q111" s="111">
        <f t="shared" si="117"/>
        <v>170</v>
      </c>
      <c r="R111" s="737"/>
      <c r="S111" s="738"/>
      <c r="T111" s="110">
        <v>158</v>
      </c>
      <c r="U111" s="111">
        <f t="shared" si="118"/>
        <v>183</v>
      </c>
      <c r="V111" s="737"/>
      <c r="W111" s="738"/>
      <c r="X111" s="113">
        <f t="shared" si="93"/>
        <v>955</v>
      </c>
      <c r="Y111" s="119">
        <f>D111+H111+L111+P111+T111</f>
        <v>830</v>
      </c>
      <c r="Z111" s="120">
        <f>AVERAGE(E111,I111,M111,Q111,U111)</f>
        <v>191</v>
      </c>
      <c r="AA111" s="121">
        <f>AVERAGE(E111,I111,M111,Q111,U111)-C111</f>
        <v>166</v>
      </c>
      <c r="AB111" s="732"/>
    </row>
    <row r="112" spans="1:34" s="129" customFormat="1" ht="48.75" customHeight="1" thickBot="1" x14ac:dyDescent="0.3">
      <c r="A112" s="107"/>
      <c r="B112" s="122" t="s">
        <v>72</v>
      </c>
      <c r="C112" s="133">
        <f>SUM(C113:C115)</f>
        <v>72</v>
      </c>
      <c r="D112" s="95">
        <f>SUM(D113:D115)</f>
        <v>464</v>
      </c>
      <c r="E112" s="124">
        <f>SUM(E113:E115)</f>
        <v>536</v>
      </c>
      <c r="F112" s="124">
        <f>E92</f>
        <v>533</v>
      </c>
      <c r="G112" s="101" t="str">
        <f>B92</f>
        <v>Elke Rakvere</v>
      </c>
      <c r="H112" s="125">
        <f>SUM(H113:H115)</f>
        <v>434</v>
      </c>
      <c r="I112" s="124">
        <f>SUM(I113:I115)</f>
        <v>506</v>
      </c>
      <c r="J112" s="124">
        <f>I100</f>
        <v>529</v>
      </c>
      <c r="K112" s="101" t="str">
        <f>B100</f>
        <v>K.A.K.</v>
      </c>
      <c r="L112" s="103">
        <f>SUM(L113:L115)</f>
        <v>454</v>
      </c>
      <c r="M112" s="127">
        <f>SUM(M113:M115)</f>
        <v>526</v>
      </c>
      <c r="N112" s="124">
        <f>M108</f>
        <v>506</v>
      </c>
      <c r="O112" s="101" t="str">
        <f>B108</f>
        <v>TER Team</v>
      </c>
      <c r="P112" s="102">
        <f>SUM(P113:P115)</f>
        <v>438</v>
      </c>
      <c r="Q112" s="127">
        <f>SUM(Q113:Q115)</f>
        <v>510</v>
      </c>
      <c r="R112" s="124">
        <f>Q96</f>
        <v>513</v>
      </c>
      <c r="S112" s="101" t="str">
        <f>B96</f>
        <v>Astera</v>
      </c>
      <c r="T112" s="102">
        <f>SUM(T113:T115)</f>
        <v>488</v>
      </c>
      <c r="U112" s="127">
        <f>SUM(U113:U115)</f>
        <v>560</v>
      </c>
      <c r="V112" s="124">
        <f>U104</f>
        <v>552</v>
      </c>
      <c r="W112" s="101" t="str">
        <f>B104</f>
        <v>Aavmar</v>
      </c>
      <c r="X112" s="104">
        <f t="shared" si="93"/>
        <v>2638</v>
      </c>
      <c r="Y112" s="102">
        <f>SUM(Y113:Y115)</f>
        <v>2278</v>
      </c>
      <c r="Z112" s="128">
        <f>AVERAGE(Z113,Z114,Z115)</f>
        <v>175.86666666666667</v>
      </c>
      <c r="AA112" s="106">
        <f>AVERAGE(AA113,AA114,AA115)</f>
        <v>151.86666666666667</v>
      </c>
      <c r="AB112" s="730">
        <f>F113+J113+N113+R113+V113</f>
        <v>3</v>
      </c>
    </row>
    <row r="113" spans="1:28" s="129" customFormat="1" ht="16.2" customHeight="1" x14ac:dyDescent="0.25">
      <c r="A113" s="107"/>
      <c r="B113" s="130" t="s">
        <v>45</v>
      </c>
      <c r="C113" s="116">
        <v>40</v>
      </c>
      <c r="D113" s="110">
        <v>128</v>
      </c>
      <c r="E113" s="111">
        <f>D113+C113</f>
        <v>168</v>
      </c>
      <c r="F113" s="733">
        <v>1</v>
      </c>
      <c r="G113" s="734"/>
      <c r="H113" s="112">
        <v>126</v>
      </c>
      <c r="I113" s="113">
        <f>H113+C113</f>
        <v>166</v>
      </c>
      <c r="J113" s="733">
        <v>0</v>
      </c>
      <c r="K113" s="734"/>
      <c r="L113" s="112">
        <v>110</v>
      </c>
      <c r="M113" s="113">
        <f>L113+C113</f>
        <v>150</v>
      </c>
      <c r="N113" s="733">
        <v>1</v>
      </c>
      <c r="O113" s="734"/>
      <c r="P113" s="112">
        <v>112</v>
      </c>
      <c r="Q113" s="111">
        <f>P113+C113</f>
        <v>152</v>
      </c>
      <c r="R113" s="733">
        <v>0</v>
      </c>
      <c r="S113" s="734"/>
      <c r="T113" s="110">
        <v>128</v>
      </c>
      <c r="U113" s="111">
        <f>T113+C113</f>
        <v>168</v>
      </c>
      <c r="V113" s="733">
        <v>1</v>
      </c>
      <c r="W113" s="734"/>
      <c r="X113" s="113">
        <f t="shared" si="93"/>
        <v>804</v>
      </c>
      <c r="Y113" s="112">
        <f>D113+H113+L113+P113+T113</f>
        <v>604</v>
      </c>
      <c r="Z113" s="114">
        <f>AVERAGE(E113,I113,M113,Q113,U113)</f>
        <v>160.80000000000001</v>
      </c>
      <c r="AA113" s="115">
        <f>AVERAGE(E113,I113,M113,Q113,U113)-C113</f>
        <v>120.80000000000001</v>
      </c>
      <c r="AB113" s="731"/>
    </row>
    <row r="114" spans="1:28" s="129" customFormat="1" ht="16.2" customHeight="1" x14ac:dyDescent="0.25">
      <c r="A114" s="107"/>
      <c r="B114" s="117" t="s">
        <v>46</v>
      </c>
      <c r="C114" s="116">
        <v>11</v>
      </c>
      <c r="D114" s="110">
        <v>162</v>
      </c>
      <c r="E114" s="111">
        <f t="shared" ref="E114:E115" si="119">D114+C114</f>
        <v>173</v>
      </c>
      <c r="F114" s="735"/>
      <c r="G114" s="736"/>
      <c r="H114" s="112">
        <v>159</v>
      </c>
      <c r="I114" s="113">
        <f t="shared" ref="I114:I115" si="120">H114+C114</f>
        <v>170</v>
      </c>
      <c r="J114" s="735"/>
      <c r="K114" s="736"/>
      <c r="L114" s="112">
        <v>168</v>
      </c>
      <c r="M114" s="113">
        <f t="shared" ref="M114:M115" si="121">L114+C114</f>
        <v>179</v>
      </c>
      <c r="N114" s="735"/>
      <c r="O114" s="736"/>
      <c r="P114" s="110">
        <v>156</v>
      </c>
      <c r="Q114" s="111">
        <f t="shared" ref="Q114:Q115" si="122">P114+C114</f>
        <v>167</v>
      </c>
      <c r="R114" s="735"/>
      <c r="S114" s="736"/>
      <c r="T114" s="110">
        <v>165</v>
      </c>
      <c r="U114" s="111">
        <f t="shared" ref="U114:U115" si="123">T114+C114</f>
        <v>176</v>
      </c>
      <c r="V114" s="735"/>
      <c r="W114" s="736"/>
      <c r="X114" s="113">
        <f t="shared" si="93"/>
        <v>865</v>
      </c>
      <c r="Y114" s="112">
        <f>D114+H114+L114+P114+T114</f>
        <v>810</v>
      </c>
      <c r="Z114" s="114">
        <f>AVERAGE(E114,I114,M114,Q114,U114)</f>
        <v>173</v>
      </c>
      <c r="AA114" s="115">
        <f>AVERAGE(E114,I114,M114,Q114,U114)-C114</f>
        <v>162</v>
      </c>
      <c r="AB114" s="731"/>
    </row>
    <row r="115" spans="1:28" s="129" customFormat="1" ht="16.95" customHeight="1" thickBot="1" x14ac:dyDescent="0.35">
      <c r="A115" s="107"/>
      <c r="B115" s="131" t="s">
        <v>47</v>
      </c>
      <c r="C115" s="118">
        <v>21</v>
      </c>
      <c r="D115" s="110">
        <v>174</v>
      </c>
      <c r="E115" s="111">
        <f t="shared" si="119"/>
        <v>195</v>
      </c>
      <c r="F115" s="737"/>
      <c r="G115" s="738"/>
      <c r="H115" s="119">
        <v>149</v>
      </c>
      <c r="I115" s="113">
        <f t="shared" si="120"/>
        <v>170</v>
      </c>
      <c r="J115" s="737"/>
      <c r="K115" s="738"/>
      <c r="L115" s="112">
        <v>176</v>
      </c>
      <c r="M115" s="113">
        <f t="shared" si="121"/>
        <v>197</v>
      </c>
      <c r="N115" s="737"/>
      <c r="O115" s="738"/>
      <c r="P115" s="110">
        <v>170</v>
      </c>
      <c r="Q115" s="111">
        <f t="shared" si="122"/>
        <v>191</v>
      </c>
      <c r="R115" s="737"/>
      <c r="S115" s="738"/>
      <c r="T115" s="110">
        <v>195</v>
      </c>
      <c r="U115" s="111">
        <f t="shared" si="123"/>
        <v>216</v>
      </c>
      <c r="V115" s="737"/>
      <c r="W115" s="738"/>
      <c r="X115" s="113">
        <f t="shared" si="93"/>
        <v>969</v>
      </c>
      <c r="Y115" s="119">
        <f>D115+H115+L115+P115+T115</f>
        <v>864</v>
      </c>
      <c r="Z115" s="120">
        <f>AVERAGE(E115,I115,M115,Q115,U115)</f>
        <v>193.8</v>
      </c>
      <c r="AA115" s="121">
        <f>AVERAGE(E115,I115,M115,Q115,U115)-C115</f>
        <v>172.8</v>
      </c>
      <c r="AB115" s="732"/>
    </row>
  </sheetData>
  <mergeCells count="184">
    <mergeCell ref="F3:G3"/>
    <mergeCell ref="J3:K3"/>
    <mergeCell ref="N3:O3"/>
    <mergeCell ref="R3:S3"/>
    <mergeCell ref="V3:W3"/>
    <mergeCell ref="F4:G4"/>
    <mergeCell ref="J4:K4"/>
    <mergeCell ref="N4:O4"/>
    <mergeCell ref="R4:S4"/>
    <mergeCell ref="V4:W4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38:AB41"/>
    <mergeCell ref="F39:G41"/>
    <mergeCell ref="J39:K41"/>
    <mergeCell ref="N39:O41"/>
    <mergeCell ref="R39:S41"/>
    <mergeCell ref="V39:W41"/>
    <mergeCell ref="AB34:AB37"/>
    <mergeCell ref="F35:G37"/>
    <mergeCell ref="J35:K37"/>
    <mergeCell ref="N35:O37"/>
    <mergeCell ref="R35:S37"/>
    <mergeCell ref="V35:W37"/>
    <mergeCell ref="AB46:AB49"/>
    <mergeCell ref="F47:G49"/>
    <mergeCell ref="J47:K49"/>
    <mergeCell ref="N47:O49"/>
    <mergeCell ref="R47:S49"/>
    <mergeCell ref="V47:W49"/>
    <mergeCell ref="AB42:AB45"/>
    <mergeCell ref="F43:G45"/>
    <mergeCell ref="J43:K45"/>
    <mergeCell ref="N43:O45"/>
    <mergeCell ref="R43:S45"/>
    <mergeCell ref="V43:W45"/>
    <mergeCell ref="AB54:AB57"/>
    <mergeCell ref="F55:G57"/>
    <mergeCell ref="J55:K57"/>
    <mergeCell ref="N55:O57"/>
    <mergeCell ref="R55:S57"/>
    <mergeCell ref="V55:W57"/>
    <mergeCell ref="AB50:AB53"/>
    <mergeCell ref="F51:G53"/>
    <mergeCell ref="J51:K53"/>
    <mergeCell ref="N51:O53"/>
    <mergeCell ref="R51:S53"/>
    <mergeCell ref="V51:W53"/>
    <mergeCell ref="AB79:AB82"/>
    <mergeCell ref="F80:G82"/>
    <mergeCell ref="J80:K82"/>
    <mergeCell ref="N80:O82"/>
    <mergeCell ref="R80:S82"/>
    <mergeCell ref="V80:W82"/>
    <mergeCell ref="R68:S70"/>
    <mergeCell ref="V68:W70"/>
    <mergeCell ref="AB71:AB74"/>
    <mergeCell ref="F72:G74"/>
    <mergeCell ref="AB75:AB78"/>
    <mergeCell ref="F76:G78"/>
    <mergeCell ref="J76:K78"/>
    <mergeCell ref="N76:O78"/>
    <mergeCell ref="AB67:AB70"/>
    <mergeCell ref="F68:G70"/>
    <mergeCell ref="J68:K70"/>
    <mergeCell ref="N68:O70"/>
    <mergeCell ref="R76:S78"/>
    <mergeCell ref="V76:W78"/>
    <mergeCell ref="AB63:AB66"/>
    <mergeCell ref="F64:G66"/>
    <mergeCell ref="J64:K66"/>
    <mergeCell ref="N64:O66"/>
    <mergeCell ref="R64:S66"/>
    <mergeCell ref="V64:W66"/>
    <mergeCell ref="F62:G62"/>
    <mergeCell ref="J62:K62"/>
    <mergeCell ref="N62:O62"/>
    <mergeCell ref="R62:S62"/>
    <mergeCell ref="V62:W62"/>
    <mergeCell ref="F61:G61"/>
    <mergeCell ref="J61:K61"/>
    <mergeCell ref="N61:O61"/>
    <mergeCell ref="R61:S61"/>
    <mergeCell ref="V61:W61"/>
    <mergeCell ref="J91:K91"/>
    <mergeCell ref="N91:O91"/>
    <mergeCell ref="R91:S91"/>
    <mergeCell ref="V91:W91"/>
    <mergeCell ref="J72:K74"/>
    <mergeCell ref="N72:O74"/>
    <mergeCell ref="R72:S74"/>
    <mergeCell ref="V72:W74"/>
    <mergeCell ref="F84:G86"/>
    <mergeCell ref="J84:K86"/>
    <mergeCell ref="N84:O86"/>
    <mergeCell ref="R93:S95"/>
    <mergeCell ref="V93:W95"/>
    <mergeCell ref="AB96:AB99"/>
    <mergeCell ref="F97:G99"/>
    <mergeCell ref="J97:K99"/>
    <mergeCell ref="N97:O99"/>
    <mergeCell ref="R97:S99"/>
    <mergeCell ref="V97:W99"/>
    <mergeCell ref="R84:S86"/>
    <mergeCell ref="V84:W86"/>
    <mergeCell ref="F90:G90"/>
    <mergeCell ref="J90:K90"/>
    <mergeCell ref="N90:O90"/>
    <mergeCell ref="R90:S90"/>
    <mergeCell ref="V90:W90"/>
    <mergeCell ref="AB92:AB95"/>
    <mergeCell ref="F93:G95"/>
    <mergeCell ref="J93:K95"/>
    <mergeCell ref="N93:O95"/>
    <mergeCell ref="F91:G91"/>
    <mergeCell ref="AB83:AB86"/>
    <mergeCell ref="R109:S111"/>
    <mergeCell ref="V109:W111"/>
    <mergeCell ref="AB112:AB115"/>
    <mergeCell ref="F113:G115"/>
    <mergeCell ref="J113:K115"/>
    <mergeCell ref="N113:O115"/>
    <mergeCell ref="R113:S115"/>
    <mergeCell ref="V113:W115"/>
    <mergeCell ref="R101:S103"/>
    <mergeCell ref="V101:W103"/>
    <mergeCell ref="AB104:AB107"/>
    <mergeCell ref="F105:G107"/>
    <mergeCell ref="J105:K107"/>
    <mergeCell ref="N105:O107"/>
    <mergeCell ref="R105:S107"/>
    <mergeCell ref="V105:W107"/>
    <mergeCell ref="AB108:AB111"/>
    <mergeCell ref="F109:G111"/>
    <mergeCell ref="J109:K111"/>
    <mergeCell ref="N109:O111"/>
    <mergeCell ref="AB100:AB103"/>
    <mergeCell ref="F101:G103"/>
    <mergeCell ref="J101:K103"/>
    <mergeCell ref="N101:O103"/>
  </mergeCells>
  <conditionalFormatting sqref="C5:C7 C9:C11 C13:C15 C17:C19 C25:C27">
    <cfRule type="cellIs" dxfId="129" priority="99" stopIfTrue="1" operator="between">
      <formula>200</formula>
      <formula>300</formula>
    </cfRule>
  </conditionalFormatting>
  <conditionalFormatting sqref="C21:C23">
    <cfRule type="cellIs" dxfId="128" priority="93" stopIfTrue="1" operator="between">
      <formula>200</formula>
      <formula>300</formula>
    </cfRule>
  </conditionalFormatting>
  <conditionalFormatting sqref="C34:C36 C38:C40 C42:C44 C46:C48 C54:C56">
    <cfRule type="cellIs" dxfId="127" priority="147" stopIfTrue="1" operator="between">
      <formula>200</formula>
      <formula>300</formula>
    </cfRule>
  </conditionalFormatting>
  <conditionalFormatting sqref="C50:C52">
    <cfRule type="cellIs" dxfId="126" priority="141" stopIfTrue="1" operator="between">
      <formula>200</formula>
      <formula>300</formula>
    </cfRule>
  </conditionalFormatting>
  <conditionalFormatting sqref="C63:C65 C67:C69 C71:C73 C75:C77 C83:C85">
    <cfRule type="cellIs" dxfId="125" priority="29" stopIfTrue="1" operator="between">
      <formula>200</formula>
      <formula>300</formula>
    </cfRule>
  </conditionalFormatting>
  <conditionalFormatting sqref="C79:C81">
    <cfRule type="cellIs" dxfId="124" priority="23" stopIfTrue="1" operator="between">
      <formula>200</formula>
      <formula>300</formula>
    </cfRule>
  </conditionalFormatting>
  <conditionalFormatting sqref="C92:C94 C96:C98 C100:C102 C104:C106 C112:C114">
    <cfRule type="cellIs" dxfId="123" priority="59" stopIfTrue="1" operator="between">
      <formula>200</formula>
      <formula>300</formula>
    </cfRule>
  </conditionalFormatting>
  <conditionalFormatting sqref="C108:C110">
    <cfRule type="cellIs" dxfId="122" priority="53" stopIfTrue="1" operator="between">
      <formula>200</formula>
      <formula>300</formula>
    </cfRule>
  </conditionalFormatting>
  <conditionalFormatting sqref="D5:D12">
    <cfRule type="cellIs" dxfId="121" priority="81" stopIfTrue="1" operator="between">
      <formula>200</formula>
      <formula>300</formula>
    </cfRule>
  </conditionalFormatting>
  <conditionalFormatting sqref="D34:D41">
    <cfRule type="cellIs" dxfId="120" priority="129" stopIfTrue="1" operator="between">
      <formula>200</formula>
      <formula>300</formula>
    </cfRule>
  </conditionalFormatting>
  <conditionalFormatting sqref="D63:D70">
    <cfRule type="cellIs" dxfId="119" priority="11" stopIfTrue="1" operator="between">
      <formula>200</formula>
      <formula>300</formula>
    </cfRule>
  </conditionalFormatting>
  <conditionalFormatting sqref="D92:D99">
    <cfRule type="cellIs" dxfId="118" priority="41" stopIfTrue="1" operator="between">
      <formula>200</formula>
      <formula>300</formula>
    </cfRule>
  </conditionalFormatting>
  <conditionalFormatting sqref="D14:E16">
    <cfRule type="cellIs" dxfId="117" priority="80" stopIfTrue="1" operator="between">
      <formula>200</formula>
      <formula>300</formula>
    </cfRule>
  </conditionalFormatting>
  <conditionalFormatting sqref="D18:E20">
    <cfRule type="cellIs" dxfId="116" priority="79" stopIfTrue="1" operator="between">
      <formula>200</formula>
      <formula>300</formula>
    </cfRule>
  </conditionalFormatting>
  <conditionalFormatting sqref="D22:E24">
    <cfRule type="cellIs" dxfId="115" priority="78" stopIfTrue="1" operator="between">
      <formula>200</formula>
      <formula>300</formula>
    </cfRule>
  </conditionalFormatting>
  <conditionalFormatting sqref="D26:E29">
    <cfRule type="cellIs" dxfId="114" priority="77" stopIfTrue="1" operator="between">
      <formula>200</formula>
      <formula>300</formula>
    </cfRule>
  </conditionalFormatting>
  <conditionalFormatting sqref="D43:E45">
    <cfRule type="cellIs" dxfId="113" priority="122" stopIfTrue="1" operator="between">
      <formula>200</formula>
      <formula>300</formula>
    </cfRule>
  </conditionalFormatting>
  <conditionalFormatting sqref="D47:E49">
    <cfRule type="cellIs" dxfId="112" priority="121" stopIfTrue="1" operator="between">
      <formula>200</formula>
      <formula>300</formula>
    </cfRule>
  </conditionalFormatting>
  <conditionalFormatting sqref="D51:E53">
    <cfRule type="cellIs" dxfId="111" priority="120" stopIfTrue="1" operator="between">
      <formula>200</formula>
      <formula>300</formula>
    </cfRule>
  </conditionalFormatting>
  <conditionalFormatting sqref="D55:E58">
    <cfRule type="cellIs" dxfId="110" priority="119" stopIfTrue="1" operator="between">
      <formula>200</formula>
      <formula>300</formula>
    </cfRule>
  </conditionalFormatting>
  <conditionalFormatting sqref="D13:W13">
    <cfRule type="cellIs" dxfId="109" priority="97" stopIfTrue="1" operator="between">
      <formula>200</formula>
      <formula>300</formula>
    </cfRule>
  </conditionalFormatting>
  <conditionalFormatting sqref="D17:W17">
    <cfRule type="cellIs" dxfId="108" priority="96" stopIfTrue="1" operator="between">
      <formula>200</formula>
      <formula>300</formula>
    </cfRule>
  </conditionalFormatting>
  <conditionalFormatting sqref="D21:W21">
    <cfRule type="cellIs" dxfId="107" priority="95" stopIfTrue="1" operator="between">
      <formula>200</formula>
      <formula>300</formula>
    </cfRule>
  </conditionalFormatting>
  <conditionalFormatting sqref="D25:W25">
    <cfRule type="cellIs" dxfId="106" priority="94" stopIfTrue="1" operator="between">
      <formula>200</formula>
      <formula>300</formula>
    </cfRule>
  </conditionalFormatting>
  <conditionalFormatting sqref="D42:W42">
    <cfRule type="cellIs" dxfId="105" priority="145" stopIfTrue="1" operator="between">
      <formula>200</formula>
      <formula>300</formula>
    </cfRule>
  </conditionalFormatting>
  <conditionalFormatting sqref="D46:W46">
    <cfRule type="cellIs" dxfId="104" priority="144" stopIfTrue="1" operator="between">
      <formula>200</formula>
      <formula>300</formula>
    </cfRule>
  </conditionalFormatting>
  <conditionalFormatting sqref="D50:W50">
    <cfRule type="cellIs" dxfId="103" priority="143" stopIfTrue="1" operator="between">
      <formula>200</formula>
      <formula>300</formula>
    </cfRule>
  </conditionalFormatting>
  <conditionalFormatting sqref="D54:W54">
    <cfRule type="cellIs" dxfId="102" priority="142" stopIfTrue="1" operator="between">
      <formula>200</formula>
      <formula>300</formula>
    </cfRule>
  </conditionalFormatting>
  <conditionalFormatting sqref="D71:W71">
    <cfRule type="cellIs" dxfId="101" priority="27" stopIfTrue="1" operator="between">
      <formula>200</formula>
      <formula>300</formula>
    </cfRule>
  </conditionalFormatting>
  <conditionalFormatting sqref="D75:W75">
    <cfRule type="cellIs" dxfId="100" priority="26" stopIfTrue="1" operator="between">
      <formula>200</formula>
      <formula>300</formula>
    </cfRule>
  </conditionalFormatting>
  <conditionalFormatting sqref="D79:W79">
    <cfRule type="cellIs" dxfId="99" priority="25" stopIfTrue="1" operator="between">
      <formula>200</formula>
      <formula>300</formula>
    </cfRule>
  </conditionalFormatting>
  <conditionalFormatting sqref="D83:W83">
    <cfRule type="cellIs" dxfId="98" priority="24" stopIfTrue="1" operator="between">
      <formula>200</formula>
      <formula>300</formula>
    </cfRule>
  </conditionalFormatting>
  <conditionalFormatting sqref="D100:W100">
    <cfRule type="cellIs" dxfId="97" priority="57" stopIfTrue="1" operator="between">
      <formula>200</formula>
      <formula>300</formula>
    </cfRule>
  </conditionalFormatting>
  <conditionalFormatting sqref="D104:W104">
    <cfRule type="cellIs" dxfId="96" priority="56" stopIfTrue="1" operator="between">
      <formula>200</formula>
      <formula>300</formula>
    </cfRule>
  </conditionalFormatting>
  <conditionalFormatting sqref="D108:W108">
    <cfRule type="cellIs" dxfId="95" priority="55" stopIfTrue="1" operator="between">
      <formula>200</formula>
      <formula>300</formula>
    </cfRule>
  </conditionalFormatting>
  <conditionalFormatting sqref="D112:W112">
    <cfRule type="cellIs" dxfId="94" priority="54" stopIfTrue="1" operator="between">
      <formula>200</formula>
      <formula>300</formula>
    </cfRule>
  </conditionalFormatting>
  <conditionalFormatting sqref="E36:E41">
    <cfRule type="cellIs" dxfId="93" priority="123" stopIfTrue="1" operator="between">
      <formula>200</formula>
      <formula>300</formula>
    </cfRule>
  </conditionalFormatting>
  <conditionalFormatting sqref="E65:E70 D72:E74 D76:E78 D80:E82 D84:E87">
    <cfRule type="cellIs" dxfId="92" priority="5" stopIfTrue="1" operator="between">
      <formula>200</formula>
      <formula>300</formula>
    </cfRule>
  </conditionalFormatting>
  <conditionalFormatting sqref="E94:E99 D101:E103 D105:E107 D109:E111 D113:E115">
    <cfRule type="cellIs" dxfId="91" priority="40" stopIfTrue="1" operator="between">
      <formula>200</formula>
      <formula>300</formula>
    </cfRule>
  </conditionalFormatting>
  <conditionalFormatting sqref="E5:W5">
    <cfRule type="cellIs" dxfId="90" priority="91" stopIfTrue="1" operator="between">
      <formula>200</formula>
      <formula>300</formula>
    </cfRule>
  </conditionalFormatting>
  <conditionalFormatting sqref="E34:W34">
    <cfRule type="cellIs" dxfId="89" priority="139" stopIfTrue="1" operator="between">
      <formula>200</formula>
      <formula>300</formula>
    </cfRule>
  </conditionalFormatting>
  <conditionalFormatting sqref="E63:W63">
    <cfRule type="cellIs" dxfId="88" priority="21" stopIfTrue="1" operator="between">
      <formula>200</formula>
      <formula>300</formula>
    </cfRule>
  </conditionalFormatting>
  <conditionalFormatting sqref="E92:W92">
    <cfRule type="cellIs" dxfId="87" priority="51" stopIfTrue="1" operator="between">
      <formula>200</formula>
      <formula>300</formula>
    </cfRule>
  </conditionalFormatting>
  <conditionalFormatting sqref="F14 J14 N14 R14 V14">
    <cfRule type="cellIs" dxfId="86" priority="89" stopIfTrue="1" operator="between">
      <formula>200</formula>
      <formula>300</formula>
    </cfRule>
  </conditionalFormatting>
  <conditionalFormatting sqref="F18 J18 N18 R18 V18">
    <cfRule type="cellIs" dxfId="85" priority="88" stopIfTrue="1" operator="between">
      <formula>200</formula>
      <formula>300</formula>
    </cfRule>
  </conditionalFormatting>
  <conditionalFormatting sqref="F22 J22 N22 R22 V22">
    <cfRule type="cellIs" dxfId="84" priority="87" stopIfTrue="1" operator="between">
      <formula>200</formula>
      <formula>300</formula>
    </cfRule>
  </conditionalFormatting>
  <conditionalFormatting sqref="F26 J26 N26 R26 V26">
    <cfRule type="cellIs" dxfId="83" priority="86" stopIfTrue="1" operator="between">
      <formula>200</formula>
      <formula>300</formula>
    </cfRule>
  </conditionalFormatting>
  <conditionalFormatting sqref="F43 J43 N43 R43 V43">
    <cfRule type="cellIs" dxfId="82" priority="137" stopIfTrue="1" operator="between">
      <formula>200</formula>
      <formula>300</formula>
    </cfRule>
  </conditionalFormatting>
  <conditionalFormatting sqref="F47 J47 N47 R47 V47">
    <cfRule type="cellIs" dxfId="81" priority="136" stopIfTrue="1" operator="between">
      <formula>200</formula>
      <formula>300</formula>
    </cfRule>
  </conditionalFormatting>
  <conditionalFormatting sqref="F51 J51 N51 R51 V51">
    <cfRule type="cellIs" dxfId="80" priority="135" stopIfTrue="1" operator="between">
      <formula>200</formula>
      <formula>300</formula>
    </cfRule>
  </conditionalFormatting>
  <conditionalFormatting sqref="F55 J55 N55 R55 V55">
    <cfRule type="cellIs" dxfId="79" priority="134" stopIfTrue="1" operator="between">
      <formula>200</formula>
      <formula>300</formula>
    </cfRule>
  </conditionalFormatting>
  <conditionalFormatting sqref="F72 J72 N72 R72 V72">
    <cfRule type="cellIs" dxfId="78" priority="19" stopIfTrue="1" operator="between">
      <formula>200</formula>
      <formula>300</formula>
    </cfRule>
  </conditionalFormatting>
  <conditionalFormatting sqref="F76 J76 N76 R76 V76">
    <cfRule type="cellIs" dxfId="77" priority="18" stopIfTrue="1" operator="between">
      <formula>200</formula>
      <formula>300</formula>
    </cfRule>
  </conditionalFormatting>
  <conditionalFormatting sqref="F80 J80 N80 R80 V80">
    <cfRule type="cellIs" dxfId="76" priority="17" stopIfTrue="1" operator="between">
      <formula>200</formula>
      <formula>300</formula>
    </cfRule>
  </conditionalFormatting>
  <conditionalFormatting sqref="F84 J84 N84 R84 V84">
    <cfRule type="cellIs" dxfId="75" priority="16" stopIfTrue="1" operator="between">
      <formula>200</formula>
      <formula>300</formula>
    </cfRule>
  </conditionalFormatting>
  <conditionalFormatting sqref="F101 J101 N101 R101 V101">
    <cfRule type="cellIs" dxfId="74" priority="49" stopIfTrue="1" operator="between">
      <formula>200</formula>
      <formula>300</formula>
    </cfRule>
  </conditionalFormatting>
  <conditionalFormatting sqref="F105 J105 N105 R105 V105">
    <cfRule type="cellIs" dxfId="73" priority="48" stopIfTrue="1" operator="between">
      <formula>200</formula>
      <formula>300</formula>
    </cfRule>
  </conditionalFormatting>
  <conditionalFormatting sqref="F109 J109 N109 R109 V109">
    <cfRule type="cellIs" dxfId="72" priority="47" stopIfTrue="1" operator="between">
      <formula>200</formula>
      <formula>300</formula>
    </cfRule>
  </conditionalFormatting>
  <conditionalFormatting sqref="F113 J113 N113 R113 V113">
    <cfRule type="cellIs" dxfId="71" priority="46" stopIfTrue="1" operator="between">
      <formula>200</formula>
      <formula>300</formula>
    </cfRule>
  </conditionalFormatting>
  <conditionalFormatting sqref="H6:H12 L6:L12 T6:T12 F10 J10 N10 R10 V10">
    <cfRule type="cellIs" dxfId="70" priority="90" stopIfTrue="1" operator="between">
      <formula>200</formula>
      <formula>300</formula>
    </cfRule>
  </conditionalFormatting>
  <conditionalFormatting sqref="H35:H41 L35:L41 T35:T41 F39 J39 N39 R39 V39">
    <cfRule type="cellIs" dxfId="69" priority="138" stopIfTrue="1" operator="between">
      <formula>200</formula>
      <formula>300</formula>
    </cfRule>
  </conditionalFormatting>
  <conditionalFormatting sqref="H64:H70 L64:L70 T64:T70 F68 J68 N68 R68 V68">
    <cfRule type="cellIs" dxfId="68" priority="20" stopIfTrue="1" operator="between">
      <formula>200</formula>
      <formula>300</formula>
    </cfRule>
  </conditionalFormatting>
  <conditionalFormatting sqref="H93:H99 L93:L99 T93:T99 F97 J97 N97 R97 V97">
    <cfRule type="cellIs" dxfId="67" priority="50" stopIfTrue="1" operator="between">
      <formula>200</formula>
      <formula>300</formula>
    </cfRule>
  </conditionalFormatting>
  <conditionalFormatting sqref="H14:I16">
    <cfRule type="cellIs" dxfId="66" priority="76" stopIfTrue="1" operator="between">
      <formula>200</formula>
      <formula>300</formula>
    </cfRule>
  </conditionalFormatting>
  <conditionalFormatting sqref="H18:I20">
    <cfRule type="cellIs" dxfId="65" priority="75" stopIfTrue="1" operator="between">
      <formula>200</formula>
      <formula>300</formula>
    </cfRule>
  </conditionalFormatting>
  <conditionalFormatting sqref="H22:I24">
    <cfRule type="cellIs" dxfId="64" priority="74" stopIfTrue="1" operator="between">
      <formula>200</formula>
      <formula>300</formula>
    </cfRule>
  </conditionalFormatting>
  <conditionalFormatting sqref="H26:I29">
    <cfRule type="cellIs" dxfId="63" priority="73" stopIfTrue="1" operator="between">
      <formula>200</formula>
      <formula>300</formula>
    </cfRule>
  </conditionalFormatting>
  <conditionalFormatting sqref="H43:I45">
    <cfRule type="cellIs" dxfId="62" priority="117" stopIfTrue="1" operator="between">
      <formula>200</formula>
      <formula>300</formula>
    </cfRule>
  </conditionalFormatting>
  <conditionalFormatting sqref="H47:I49">
    <cfRule type="cellIs" dxfId="61" priority="116" stopIfTrue="1" operator="between">
      <formula>200</formula>
      <formula>300</formula>
    </cfRule>
  </conditionalFormatting>
  <conditionalFormatting sqref="H51:I53">
    <cfRule type="cellIs" dxfId="60" priority="115" stopIfTrue="1" operator="between">
      <formula>200</formula>
      <formula>300</formula>
    </cfRule>
  </conditionalFormatting>
  <conditionalFormatting sqref="H55:I58">
    <cfRule type="cellIs" dxfId="59" priority="114" stopIfTrue="1" operator="between">
      <formula>200</formula>
      <formula>300</formula>
    </cfRule>
  </conditionalFormatting>
  <conditionalFormatting sqref="I36:I41">
    <cfRule type="cellIs" dxfId="58" priority="118" stopIfTrue="1" operator="between">
      <formula>200</formula>
      <formula>300</formula>
    </cfRule>
  </conditionalFormatting>
  <conditionalFormatting sqref="I65:I70 H72:I74 H76:I78 H80:I82 H84:I87">
    <cfRule type="cellIs" dxfId="57" priority="4" stopIfTrue="1" operator="between">
      <formula>200</formula>
      <formula>300</formula>
    </cfRule>
  </conditionalFormatting>
  <conditionalFormatting sqref="I94:I99 H101:I103 H105:I107 H109:I111 H113:I115">
    <cfRule type="cellIs" dxfId="56" priority="39" stopIfTrue="1" operator="between">
      <formula>200</formula>
      <formula>300</formula>
    </cfRule>
  </conditionalFormatting>
  <conditionalFormatting sqref="L14:M16">
    <cfRule type="cellIs" dxfId="55" priority="71" stopIfTrue="1" operator="between">
      <formula>200</formula>
      <formula>300</formula>
    </cfRule>
  </conditionalFormatting>
  <conditionalFormatting sqref="L18:M20">
    <cfRule type="cellIs" dxfId="54" priority="70" stopIfTrue="1" operator="between">
      <formula>200</formula>
      <formula>300</formula>
    </cfRule>
  </conditionalFormatting>
  <conditionalFormatting sqref="L22:M24">
    <cfRule type="cellIs" dxfId="53" priority="69" stopIfTrue="1" operator="between">
      <formula>200</formula>
      <formula>300</formula>
    </cfRule>
  </conditionalFormatting>
  <conditionalFormatting sqref="L26:M29">
    <cfRule type="cellIs" dxfId="52" priority="68" stopIfTrue="1" operator="between">
      <formula>200</formula>
      <formula>300</formula>
    </cfRule>
  </conditionalFormatting>
  <conditionalFormatting sqref="L43:M45">
    <cfRule type="cellIs" dxfId="51" priority="112" stopIfTrue="1" operator="between">
      <formula>200</formula>
      <formula>300</formula>
    </cfRule>
  </conditionalFormatting>
  <conditionalFormatting sqref="L47:M49">
    <cfRule type="cellIs" dxfId="50" priority="111" stopIfTrue="1" operator="between">
      <formula>200</formula>
      <formula>300</formula>
    </cfRule>
  </conditionalFormatting>
  <conditionalFormatting sqref="L51:M53">
    <cfRule type="cellIs" dxfId="49" priority="110" stopIfTrue="1" operator="between">
      <formula>200</formula>
      <formula>300</formula>
    </cfRule>
  </conditionalFormatting>
  <conditionalFormatting sqref="L55:M58">
    <cfRule type="cellIs" dxfId="48" priority="109" stopIfTrue="1" operator="between">
      <formula>200</formula>
      <formula>300</formula>
    </cfRule>
  </conditionalFormatting>
  <conditionalFormatting sqref="L101:M103">
    <cfRule type="cellIs" dxfId="47" priority="37" stopIfTrue="1" operator="between">
      <formula>200</formula>
      <formula>300</formula>
    </cfRule>
  </conditionalFormatting>
  <conditionalFormatting sqref="L105:M107">
    <cfRule type="cellIs" dxfId="46" priority="36" stopIfTrue="1" operator="between">
      <formula>200</formula>
      <formula>300</formula>
    </cfRule>
  </conditionalFormatting>
  <conditionalFormatting sqref="L109:M111">
    <cfRule type="cellIs" dxfId="45" priority="35" stopIfTrue="1" operator="between">
      <formula>200</formula>
      <formula>300</formula>
    </cfRule>
  </conditionalFormatting>
  <conditionalFormatting sqref="L113:M115">
    <cfRule type="cellIs" dxfId="44" priority="34" stopIfTrue="1" operator="between">
      <formula>200</formula>
      <formula>300</formula>
    </cfRule>
  </conditionalFormatting>
  <conditionalFormatting sqref="M6:M8">
    <cfRule type="cellIs" dxfId="43" priority="83" stopIfTrue="1" operator="between">
      <formula>200</formula>
      <formula>300</formula>
    </cfRule>
  </conditionalFormatting>
  <conditionalFormatting sqref="M10:M12">
    <cfRule type="cellIs" dxfId="42" priority="72" stopIfTrue="1" operator="between">
      <formula>200</formula>
      <formula>300</formula>
    </cfRule>
  </conditionalFormatting>
  <conditionalFormatting sqref="M35:M37">
    <cfRule type="cellIs" dxfId="41" priority="131" stopIfTrue="1" operator="between">
      <formula>200</formula>
      <formula>300</formula>
    </cfRule>
  </conditionalFormatting>
  <conditionalFormatting sqref="M39:M41">
    <cfRule type="cellIs" dxfId="40" priority="113" stopIfTrue="1" operator="between">
      <formula>200</formula>
      <formula>300</formula>
    </cfRule>
  </conditionalFormatting>
  <conditionalFormatting sqref="M64:M66">
    <cfRule type="cellIs" dxfId="39" priority="13" stopIfTrue="1" operator="between">
      <formula>200</formula>
      <formula>300</formula>
    </cfRule>
  </conditionalFormatting>
  <conditionalFormatting sqref="M68:M70 L72:M74 L76:M78 L80:M82 L84:M87">
    <cfRule type="cellIs" dxfId="38" priority="3" stopIfTrue="1" operator="between">
      <formula>200</formula>
      <formula>300</formula>
    </cfRule>
  </conditionalFormatting>
  <conditionalFormatting sqref="M93:M95">
    <cfRule type="cellIs" dxfId="37" priority="43" stopIfTrue="1" operator="between">
      <formula>200</formula>
      <formula>300</formula>
    </cfRule>
  </conditionalFormatting>
  <conditionalFormatting sqref="M97:M99">
    <cfRule type="cellIs" dxfId="36" priority="38" stopIfTrue="1" operator="between">
      <formula>200</formula>
      <formula>300</formula>
    </cfRule>
  </conditionalFormatting>
  <conditionalFormatting sqref="P6:Q8">
    <cfRule type="cellIs" dxfId="35" priority="82" stopIfTrue="1" operator="between">
      <formula>200</formula>
      <formula>300</formula>
    </cfRule>
  </conditionalFormatting>
  <conditionalFormatting sqref="P10:Q12">
    <cfRule type="cellIs" dxfId="34" priority="67" stopIfTrue="1" operator="between">
      <formula>200</formula>
      <formula>300</formula>
    </cfRule>
  </conditionalFormatting>
  <conditionalFormatting sqref="P14:Q16 P18:Q20 P22:Q24">
    <cfRule type="cellIs" dxfId="33" priority="85" stopIfTrue="1" operator="between">
      <formula>200</formula>
      <formula>300</formula>
    </cfRule>
  </conditionalFormatting>
  <conditionalFormatting sqref="P26:Q29">
    <cfRule type="cellIs" dxfId="32" priority="66" stopIfTrue="1" operator="between">
      <formula>200</formula>
      <formula>300</formula>
    </cfRule>
  </conditionalFormatting>
  <conditionalFormatting sqref="P35:Q37">
    <cfRule type="cellIs" dxfId="31" priority="130" stopIfTrue="1" operator="between">
      <formula>200</formula>
      <formula>300</formula>
    </cfRule>
  </conditionalFormatting>
  <conditionalFormatting sqref="P39:Q41">
    <cfRule type="cellIs" dxfId="30" priority="108" stopIfTrue="1" operator="between">
      <formula>200</formula>
      <formula>300</formula>
    </cfRule>
  </conditionalFormatting>
  <conditionalFormatting sqref="P43:Q45 P47:Q49 P51:Q53">
    <cfRule type="cellIs" dxfId="29" priority="133" stopIfTrue="1" operator="between">
      <formula>200</formula>
      <formula>300</formula>
    </cfRule>
  </conditionalFormatting>
  <conditionalFormatting sqref="P55:Q58">
    <cfRule type="cellIs" dxfId="28" priority="107" stopIfTrue="1" operator="between">
      <formula>200</formula>
      <formula>300</formula>
    </cfRule>
  </conditionalFormatting>
  <conditionalFormatting sqref="P64:Q66">
    <cfRule type="cellIs" dxfId="27" priority="12" stopIfTrue="1" operator="between">
      <formula>200</formula>
      <formula>300</formula>
    </cfRule>
  </conditionalFormatting>
  <conditionalFormatting sqref="P68:Q70 P84:Q87">
    <cfRule type="cellIs" dxfId="26" priority="2" stopIfTrue="1" operator="between">
      <formula>200</formula>
      <formula>300</formula>
    </cfRule>
  </conditionalFormatting>
  <conditionalFormatting sqref="P72:Q74 P76:Q78 P80:Q82">
    <cfRule type="cellIs" dxfId="25" priority="15" stopIfTrue="1" operator="between">
      <formula>200</formula>
      <formula>300</formula>
    </cfRule>
  </conditionalFormatting>
  <conditionalFormatting sqref="P93:Q95">
    <cfRule type="cellIs" dxfId="24" priority="42" stopIfTrue="1" operator="between">
      <formula>200</formula>
      <formula>300</formula>
    </cfRule>
  </conditionalFormatting>
  <conditionalFormatting sqref="P97:Q99 P113:Q115">
    <cfRule type="cellIs" dxfId="23" priority="33" stopIfTrue="1" operator="between">
      <formula>200</formula>
      <formula>300</formula>
    </cfRule>
  </conditionalFormatting>
  <conditionalFormatting sqref="P101:Q103 P105:Q107 P109:Q111">
    <cfRule type="cellIs" dxfId="22" priority="45" stopIfTrue="1" operator="between">
      <formula>200</formula>
      <formula>300</formula>
    </cfRule>
  </conditionalFormatting>
  <conditionalFormatting sqref="T14:U16">
    <cfRule type="cellIs" dxfId="21" priority="65" stopIfTrue="1" operator="between">
      <formula>200</formula>
      <formula>300</formula>
    </cfRule>
  </conditionalFormatting>
  <conditionalFormatting sqref="T18:U20">
    <cfRule type="cellIs" dxfId="20" priority="64" stopIfTrue="1" operator="between">
      <formula>200</formula>
      <formula>300</formula>
    </cfRule>
  </conditionalFormatting>
  <conditionalFormatting sqref="T22:U24">
    <cfRule type="cellIs" dxfId="19" priority="63" stopIfTrue="1" operator="between">
      <formula>200</formula>
      <formula>300</formula>
    </cfRule>
  </conditionalFormatting>
  <conditionalFormatting sqref="T26:U29">
    <cfRule type="cellIs" dxfId="18" priority="62" stopIfTrue="1" operator="between">
      <formula>200</formula>
      <formula>300</formula>
    </cfRule>
  </conditionalFormatting>
  <conditionalFormatting sqref="T43:U45">
    <cfRule type="cellIs" dxfId="17" priority="105" stopIfTrue="1" operator="between">
      <formula>200</formula>
      <formula>300</formula>
    </cfRule>
  </conditionalFormatting>
  <conditionalFormatting sqref="T47:U49">
    <cfRule type="cellIs" dxfId="16" priority="104" stopIfTrue="1" operator="between">
      <formula>200</formula>
      <formula>300</formula>
    </cfRule>
  </conditionalFormatting>
  <conditionalFormatting sqref="T51:U53">
    <cfRule type="cellIs" dxfId="15" priority="103" stopIfTrue="1" operator="between">
      <formula>200</formula>
      <formula>300</formula>
    </cfRule>
  </conditionalFormatting>
  <conditionalFormatting sqref="T55:U58">
    <cfRule type="cellIs" dxfId="14" priority="102" stopIfTrue="1" operator="between">
      <formula>200</formula>
      <formula>300</formula>
    </cfRule>
  </conditionalFormatting>
  <conditionalFormatting sqref="U36:U41">
    <cfRule type="cellIs" dxfId="13" priority="106" stopIfTrue="1" operator="between">
      <formula>200</formula>
      <formula>300</formula>
    </cfRule>
  </conditionalFormatting>
  <conditionalFormatting sqref="U65:U70 T72:U74 T76:U78 T80:U82 T84:U87">
    <cfRule type="cellIs" dxfId="12" priority="1" stopIfTrue="1" operator="between">
      <formula>200</formula>
      <formula>300</formula>
    </cfRule>
  </conditionalFormatting>
  <conditionalFormatting sqref="U94:U99 T101:U103 T105:U107 T109:U111 T113:U115">
    <cfRule type="cellIs" dxfId="11" priority="32" stopIfTrue="1" operator="between">
      <formula>200</formula>
      <formula>300</formula>
    </cfRule>
  </conditionalFormatting>
  <conditionalFormatting sqref="X5:AA29 E6:F6 I6:J6 N6 R6 U6:V6 E7:E12 I7:I12 U7:U12 F9:G9 J9:K9 M9:S9 V9:W9">
    <cfRule type="cellIs" dxfId="10" priority="101" stopIfTrue="1" operator="between">
      <formula>200</formula>
      <formula>300</formula>
    </cfRule>
  </conditionalFormatting>
  <conditionalFormatting sqref="X34:AA58 E35:F35 I35:J35 N35 R35 U35:V35 F38:G38 J38:K38 M38:S38 V38:W38">
    <cfRule type="cellIs" dxfId="9" priority="149" stopIfTrue="1" operator="between">
      <formula>200</formula>
      <formula>300</formula>
    </cfRule>
  </conditionalFormatting>
  <conditionalFormatting sqref="X63:AA87 E64:F64 I64:J64 N64 R64 U64:V64 F67:G67 J67:K67 M67:S67 V67:W67">
    <cfRule type="cellIs" dxfId="8" priority="31" stopIfTrue="1" operator="between">
      <formula>200</formula>
      <formula>300</formula>
    </cfRule>
  </conditionalFormatting>
  <conditionalFormatting sqref="X92:AA115 E93:F93 I93:J93 N93 R93 U93:V93 F96:G96 J96:K96 M96:S96 V96:W96">
    <cfRule type="cellIs" dxfId="7" priority="61" stopIfTrue="1" operator="between">
      <formula>200</formula>
      <formula>300</formula>
    </cfRule>
  </conditionalFormatting>
  <conditionalFormatting sqref="AA2:AA4">
    <cfRule type="cellIs" dxfId="6" priority="100" stopIfTrue="1" operator="between">
      <formula>200</formula>
      <formula>300</formula>
    </cfRule>
  </conditionalFormatting>
  <conditionalFormatting sqref="AA31:AA33">
    <cfRule type="cellIs" dxfId="5" priority="148" stopIfTrue="1" operator="between">
      <formula>200</formula>
      <formula>300</formula>
    </cfRule>
  </conditionalFormatting>
  <conditionalFormatting sqref="AA60:AA62">
    <cfRule type="cellIs" dxfId="4" priority="30" stopIfTrue="1" operator="between">
      <formula>200</formula>
      <formula>300</formula>
    </cfRule>
  </conditionalFormatting>
  <conditionalFormatting sqref="AA89:AA91">
    <cfRule type="cellIs" dxfId="3" priority="60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1"/>
  <sheetViews>
    <sheetView zoomScale="80" zoomScaleNormal="80" workbookViewId="0">
      <selection activeCell="A2" sqref="A2"/>
    </sheetView>
  </sheetViews>
  <sheetFormatPr defaultColWidth="9.33203125" defaultRowHeight="13.2" x14ac:dyDescent="0.25"/>
  <cols>
    <col min="1" max="1" width="2.88671875" style="186" bestFit="1" customWidth="1"/>
    <col min="2" max="6" width="14.5546875" style="185" customWidth="1"/>
    <col min="7" max="7" width="15.44140625" style="185" customWidth="1"/>
    <col min="8" max="8" width="9.33203125" style="184" hidden="1" customWidth="1"/>
    <col min="9" max="9" width="9.33203125" style="202" hidden="1" customWidth="1"/>
    <col min="10" max="16384" width="9.33203125" style="184"/>
  </cols>
  <sheetData>
    <row r="1" spans="1:9" ht="24.6" x14ac:dyDescent="0.4">
      <c r="A1" s="746" t="str">
        <f>Vindipall!E1</f>
        <v>Vindipalli finaal 9.mai 2023</v>
      </c>
      <c r="B1" s="746"/>
      <c r="C1" s="746"/>
      <c r="D1" s="746"/>
      <c r="E1" s="746"/>
      <c r="F1" s="746"/>
      <c r="G1" s="746"/>
    </row>
    <row r="2" spans="1:9" ht="25.5" customHeight="1" x14ac:dyDescent="0.25">
      <c r="B2" s="185">
        <v>1</v>
      </c>
      <c r="C2" s="185">
        <v>6</v>
      </c>
      <c r="D2" s="185">
        <v>5</v>
      </c>
      <c r="E2" s="185">
        <v>2</v>
      </c>
      <c r="F2" s="185">
        <v>4</v>
      </c>
      <c r="G2" s="185">
        <v>3</v>
      </c>
    </row>
    <row r="3" spans="1:9" ht="40.5" customHeight="1" x14ac:dyDescent="0.4">
      <c r="A3" s="201"/>
      <c r="B3" s="200" t="s">
        <v>101</v>
      </c>
      <c r="C3" s="200" t="s">
        <v>100</v>
      </c>
      <c r="D3" s="200" t="s">
        <v>99</v>
      </c>
      <c r="E3" s="200" t="s">
        <v>98</v>
      </c>
      <c r="F3" s="200" t="s">
        <v>97</v>
      </c>
      <c r="G3" s="200" t="s">
        <v>96</v>
      </c>
      <c r="H3" s="197">
        <v>1</v>
      </c>
      <c r="I3" s="404" t="s">
        <v>63</v>
      </c>
    </row>
    <row r="4" spans="1:9" ht="26.7" customHeight="1" x14ac:dyDescent="0.4">
      <c r="A4" s="743">
        <v>1</v>
      </c>
      <c r="B4" s="199">
        <f>Vindipall!C5</f>
        <v>43</v>
      </c>
      <c r="C4" s="199">
        <f>Vindipall!C25</f>
        <v>90</v>
      </c>
      <c r="D4" s="199">
        <f>Vindipall!C21</f>
        <v>53</v>
      </c>
      <c r="E4" s="199">
        <f>Vindipall!C9</f>
        <v>64</v>
      </c>
      <c r="F4" s="199">
        <f>Vindipall!C17</f>
        <v>56</v>
      </c>
      <c r="G4" s="194">
        <f>Vindipall!C13</f>
        <v>61</v>
      </c>
      <c r="H4" s="197">
        <v>2</v>
      </c>
      <c r="I4" s="404" t="s">
        <v>23</v>
      </c>
    </row>
    <row r="5" spans="1:9" s="191" customFormat="1" ht="79.2" customHeight="1" x14ac:dyDescent="0.3">
      <c r="A5" s="744"/>
      <c r="B5" s="205" t="str">
        <f>Vindipall!B5</f>
        <v>VERX</v>
      </c>
      <c r="C5" s="205" t="str">
        <f>Vindipall!B25</f>
        <v>ESTCell</v>
      </c>
      <c r="D5" s="205" t="str">
        <f>Vindipall!B21</f>
        <v>Aroz3D</v>
      </c>
      <c r="E5" s="205" t="str">
        <f>Vindipall!B9</f>
        <v>Silfer</v>
      </c>
      <c r="F5" s="205" t="str">
        <f>Vindipall!B17</f>
        <v>TER Team</v>
      </c>
      <c r="G5" s="206" t="str">
        <f>Vindipall!B13</f>
        <v>Egesten Metallehitused</v>
      </c>
      <c r="H5" s="196">
        <v>3</v>
      </c>
      <c r="I5" s="404" t="s">
        <v>77</v>
      </c>
    </row>
    <row r="6" spans="1:9" s="191" customFormat="1" ht="15.6" customHeight="1" x14ac:dyDescent="0.2">
      <c r="A6" s="744"/>
      <c r="B6" s="193" t="str">
        <f>Vindipall!B6</f>
        <v>Eli Vainlo</v>
      </c>
      <c r="C6" s="193" t="str">
        <f>Vindipall!B26</f>
        <v>Diana Gerberg</v>
      </c>
      <c r="D6" s="193" t="str">
        <f>Vindipall!B22</f>
        <v>Kristiina Rozenthal</v>
      </c>
      <c r="E6" s="193" t="str">
        <f>Vindipall!B10</f>
        <v xml:space="preserve">Aire Aros </v>
      </c>
      <c r="F6" s="193" t="str">
        <f>Vindipall!B18</f>
        <v>Triin Kiis</v>
      </c>
      <c r="G6" s="192" t="str">
        <f>Vindipall!B14</f>
        <v>Katrin Männik</v>
      </c>
      <c r="H6" s="196"/>
      <c r="I6" s="203"/>
    </row>
    <row r="7" spans="1:9" s="191" customFormat="1" ht="15.6" customHeight="1" x14ac:dyDescent="0.2">
      <c r="A7" s="744"/>
      <c r="B7" s="193" t="str">
        <f>Vindipall!B7</f>
        <v>Erik Papstel</v>
      </c>
      <c r="C7" s="193" t="str">
        <f>Vindipall!B27</f>
        <v>Jaanus Malm</v>
      </c>
      <c r="D7" s="193" t="str">
        <f>Vindipall!B23</f>
        <v>Raili Laats</v>
      </c>
      <c r="E7" s="193" t="str">
        <f>Vindipall!B11</f>
        <v>Romi Aros</v>
      </c>
      <c r="F7" s="193" t="str">
        <f>Vindipall!B19</f>
        <v>Eha Neito</v>
      </c>
      <c r="G7" s="192" t="str">
        <f>Vindipall!B15</f>
        <v>Simo Kree</v>
      </c>
      <c r="H7" s="196"/>
      <c r="I7" s="203"/>
    </row>
    <row r="8" spans="1:9" s="191" customFormat="1" ht="15.6" customHeight="1" x14ac:dyDescent="0.2">
      <c r="A8" s="744"/>
      <c r="B8" s="193" t="str">
        <f>Vindipall!B8</f>
        <v>Ingmar Papstel</v>
      </c>
      <c r="C8" s="193" t="str">
        <f>Vindipall!B28</f>
        <v>Lembit Luik</v>
      </c>
      <c r="D8" s="193" t="str">
        <f>Vindipall!B24</f>
        <v>August Rozenthal</v>
      </c>
      <c r="E8" s="193" t="str">
        <f>Vindipall!B12</f>
        <v>Ralf Aros</v>
      </c>
      <c r="F8" s="193" t="str">
        <f>Vindipall!B20</f>
        <v>Rannu Eimla</v>
      </c>
      <c r="G8" s="192" t="str">
        <f>Vindipall!B16</f>
        <v>Anti Kree</v>
      </c>
      <c r="H8" s="196"/>
      <c r="I8" s="203"/>
    </row>
    <row r="9" spans="1:9" ht="16.95" customHeight="1" x14ac:dyDescent="0.3">
      <c r="A9" s="745"/>
      <c r="B9" s="198"/>
      <c r="C9" s="198"/>
      <c r="D9" s="198"/>
      <c r="E9" s="198"/>
      <c r="F9" s="198"/>
      <c r="G9" s="198"/>
      <c r="H9" s="197">
        <v>4</v>
      </c>
      <c r="I9" s="404" t="s">
        <v>19</v>
      </c>
    </row>
    <row r="10" spans="1:9" ht="10.95" customHeight="1" x14ac:dyDescent="0.4">
      <c r="A10" s="743">
        <v>2</v>
      </c>
      <c r="B10" s="195"/>
      <c r="C10" s="195"/>
      <c r="D10" s="195"/>
      <c r="E10" s="195"/>
      <c r="F10" s="195"/>
      <c r="G10" s="194"/>
      <c r="H10" s="197">
        <v>5</v>
      </c>
      <c r="I10" s="404" t="s">
        <v>61</v>
      </c>
    </row>
    <row r="11" spans="1:9" s="191" customFormat="1" ht="45" customHeight="1" x14ac:dyDescent="0.3">
      <c r="A11" s="744"/>
      <c r="B11" s="193" t="str">
        <f>E5</f>
        <v>Silfer</v>
      </c>
      <c r="C11" s="192" t="str">
        <f>F5</f>
        <v>TER Team</v>
      </c>
      <c r="D11" s="193" t="str">
        <f>G5</f>
        <v>Egesten Metallehitused</v>
      </c>
      <c r="E11" s="193" t="str">
        <f>C5</f>
        <v>ESTCell</v>
      </c>
      <c r="F11" s="193" t="str">
        <f>B5</f>
        <v>VERX</v>
      </c>
      <c r="G11" s="192" t="str">
        <f>D5</f>
        <v>Aroz3D</v>
      </c>
      <c r="H11" s="196">
        <v>6</v>
      </c>
      <c r="I11" s="404" t="s">
        <v>20</v>
      </c>
    </row>
    <row r="12" spans="1:9" s="189" customFormat="1" ht="51" customHeight="1" x14ac:dyDescent="0.3">
      <c r="A12" s="745"/>
      <c r="B12" s="190">
        <v>2</v>
      </c>
      <c r="C12" s="190">
        <v>4</v>
      </c>
      <c r="D12" s="190">
        <v>3</v>
      </c>
      <c r="E12" s="190">
        <v>6</v>
      </c>
      <c r="F12" s="190">
        <v>1</v>
      </c>
      <c r="G12" s="190">
        <v>5</v>
      </c>
      <c r="I12" s="202"/>
    </row>
    <row r="13" spans="1:9" ht="13.5" customHeight="1" x14ac:dyDescent="0.4">
      <c r="A13" s="743">
        <v>3</v>
      </c>
      <c r="B13" s="195"/>
      <c r="C13" s="195"/>
      <c r="D13" s="195"/>
      <c r="E13" s="195"/>
      <c r="F13" s="195"/>
      <c r="G13" s="194"/>
    </row>
    <row r="14" spans="1:9" s="191" customFormat="1" ht="42.75" customHeight="1" x14ac:dyDescent="0.25">
      <c r="A14" s="744"/>
      <c r="B14" s="193" t="str">
        <f>C5</f>
        <v>ESTCell</v>
      </c>
      <c r="C14" s="193" t="str">
        <f>D5</f>
        <v>Aroz3D</v>
      </c>
      <c r="D14" s="193" t="str">
        <f>B5</f>
        <v>VERX</v>
      </c>
      <c r="E14" s="192" t="str">
        <f>F5</f>
        <v>TER Team</v>
      </c>
      <c r="F14" s="193" t="str">
        <f>G5</f>
        <v>Egesten Metallehitused</v>
      </c>
      <c r="G14" s="192" t="str">
        <f>E5</f>
        <v>Silfer</v>
      </c>
      <c r="I14" s="204"/>
    </row>
    <row r="15" spans="1:9" s="189" customFormat="1" ht="51" customHeight="1" x14ac:dyDescent="0.3">
      <c r="A15" s="745"/>
      <c r="B15" s="190">
        <v>6</v>
      </c>
      <c r="C15" s="190">
        <v>5</v>
      </c>
      <c r="D15" s="190">
        <v>1</v>
      </c>
      <c r="E15" s="190">
        <v>4</v>
      </c>
      <c r="F15" s="190">
        <v>3</v>
      </c>
      <c r="G15" s="190">
        <v>2</v>
      </c>
      <c r="I15" s="202"/>
    </row>
    <row r="16" spans="1:9" ht="26.7" customHeight="1" x14ac:dyDescent="0.4">
      <c r="A16" s="743">
        <v>4</v>
      </c>
      <c r="B16" s="195"/>
      <c r="C16" s="195"/>
      <c r="D16" s="195"/>
      <c r="E16" s="195"/>
      <c r="F16" s="195"/>
      <c r="G16" s="194"/>
    </row>
    <row r="17" spans="1:9" s="191" customFormat="1" ht="50.7" customHeight="1" x14ac:dyDescent="0.25">
      <c r="A17" s="744"/>
      <c r="B17" s="193" t="str">
        <f>G5</f>
        <v>Egesten Metallehitused</v>
      </c>
      <c r="C17" s="193" t="str">
        <f>B5</f>
        <v>VERX</v>
      </c>
      <c r="D17" s="192" t="str">
        <f>F5</f>
        <v>TER Team</v>
      </c>
      <c r="E17" s="193" t="str">
        <f>D5</f>
        <v>Aroz3D</v>
      </c>
      <c r="F17" s="193" t="str">
        <f>E5</f>
        <v>Silfer</v>
      </c>
      <c r="G17" s="192" t="str">
        <f>C5</f>
        <v>ESTCell</v>
      </c>
      <c r="I17" s="204"/>
    </row>
    <row r="18" spans="1:9" s="189" customFormat="1" ht="66.45" customHeight="1" x14ac:dyDescent="0.3">
      <c r="A18" s="745"/>
      <c r="B18" s="190">
        <v>3</v>
      </c>
      <c r="C18" s="190">
        <v>1</v>
      </c>
      <c r="D18" s="190">
        <v>4</v>
      </c>
      <c r="E18" s="190">
        <v>5</v>
      </c>
      <c r="F18" s="190">
        <v>2</v>
      </c>
      <c r="G18" s="190">
        <v>6</v>
      </c>
      <c r="I18" s="202"/>
    </row>
    <row r="19" spans="1:9" ht="26.7" customHeight="1" x14ac:dyDescent="0.4">
      <c r="A19" s="743">
        <v>5</v>
      </c>
      <c r="B19" s="195"/>
      <c r="C19" s="195"/>
      <c r="D19" s="195"/>
      <c r="E19" s="195"/>
      <c r="F19" s="195"/>
      <c r="G19" s="194"/>
    </row>
    <row r="20" spans="1:9" s="191" customFormat="1" ht="55.95" customHeight="1" x14ac:dyDescent="0.25">
      <c r="A20" s="744"/>
      <c r="B20" s="193" t="str">
        <f>D5</f>
        <v>Aroz3D</v>
      </c>
      <c r="C20" s="193" t="str">
        <f>G5</f>
        <v>Egesten Metallehitused</v>
      </c>
      <c r="D20" s="193" t="str">
        <f>E5</f>
        <v>Silfer</v>
      </c>
      <c r="E20" s="193" t="str">
        <f>B5</f>
        <v>VERX</v>
      </c>
      <c r="F20" s="193" t="str">
        <f>C5</f>
        <v>ESTCell</v>
      </c>
      <c r="G20" s="192" t="str">
        <f>F5</f>
        <v>TER Team</v>
      </c>
      <c r="I20" s="204"/>
    </row>
    <row r="21" spans="1:9" s="189" customFormat="1" ht="36" customHeight="1" x14ac:dyDescent="0.3">
      <c r="A21" s="745"/>
      <c r="B21" s="190">
        <v>5</v>
      </c>
      <c r="C21" s="190">
        <v>3</v>
      </c>
      <c r="D21" s="190">
        <v>2</v>
      </c>
      <c r="E21" s="190">
        <v>1</v>
      </c>
      <c r="F21" s="190">
        <v>6</v>
      </c>
      <c r="G21" s="190">
        <v>4</v>
      </c>
      <c r="I21" s="202"/>
    </row>
    <row r="22" spans="1:9" x14ac:dyDescent="0.25">
      <c r="A22" s="187"/>
      <c r="B22" s="188"/>
      <c r="C22" s="188"/>
      <c r="D22" s="188"/>
      <c r="E22" s="188"/>
      <c r="F22" s="188"/>
      <c r="G22" s="188"/>
    </row>
    <row r="23" spans="1:9" x14ac:dyDescent="0.25">
      <c r="A23" s="187"/>
      <c r="B23" s="187"/>
      <c r="C23" s="187"/>
      <c r="D23" s="187"/>
      <c r="E23" s="187"/>
      <c r="F23" s="187"/>
      <c r="G23" s="188"/>
    </row>
    <row r="24" spans="1:9" x14ac:dyDescent="0.25">
      <c r="A24" s="187"/>
      <c r="B24" s="187"/>
      <c r="C24" s="187"/>
      <c r="D24" s="187"/>
      <c r="E24" s="187"/>
      <c r="F24" s="187"/>
    </row>
    <row r="25" spans="1:9" x14ac:dyDescent="0.25">
      <c r="A25" s="187"/>
      <c r="B25" s="187"/>
      <c r="C25" s="187"/>
      <c r="D25" s="187"/>
      <c r="E25" s="187"/>
      <c r="F25" s="187"/>
      <c r="G25" s="188"/>
    </row>
    <row r="26" spans="1:9" x14ac:dyDescent="0.25">
      <c r="A26" s="187"/>
      <c r="B26" s="187"/>
      <c r="C26" s="187"/>
      <c r="D26" s="187"/>
      <c r="E26" s="187"/>
      <c r="F26" s="187"/>
      <c r="G26" s="188"/>
    </row>
    <row r="27" spans="1:9" x14ac:dyDescent="0.25">
      <c r="A27" s="187"/>
      <c r="B27" s="187"/>
      <c r="C27" s="187"/>
      <c r="D27" s="187"/>
      <c r="E27" s="187"/>
      <c r="F27" s="187"/>
      <c r="G27" s="188"/>
    </row>
    <row r="28" spans="1:9" x14ac:dyDescent="0.25">
      <c r="A28" s="187"/>
      <c r="B28" s="187"/>
      <c r="C28" s="187"/>
      <c r="D28" s="187"/>
      <c r="E28" s="187"/>
      <c r="F28" s="187"/>
      <c r="G28" s="188"/>
    </row>
    <row r="29" spans="1:9" x14ac:dyDescent="0.25">
      <c r="A29" s="187"/>
      <c r="B29" s="187"/>
      <c r="C29" s="187"/>
      <c r="D29" s="187"/>
      <c r="E29" s="187"/>
      <c r="F29" s="187"/>
    </row>
    <row r="30" spans="1:9" x14ac:dyDescent="0.25">
      <c r="A30" s="187"/>
      <c r="B30" s="187"/>
      <c r="C30" s="187"/>
      <c r="D30" s="187"/>
      <c r="E30" s="187"/>
      <c r="F30" s="187"/>
    </row>
    <row r="31" spans="1:9" x14ac:dyDescent="0.25">
      <c r="A31" s="187"/>
      <c r="B31" s="187"/>
      <c r="C31" s="187"/>
      <c r="D31" s="187"/>
      <c r="E31" s="187"/>
      <c r="F31" s="187"/>
    </row>
    <row r="32" spans="1:9" x14ac:dyDescent="0.25">
      <c r="A32" s="187"/>
      <c r="B32" s="187"/>
      <c r="C32" s="187"/>
      <c r="D32" s="187"/>
      <c r="E32" s="187"/>
      <c r="F32" s="187"/>
    </row>
    <row r="33" spans="1:6" x14ac:dyDescent="0.25">
      <c r="A33" s="187"/>
      <c r="B33" s="187"/>
      <c r="C33" s="187"/>
      <c r="D33" s="187"/>
      <c r="E33" s="187"/>
      <c r="F33" s="187"/>
    </row>
    <row r="34" spans="1:6" x14ac:dyDescent="0.25">
      <c r="A34" s="187"/>
      <c r="B34" s="187"/>
      <c r="C34" s="187"/>
      <c r="D34" s="187"/>
      <c r="E34" s="187"/>
      <c r="F34" s="187"/>
    </row>
    <row r="35" spans="1:6" x14ac:dyDescent="0.25">
      <c r="A35" s="187"/>
      <c r="B35" s="187"/>
      <c r="C35" s="187"/>
      <c r="D35" s="187"/>
      <c r="E35" s="187"/>
      <c r="F35" s="187"/>
    </row>
    <row r="36" spans="1:6" x14ac:dyDescent="0.25">
      <c r="A36" s="187"/>
      <c r="B36" s="187"/>
      <c r="C36" s="187"/>
      <c r="D36" s="187"/>
      <c r="E36" s="187"/>
      <c r="F36" s="187"/>
    </row>
    <row r="37" spans="1:6" x14ac:dyDescent="0.25">
      <c r="A37" s="187"/>
      <c r="B37" s="187"/>
      <c r="C37" s="187"/>
      <c r="D37" s="187"/>
      <c r="E37" s="187"/>
      <c r="F37" s="187"/>
    </row>
    <row r="38" spans="1:6" x14ac:dyDescent="0.25">
      <c r="A38" s="187"/>
      <c r="B38" s="187"/>
      <c r="C38" s="187"/>
      <c r="D38" s="187"/>
      <c r="E38" s="187"/>
      <c r="F38" s="187"/>
    </row>
    <row r="39" spans="1:6" x14ac:dyDescent="0.25">
      <c r="A39" s="187"/>
      <c r="B39" s="187"/>
      <c r="C39" s="187"/>
      <c r="D39" s="187"/>
      <c r="E39" s="187"/>
      <c r="F39" s="187"/>
    </row>
    <row r="40" spans="1:6" x14ac:dyDescent="0.25">
      <c r="A40" s="187"/>
      <c r="B40" s="187"/>
      <c r="C40" s="187"/>
      <c r="D40" s="187"/>
      <c r="E40" s="187"/>
      <c r="F40" s="187"/>
    </row>
    <row r="41" spans="1:6" x14ac:dyDescent="0.25">
      <c r="A41" s="187"/>
      <c r="B41" s="187"/>
      <c r="C41" s="187"/>
      <c r="D41" s="187"/>
      <c r="E41" s="187"/>
      <c r="F41" s="187"/>
    </row>
    <row r="42" spans="1:6" x14ac:dyDescent="0.25">
      <c r="A42" s="187"/>
      <c r="B42" s="187"/>
      <c r="C42" s="187"/>
      <c r="D42" s="187"/>
      <c r="E42" s="187"/>
      <c r="F42" s="187"/>
    </row>
    <row r="43" spans="1:6" x14ac:dyDescent="0.25">
      <c r="A43" s="187"/>
      <c r="B43" s="187"/>
      <c r="C43" s="187"/>
      <c r="D43" s="187"/>
      <c r="E43" s="187"/>
      <c r="F43" s="187"/>
    </row>
    <row r="44" spans="1:6" x14ac:dyDescent="0.25">
      <c r="A44" s="187"/>
      <c r="B44" s="187"/>
      <c r="C44" s="187"/>
      <c r="D44" s="187"/>
      <c r="E44" s="187"/>
      <c r="F44" s="187"/>
    </row>
    <row r="45" spans="1:6" x14ac:dyDescent="0.25">
      <c r="A45" s="187"/>
      <c r="B45" s="187"/>
      <c r="C45" s="187"/>
      <c r="D45" s="187"/>
      <c r="E45" s="187"/>
      <c r="F45" s="187"/>
    </row>
    <row r="46" spans="1:6" x14ac:dyDescent="0.25">
      <c r="A46" s="187"/>
      <c r="B46" s="187"/>
      <c r="C46" s="187"/>
      <c r="D46" s="187"/>
      <c r="E46" s="187"/>
      <c r="F46" s="187"/>
    </row>
    <row r="47" spans="1:6" x14ac:dyDescent="0.25">
      <c r="A47" s="187"/>
      <c r="B47" s="187"/>
      <c r="C47" s="187"/>
      <c r="D47" s="187"/>
      <c r="E47" s="187"/>
      <c r="F47" s="187"/>
    </row>
    <row r="48" spans="1:6" x14ac:dyDescent="0.25">
      <c r="A48" s="187"/>
      <c r="B48" s="187"/>
      <c r="C48" s="187"/>
      <c r="D48" s="187"/>
      <c r="E48" s="187"/>
      <c r="F48" s="187"/>
    </row>
    <row r="57" ht="110.7" customHeight="1" x14ac:dyDescent="0.25"/>
    <row r="74" ht="111" customHeight="1" x14ac:dyDescent="0.25"/>
    <row r="91" ht="112.5" customHeight="1" x14ac:dyDescent="0.25"/>
  </sheetData>
  <mergeCells count="6">
    <mergeCell ref="A16:A18"/>
    <mergeCell ref="A19:A21"/>
    <mergeCell ref="A1:G1"/>
    <mergeCell ref="A4:A9"/>
    <mergeCell ref="A10:A12"/>
    <mergeCell ref="A13:A15"/>
  </mergeCells>
  <conditionalFormatting sqref="I6:I8">
    <cfRule type="cellIs" dxfId="2" priority="1" stopIfTrue="1" operator="between">
      <formula>3000</formula>
      <formula>3099</formula>
    </cfRule>
    <cfRule type="cellIs" dxfId="1" priority="2" stopIfTrue="1" operator="between">
      <formula>600</formula>
      <formula>699</formula>
    </cfRule>
    <cfRule type="cellIs" dxfId="0" priority="3" stopIfTrue="1" operator="between">
      <formula>700</formula>
      <formula>799</formula>
    </cfRule>
  </conditionalFormatting>
  <pageMargins left="0.74803149606299213" right="0.23622047244094491" top="0.98425196850393704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2"/>
  <sheetViews>
    <sheetView zoomScale="50" zoomScaleNormal="50" workbookViewId="0">
      <selection activeCell="B1" sqref="B1:F2"/>
    </sheetView>
  </sheetViews>
  <sheetFormatPr defaultColWidth="9.33203125" defaultRowHeight="13.2" x14ac:dyDescent="0.25"/>
  <cols>
    <col min="1" max="1" width="20.6640625" style="157" customWidth="1"/>
    <col min="2" max="5" width="19.44140625" style="157" customWidth="1"/>
    <col min="6" max="6" width="21.6640625" style="157" customWidth="1"/>
    <col min="7" max="16384" width="9.33203125" style="157"/>
  </cols>
  <sheetData>
    <row r="1" spans="1:6" x14ac:dyDescent="0.25">
      <c r="B1" s="747" t="str">
        <f>tabel!A1</f>
        <v>Vindipalli finaal 9.mai 2023</v>
      </c>
      <c r="C1" s="747"/>
      <c r="D1" s="747"/>
      <c r="E1" s="747"/>
      <c r="F1" s="747"/>
    </row>
    <row r="2" spans="1:6" x14ac:dyDescent="0.25">
      <c r="B2" s="747"/>
      <c r="C2" s="747"/>
      <c r="D2" s="747"/>
      <c r="E2" s="747"/>
      <c r="F2" s="747"/>
    </row>
    <row r="3" spans="1:6" ht="12" customHeight="1" x14ac:dyDescent="0.4">
      <c r="B3" s="177"/>
      <c r="C3" s="177"/>
      <c r="D3" s="177"/>
      <c r="E3" s="177"/>
      <c r="F3" s="177"/>
    </row>
    <row r="4" spans="1:6" ht="22.8" x14ac:dyDescent="0.4">
      <c r="B4" s="177" t="s">
        <v>94</v>
      </c>
      <c r="C4" s="180" t="str">
        <f>tabel!B5</f>
        <v>VERX</v>
      </c>
      <c r="D4" s="177"/>
      <c r="E4" s="207">
        <f>tabel!B4</f>
        <v>43</v>
      </c>
      <c r="F4" s="177"/>
    </row>
    <row r="5" spans="1:6" ht="13.5" customHeight="1" x14ac:dyDescent="0.25">
      <c r="B5" s="176"/>
      <c r="C5" s="176"/>
      <c r="D5" s="176"/>
      <c r="E5" s="176"/>
      <c r="F5" s="176"/>
    </row>
    <row r="6" spans="1:6" s="172" customFormat="1" ht="22.5" customHeight="1" x14ac:dyDescent="0.25">
      <c r="A6" s="183" t="s">
        <v>92</v>
      </c>
      <c r="B6" s="174" t="s">
        <v>89</v>
      </c>
      <c r="C6" s="174" t="s">
        <v>87</v>
      </c>
      <c r="D6" s="174" t="s">
        <v>95</v>
      </c>
      <c r="E6" s="174" t="s">
        <v>91</v>
      </c>
      <c r="F6" s="173" t="s">
        <v>90</v>
      </c>
    </row>
    <row r="7" spans="1:6" s="181" customFormat="1" ht="35.4" customHeight="1" x14ac:dyDescent="0.25">
      <c r="A7" s="182" t="s">
        <v>29</v>
      </c>
      <c r="B7" s="170" t="str">
        <f>tabel!C5</f>
        <v>ESTCell</v>
      </c>
      <c r="C7" s="170" t="str">
        <f>tabel!G11</f>
        <v>Aroz3D</v>
      </c>
      <c r="D7" s="170" t="str">
        <f>tabel!E14</f>
        <v>TER Team</v>
      </c>
      <c r="E7" s="170" t="str">
        <f>tabel!G5</f>
        <v>Egesten Metallehitused</v>
      </c>
      <c r="F7" s="169" t="str">
        <f>tabel!E5</f>
        <v>Silfer</v>
      </c>
    </row>
    <row r="8" spans="1:6" x14ac:dyDescent="0.25">
      <c r="A8" s="167"/>
      <c r="B8" s="166" t="s">
        <v>28</v>
      </c>
      <c r="C8" s="165" t="s">
        <v>30</v>
      </c>
      <c r="D8" s="165" t="s">
        <v>31</v>
      </c>
      <c r="E8" s="165" t="s">
        <v>32</v>
      </c>
      <c r="F8" s="164" t="s">
        <v>33</v>
      </c>
    </row>
    <row r="9" spans="1:6" x14ac:dyDescent="0.25">
      <c r="A9" s="163" t="s">
        <v>55</v>
      </c>
      <c r="B9" s="162" t="s">
        <v>86</v>
      </c>
      <c r="C9" s="162" t="s">
        <v>86</v>
      </c>
      <c r="D9" s="162" t="s">
        <v>86</v>
      </c>
      <c r="E9" s="162" t="s">
        <v>86</v>
      </c>
      <c r="F9" s="162" t="s">
        <v>86</v>
      </c>
    </row>
    <row r="10" spans="1:6" ht="23.25" customHeight="1" x14ac:dyDescent="0.3">
      <c r="A10" s="179" t="str">
        <f>tabel!B6</f>
        <v>Eli Vainlo</v>
      </c>
      <c r="B10" s="161"/>
      <c r="C10" s="161"/>
      <c r="D10" s="161"/>
      <c r="E10" s="161"/>
      <c r="F10" s="161"/>
    </row>
    <row r="11" spans="1:6" ht="23.25" customHeight="1" x14ac:dyDescent="0.3">
      <c r="A11" s="179" t="str">
        <f>tabel!B7</f>
        <v>Erik Papstel</v>
      </c>
      <c r="B11" s="161"/>
      <c r="C11" s="161"/>
      <c r="D11" s="161"/>
      <c r="E11" s="161"/>
      <c r="F11" s="161"/>
    </row>
    <row r="12" spans="1:6" ht="23.25" customHeight="1" x14ac:dyDescent="0.3">
      <c r="A12" s="179" t="str">
        <f>tabel!B8</f>
        <v>Ingmar Papstel</v>
      </c>
      <c r="B12" s="161"/>
      <c r="C12" s="161"/>
      <c r="D12" s="161"/>
      <c r="E12" s="161"/>
      <c r="F12" s="161"/>
    </row>
    <row r="13" spans="1:6" ht="23.25" customHeight="1" x14ac:dyDescent="0.25">
      <c r="A13" s="160" t="s">
        <v>103</v>
      </c>
      <c r="B13" s="159"/>
      <c r="C13" s="159"/>
      <c r="D13" s="159"/>
      <c r="E13" s="159"/>
      <c r="F13" s="159"/>
    </row>
    <row r="14" spans="1:6" ht="23.25" customHeight="1" x14ac:dyDescent="0.25">
      <c r="A14" s="160" t="s">
        <v>85</v>
      </c>
      <c r="B14" s="159"/>
      <c r="C14" s="159"/>
      <c r="D14" s="159"/>
      <c r="E14" s="159"/>
      <c r="F14" s="159"/>
    </row>
    <row r="16" spans="1:6" ht="50.4" customHeight="1" x14ac:dyDescent="0.25">
      <c r="B16" s="158" t="s">
        <v>84</v>
      </c>
    </row>
    <row r="17" spans="1:6" ht="97.2" customHeight="1" x14ac:dyDescent="0.25"/>
    <row r="18" spans="1:6" x14ac:dyDescent="0.25">
      <c r="B18" s="747" t="str">
        <f>B1</f>
        <v>Vindipalli finaal 9.mai 2023</v>
      </c>
      <c r="C18" s="747"/>
      <c r="D18" s="747"/>
      <c r="E18" s="747"/>
      <c r="F18" s="747"/>
    </row>
    <row r="19" spans="1:6" x14ac:dyDescent="0.25">
      <c r="B19" s="747"/>
      <c r="C19" s="747"/>
      <c r="D19" s="747"/>
      <c r="E19" s="747"/>
      <c r="F19" s="747"/>
    </row>
    <row r="20" spans="1:6" ht="12" customHeight="1" x14ac:dyDescent="0.4">
      <c r="B20" s="177"/>
      <c r="C20" s="177"/>
      <c r="D20" s="177"/>
      <c r="E20" s="177"/>
      <c r="F20" s="177"/>
    </row>
    <row r="21" spans="1:6" ht="22.8" x14ac:dyDescent="0.4">
      <c r="B21" s="177" t="s">
        <v>94</v>
      </c>
      <c r="C21" s="180" t="str">
        <f>tabel!E5</f>
        <v>Silfer</v>
      </c>
      <c r="D21" s="177"/>
      <c r="E21" s="207">
        <f>tabel!E4</f>
        <v>64</v>
      </c>
      <c r="F21" s="177"/>
    </row>
    <row r="22" spans="1:6" ht="13.5" customHeight="1" x14ac:dyDescent="0.25">
      <c r="B22" s="176"/>
      <c r="C22" s="176"/>
      <c r="D22" s="176"/>
      <c r="E22" s="176"/>
      <c r="F22" s="176"/>
    </row>
    <row r="23" spans="1:6" s="172" customFormat="1" ht="22.5" customHeight="1" x14ac:dyDescent="0.25">
      <c r="A23" s="183" t="s">
        <v>92</v>
      </c>
      <c r="B23" s="174" t="s">
        <v>90</v>
      </c>
      <c r="C23" s="174" t="s">
        <v>89</v>
      </c>
      <c r="D23" s="174" t="s">
        <v>88</v>
      </c>
      <c r="E23" s="174" t="s">
        <v>87</v>
      </c>
      <c r="F23" s="173" t="s">
        <v>95</v>
      </c>
    </row>
    <row r="24" spans="1:6" s="181" customFormat="1" ht="35.4" customHeight="1" x14ac:dyDescent="0.25">
      <c r="A24" s="182" t="s">
        <v>29</v>
      </c>
      <c r="B24" s="170" t="str">
        <f>tabel!D5</f>
        <v>Aroz3D</v>
      </c>
      <c r="C24" s="170" t="str">
        <f>tabel!F5</f>
        <v>TER Team</v>
      </c>
      <c r="D24" s="170" t="str">
        <f>tabel!F14</f>
        <v>Egesten Metallehitused</v>
      </c>
      <c r="E24" s="170" t="str">
        <f>tabel!C5</f>
        <v>ESTCell</v>
      </c>
      <c r="F24" s="169" t="str">
        <f>tabel!B5</f>
        <v>VERX</v>
      </c>
    </row>
    <row r="25" spans="1:6" x14ac:dyDescent="0.25">
      <c r="A25" s="167"/>
      <c r="B25" s="166" t="s">
        <v>28</v>
      </c>
      <c r="C25" s="165" t="s">
        <v>30</v>
      </c>
      <c r="D25" s="165" t="s">
        <v>31</v>
      </c>
      <c r="E25" s="165" t="s">
        <v>32</v>
      </c>
      <c r="F25" s="164" t="s">
        <v>33</v>
      </c>
    </row>
    <row r="26" spans="1:6" x14ac:dyDescent="0.25">
      <c r="A26" s="163" t="s">
        <v>55</v>
      </c>
      <c r="B26" s="162" t="s">
        <v>86</v>
      </c>
      <c r="C26" s="162" t="s">
        <v>86</v>
      </c>
      <c r="D26" s="162" t="s">
        <v>86</v>
      </c>
      <c r="E26" s="162" t="s">
        <v>86</v>
      </c>
      <c r="F26" s="162" t="s">
        <v>86</v>
      </c>
    </row>
    <row r="27" spans="1:6" ht="23.25" customHeight="1" x14ac:dyDescent="0.3">
      <c r="A27" s="179" t="str">
        <f>tabel!E6</f>
        <v xml:space="preserve">Aire Aros </v>
      </c>
      <c r="B27" s="161"/>
      <c r="C27" s="161"/>
      <c r="D27" s="161"/>
      <c r="E27" s="161"/>
      <c r="F27" s="161"/>
    </row>
    <row r="28" spans="1:6" ht="23.25" customHeight="1" x14ac:dyDescent="0.3">
      <c r="A28" s="179" t="str">
        <f>tabel!E7</f>
        <v>Romi Aros</v>
      </c>
      <c r="B28" s="161"/>
      <c r="C28" s="161"/>
      <c r="D28" s="161"/>
      <c r="E28" s="161"/>
      <c r="F28" s="161"/>
    </row>
    <row r="29" spans="1:6" ht="23.25" customHeight="1" x14ac:dyDescent="0.3">
      <c r="A29" s="179" t="str">
        <f>tabel!E8</f>
        <v>Ralf Aros</v>
      </c>
      <c r="B29" s="161"/>
      <c r="C29" s="161"/>
      <c r="D29" s="161"/>
      <c r="E29" s="161"/>
      <c r="F29" s="161"/>
    </row>
    <row r="30" spans="1:6" ht="23.25" customHeight="1" x14ac:dyDescent="0.25">
      <c r="A30" s="160" t="s">
        <v>103</v>
      </c>
      <c r="B30" s="159"/>
      <c r="C30" s="159"/>
      <c r="D30" s="159"/>
      <c r="E30" s="159"/>
      <c r="F30" s="159"/>
    </row>
    <row r="31" spans="1:6" ht="23.25" customHeight="1" x14ac:dyDescent="0.25">
      <c r="A31" s="160" t="s">
        <v>85</v>
      </c>
      <c r="B31" s="159"/>
      <c r="C31" s="159"/>
      <c r="D31" s="159"/>
      <c r="E31" s="159"/>
      <c r="F31" s="159"/>
    </row>
    <row r="33" spans="1:6" ht="36" customHeight="1" x14ac:dyDescent="0.25">
      <c r="B33" s="158" t="s">
        <v>84</v>
      </c>
    </row>
    <row r="34" spans="1:6" ht="111.6" customHeight="1" x14ac:dyDescent="0.25"/>
    <row r="35" spans="1:6" x14ac:dyDescent="0.25">
      <c r="B35" s="747" t="str">
        <f>B1</f>
        <v>Vindipalli finaal 9.mai 2023</v>
      </c>
      <c r="C35" s="747"/>
      <c r="D35" s="747"/>
      <c r="E35" s="747"/>
      <c r="F35" s="747"/>
    </row>
    <row r="36" spans="1:6" x14ac:dyDescent="0.25">
      <c r="B36" s="747"/>
      <c r="C36" s="747"/>
      <c r="D36" s="747"/>
      <c r="E36" s="747"/>
      <c r="F36" s="747"/>
    </row>
    <row r="37" spans="1:6" ht="12" customHeight="1" x14ac:dyDescent="0.4">
      <c r="B37" s="177"/>
      <c r="C37" s="177"/>
      <c r="D37" s="177"/>
      <c r="E37" s="177"/>
      <c r="F37" s="177"/>
    </row>
    <row r="38" spans="1:6" ht="22.8" x14ac:dyDescent="0.4">
      <c r="B38" s="177" t="s">
        <v>94</v>
      </c>
      <c r="C38" s="180" t="str">
        <f>tabel!G5</f>
        <v>Egesten Metallehitused</v>
      </c>
      <c r="D38" s="177"/>
      <c r="E38" s="207">
        <f>tabel!G4</f>
        <v>61</v>
      </c>
      <c r="F38" s="177"/>
    </row>
    <row r="39" spans="1:6" ht="13.5" customHeight="1" x14ac:dyDescent="0.25">
      <c r="B39" s="176"/>
      <c r="C39" s="176"/>
      <c r="D39" s="176"/>
      <c r="E39" s="176"/>
      <c r="F39" s="176"/>
    </row>
    <row r="40" spans="1:6" s="172" customFormat="1" ht="22.2" customHeight="1" x14ac:dyDescent="0.25">
      <c r="A40" s="175" t="s">
        <v>92</v>
      </c>
      <c r="B40" s="174" t="s">
        <v>88</v>
      </c>
      <c r="C40" s="174" t="s">
        <v>95</v>
      </c>
      <c r="D40" s="174" t="s">
        <v>87</v>
      </c>
      <c r="E40" s="174" t="s">
        <v>89</v>
      </c>
      <c r="F40" s="173" t="s">
        <v>91</v>
      </c>
    </row>
    <row r="41" spans="1:6" s="168" customFormat="1" ht="35.4" customHeight="1" x14ac:dyDescent="0.25">
      <c r="A41" s="171" t="s">
        <v>29</v>
      </c>
      <c r="B41" s="170" t="str">
        <f>tabel!F5</f>
        <v>TER Team</v>
      </c>
      <c r="C41" s="170" t="str">
        <f>tabel!C5</f>
        <v>ESTCell</v>
      </c>
      <c r="D41" s="170" t="str">
        <f>tabel!E5</f>
        <v>Silfer</v>
      </c>
      <c r="E41" s="170" t="str">
        <f>tabel!B5</f>
        <v>VERX</v>
      </c>
      <c r="F41" s="169" t="str">
        <f>tabel!D5</f>
        <v>Aroz3D</v>
      </c>
    </row>
    <row r="42" spans="1:6" x14ac:dyDescent="0.25">
      <c r="A42" s="167"/>
      <c r="B42" s="166" t="s">
        <v>28</v>
      </c>
      <c r="C42" s="165" t="s">
        <v>30</v>
      </c>
      <c r="D42" s="165" t="s">
        <v>31</v>
      </c>
      <c r="E42" s="165" t="s">
        <v>32</v>
      </c>
      <c r="F42" s="164" t="s">
        <v>33</v>
      </c>
    </row>
    <row r="43" spans="1:6" x14ac:dyDescent="0.25">
      <c r="A43" s="163" t="s">
        <v>55</v>
      </c>
      <c r="B43" s="162" t="s">
        <v>86</v>
      </c>
      <c r="C43" s="162" t="s">
        <v>86</v>
      </c>
      <c r="D43" s="162" t="s">
        <v>86</v>
      </c>
      <c r="E43" s="162" t="s">
        <v>86</v>
      </c>
      <c r="F43" s="162" t="s">
        <v>86</v>
      </c>
    </row>
    <row r="44" spans="1:6" ht="23.25" customHeight="1" x14ac:dyDescent="0.3">
      <c r="A44" s="179" t="str">
        <f>tabel!G6</f>
        <v>Katrin Männik</v>
      </c>
      <c r="B44" s="161"/>
      <c r="C44" s="161"/>
      <c r="D44" s="161"/>
      <c r="E44" s="161"/>
      <c r="F44" s="161"/>
    </row>
    <row r="45" spans="1:6" ht="23.25" customHeight="1" x14ac:dyDescent="0.3">
      <c r="A45" s="179" t="str">
        <f>tabel!G7</f>
        <v>Simo Kree</v>
      </c>
      <c r="B45" s="161"/>
      <c r="C45" s="161"/>
      <c r="D45" s="161"/>
      <c r="E45" s="161"/>
      <c r="F45" s="161"/>
    </row>
    <row r="46" spans="1:6" ht="23.25" customHeight="1" x14ac:dyDescent="0.3">
      <c r="A46" s="179" t="str">
        <f>tabel!G8</f>
        <v>Anti Kree</v>
      </c>
      <c r="B46" s="161"/>
      <c r="C46" s="161"/>
      <c r="D46" s="161"/>
      <c r="E46" s="161"/>
      <c r="F46" s="161"/>
    </row>
    <row r="47" spans="1:6" ht="23.25" customHeight="1" x14ac:dyDescent="0.25">
      <c r="A47" s="160" t="s">
        <v>103</v>
      </c>
      <c r="B47" s="159"/>
      <c r="C47" s="159"/>
      <c r="D47" s="159"/>
      <c r="E47" s="159"/>
      <c r="F47" s="159"/>
    </row>
    <row r="48" spans="1:6" ht="23.25" customHeight="1" x14ac:dyDescent="0.25">
      <c r="A48" s="160" t="s">
        <v>85</v>
      </c>
      <c r="B48" s="159"/>
      <c r="C48" s="159"/>
      <c r="D48" s="159"/>
      <c r="E48" s="159"/>
      <c r="F48" s="159"/>
    </row>
    <row r="50" spans="1:6" ht="36" customHeight="1" x14ac:dyDescent="0.25">
      <c r="B50" s="158" t="s">
        <v>84</v>
      </c>
    </row>
    <row r="51" spans="1:6" ht="114" customHeight="1" x14ac:dyDescent="0.25"/>
    <row r="52" spans="1:6" x14ac:dyDescent="0.25">
      <c r="B52" s="747" t="str">
        <f>B1</f>
        <v>Vindipalli finaal 9.mai 2023</v>
      </c>
      <c r="C52" s="747"/>
      <c r="D52" s="747"/>
      <c r="E52" s="747"/>
      <c r="F52" s="747"/>
    </row>
    <row r="53" spans="1:6" x14ac:dyDescent="0.25">
      <c r="B53" s="747"/>
      <c r="C53" s="747"/>
      <c r="D53" s="747"/>
      <c r="E53" s="747"/>
      <c r="F53" s="747"/>
    </row>
    <row r="54" spans="1:6" ht="12" customHeight="1" x14ac:dyDescent="0.4">
      <c r="B54" s="177"/>
      <c r="C54" s="177"/>
      <c r="D54" s="177"/>
      <c r="E54" s="177"/>
      <c r="F54" s="177"/>
    </row>
    <row r="55" spans="1:6" ht="22.8" x14ac:dyDescent="0.4">
      <c r="B55" s="177" t="s">
        <v>94</v>
      </c>
      <c r="C55" s="180" t="str">
        <f>tabel!F5</f>
        <v>TER Team</v>
      </c>
      <c r="D55" s="177"/>
      <c r="E55" s="207">
        <f>tabel!F4</f>
        <v>56</v>
      </c>
      <c r="F55" s="177"/>
    </row>
    <row r="56" spans="1:6" ht="13.5" customHeight="1" x14ac:dyDescent="0.25">
      <c r="B56" s="176"/>
      <c r="C56" s="176"/>
      <c r="D56" s="176"/>
      <c r="E56" s="176"/>
      <c r="F56" s="176"/>
    </row>
    <row r="57" spans="1:6" s="172" customFormat="1" ht="22.5" customHeight="1" x14ac:dyDescent="0.25">
      <c r="A57" s="175" t="s">
        <v>92</v>
      </c>
      <c r="B57" s="174" t="s">
        <v>87</v>
      </c>
      <c r="C57" s="174" t="s">
        <v>91</v>
      </c>
      <c r="D57" s="174" t="s">
        <v>90</v>
      </c>
      <c r="E57" s="174" t="s">
        <v>95</v>
      </c>
      <c r="F57" s="173" t="s">
        <v>88</v>
      </c>
    </row>
    <row r="58" spans="1:6" s="168" customFormat="1" ht="35.4" customHeight="1" x14ac:dyDescent="0.25">
      <c r="A58" s="171" t="s">
        <v>29</v>
      </c>
      <c r="B58" s="170" t="str">
        <f>tabel!G5</f>
        <v>Egesten Metallehitused</v>
      </c>
      <c r="C58" s="170" t="str">
        <f>tabel!E5</f>
        <v>Silfer</v>
      </c>
      <c r="D58" s="170" t="str">
        <f>tabel!B5</f>
        <v>VERX</v>
      </c>
      <c r="E58" s="170" t="str">
        <f>tabel!D5</f>
        <v>Aroz3D</v>
      </c>
      <c r="F58" s="169" t="str">
        <f>tabel!C5</f>
        <v>ESTCell</v>
      </c>
    </row>
    <row r="59" spans="1:6" x14ac:dyDescent="0.25">
      <c r="A59" s="167"/>
      <c r="B59" s="166" t="s">
        <v>28</v>
      </c>
      <c r="C59" s="165" t="s">
        <v>30</v>
      </c>
      <c r="D59" s="165" t="s">
        <v>31</v>
      </c>
      <c r="E59" s="165" t="s">
        <v>32</v>
      </c>
      <c r="F59" s="164" t="s">
        <v>33</v>
      </c>
    </row>
    <row r="60" spans="1:6" x14ac:dyDescent="0.25">
      <c r="A60" s="163" t="s">
        <v>55</v>
      </c>
      <c r="B60" s="162" t="s">
        <v>86</v>
      </c>
      <c r="C60" s="162" t="s">
        <v>86</v>
      </c>
      <c r="D60" s="162" t="s">
        <v>86</v>
      </c>
      <c r="E60" s="162" t="s">
        <v>86</v>
      </c>
      <c r="F60" s="162" t="s">
        <v>86</v>
      </c>
    </row>
    <row r="61" spans="1:6" ht="23.25" customHeight="1" x14ac:dyDescent="0.3">
      <c r="A61" s="179" t="str">
        <f>tabel!F6</f>
        <v>Triin Kiis</v>
      </c>
      <c r="B61" s="161"/>
      <c r="C61" s="161"/>
      <c r="D61" s="161"/>
      <c r="E61" s="161"/>
      <c r="F61" s="161"/>
    </row>
    <row r="62" spans="1:6" ht="23.25" customHeight="1" x14ac:dyDescent="0.3">
      <c r="A62" s="179" t="str">
        <f>tabel!F7</f>
        <v>Eha Neito</v>
      </c>
      <c r="B62" s="161"/>
      <c r="C62" s="161"/>
      <c r="D62" s="161"/>
      <c r="E62" s="161"/>
      <c r="F62" s="161"/>
    </row>
    <row r="63" spans="1:6" ht="23.25" customHeight="1" x14ac:dyDescent="0.3">
      <c r="A63" s="179" t="str">
        <f>tabel!F8</f>
        <v>Rannu Eimla</v>
      </c>
      <c r="B63" s="161"/>
      <c r="C63" s="161"/>
      <c r="D63" s="161"/>
      <c r="E63" s="161"/>
      <c r="F63" s="161"/>
    </row>
    <row r="64" spans="1:6" ht="23.25" customHeight="1" x14ac:dyDescent="0.25">
      <c r="A64" s="160" t="s">
        <v>103</v>
      </c>
      <c r="B64" s="159"/>
      <c r="C64" s="159"/>
      <c r="D64" s="159"/>
      <c r="E64" s="159"/>
      <c r="F64" s="159"/>
    </row>
    <row r="65" spans="1:6" ht="23.25" customHeight="1" x14ac:dyDescent="0.25">
      <c r="A65" s="160" t="s">
        <v>85</v>
      </c>
      <c r="B65" s="159"/>
      <c r="C65" s="159"/>
      <c r="D65" s="159"/>
      <c r="E65" s="159"/>
      <c r="F65" s="159"/>
    </row>
    <row r="67" spans="1:6" ht="36" customHeight="1" x14ac:dyDescent="0.25">
      <c r="B67" s="158" t="s">
        <v>84</v>
      </c>
    </row>
    <row r="68" spans="1:6" ht="114.6" customHeight="1" x14ac:dyDescent="0.25"/>
    <row r="69" spans="1:6" x14ac:dyDescent="0.25">
      <c r="B69" s="747" t="str">
        <f>B1</f>
        <v>Vindipalli finaal 9.mai 2023</v>
      </c>
      <c r="C69" s="747"/>
      <c r="D69" s="747"/>
      <c r="E69" s="747"/>
      <c r="F69" s="747"/>
    </row>
    <row r="70" spans="1:6" x14ac:dyDescent="0.25">
      <c r="B70" s="747"/>
      <c r="C70" s="747"/>
      <c r="D70" s="747"/>
      <c r="E70" s="747"/>
      <c r="F70" s="747"/>
    </row>
    <row r="71" spans="1:6" ht="12" customHeight="1" x14ac:dyDescent="0.4">
      <c r="B71" s="177"/>
      <c r="C71" s="177"/>
      <c r="D71" s="177"/>
      <c r="E71" s="177"/>
      <c r="F71" s="177"/>
    </row>
    <row r="72" spans="1:6" ht="22.8" x14ac:dyDescent="0.4">
      <c r="B72" s="177" t="s">
        <v>94</v>
      </c>
      <c r="C72" s="178" t="str">
        <f>tabel!D5</f>
        <v>Aroz3D</v>
      </c>
      <c r="D72" s="177"/>
      <c r="E72" s="207">
        <f>tabel!D4</f>
        <v>53</v>
      </c>
      <c r="F72" s="177"/>
    </row>
    <row r="73" spans="1:6" ht="13.5" customHeight="1" x14ac:dyDescent="0.25">
      <c r="B73" s="176"/>
      <c r="C73" s="176"/>
      <c r="D73" s="176"/>
      <c r="E73" s="176"/>
      <c r="F73" s="176"/>
    </row>
    <row r="74" spans="1:6" s="172" customFormat="1" ht="22.5" customHeight="1" x14ac:dyDescent="0.25">
      <c r="A74" s="175" t="s">
        <v>92</v>
      </c>
      <c r="B74" s="174" t="s">
        <v>95</v>
      </c>
      <c r="C74" s="174" t="s">
        <v>88</v>
      </c>
      <c r="D74" s="174" t="s">
        <v>91</v>
      </c>
      <c r="E74" s="174" t="s">
        <v>90</v>
      </c>
      <c r="F74" s="173" t="s">
        <v>89</v>
      </c>
    </row>
    <row r="75" spans="1:6" s="168" customFormat="1" ht="35.4" customHeight="1" x14ac:dyDescent="0.25">
      <c r="A75" s="171" t="s">
        <v>29</v>
      </c>
      <c r="B75" s="170" t="str">
        <f>tabel!E5</f>
        <v>Silfer</v>
      </c>
      <c r="C75" s="170" t="str">
        <f>tabel!B5</f>
        <v>VERX</v>
      </c>
      <c r="D75" s="170" t="str">
        <f>tabel!C5</f>
        <v>ESTCell</v>
      </c>
      <c r="E75" s="170" t="str">
        <f>tabel!F5</f>
        <v>TER Team</v>
      </c>
      <c r="F75" s="169" t="str">
        <f>tabel!G5</f>
        <v>Egesten Metallehitused</v>
      </c>
    </row>
    <row r="76" spans="1:6" x14ac:dyDescent="0.25">
      <c r="A76" s="167"/>
      <c r="B76" s="166" t="s">
        <v>28</v>
      </c>
      <c r="C76" s="165" t="s">
        <v>30</v>
      </c>
      <c r="D76" s="165" t="s">
        <v>31</v>
      </c>
      <c r="E76" s="165" t="s">
        <v>32</v>
      </c>
      <c r="F76" s="164" t="s">
        <v>33</v>
      </c>
    </row>
    <row r="77" spans="1:6" x14ac:dyDescent="0.25">
      <c r="A77" s="163" t="s">
        <v>55</v>
      </c>
      <c r="B77" s="162" t="s">
        <v>86</v>
      </c>
      <c r="C77" s="162" t="s">
        <v>86</v>
      </c>
      <c r="D77" s="162" t="s">
        <v>86</v>
      </c>
      <c r="E77" s="162" t="s">
        <v>86</v>
      </c>
      <c r="F77" s="162" t="s">
        <v>86</v>
      </c>
    </row>
    <row r="78" spans="1:6" ht="23.25" customHeight="1" x14ac:dyDescent="0.3">
      <c r="A78" s="179" t="str">
        <f>tabel!D6</f>
        <v>Kristiina Rozenthal</v>
      </c>
      <c r="B78" s="161"/>
      <c r="C78" s="161"/>
      <c r="D78" s="161"/>
      <c r="E78" s="161"/>
      <c r="F78" s="161"/>
    </row>
    <row r="79" spans="1:6" ht="23.25" customHeight="1" x14ac:dyDescent="0.3">
      <c r="A79" s="179" t="str">
        <f>tabel!D7</f>
        <v>Raili Laats</v>
      </c>
      <c r="B79" s="161"/>
      <c r="C79" s="161"/>
      <c r="D79" s="161"/>
      <c r="E79" s="161"/>
      <c r="F79" s="161"/>
    </row>
    <row r="80" spans="1:6" ht="23.25" customHeight="1" x14ac:dyDescent="0.3">
      <c r="A80" s="179" t="str">
        <f>tabel!D8</f>
        <v>August Rozenthal</v>
      </c>
      <c r="B80" s="161"/>
      <c r="C80" s="161"/>
      <c r="D80" s="161"/>
      <c r="E80" s="161"/>
      <c r="F80" s="161"/>
    </row>
    <row r="81" spans="1:6" ht="23.25" customHeight="1" x14ac:dyDescent="0.25">
      <c r="A81" s="160" t="s">
        <v>103</v>
      </c>
      <c r="B81" s="159"/>
      <c r="C81" s="159"/>
      <c r="D81" s="159"/>
      <c r="E81" s="159"/>
      <c r="F81" s="159"/>
    </row>
    <row r="82" spans="1:6" ht="23.25" customHeight="1" x14ac:dyDescent="0.25">
      <c r="A82" s="160" t="s">
        <v>85</v>
      </c>
      <c r="B82" s="159"/>
      <c r="C82" s="159"/>
      <c r="D82" s="159"/>
      <c r="E82" s="159"/>
      <c r="F82" s="159"/>
    </row>
    <row r="84" spans="1:6" ht="36" customHeight="1" x14ac:dyDescent="0.25">
      <c r="B84" s="158" t="s">
        <v>84</v>
      </c>
    </row>
    <row r="85" spans="1:6" ht="108" customHeight="1" x14ac:dyDescent="0.25"/>
    <row r="86" spans="1:6" x14ac:dyDescent="0.25">
      <c r="B86" s="747" t="str">
        <f>B1</f>
        <v>Vindipalli finaal 9.mai 2023</v>
      </c>
      <c r="C86" s="747"/>
      <c r="D86" s="747"/>
      <c r="E86" s="747"/>
      <c r="F86" s="747"/>
    </row>
    <row r="87" spans="1:6" x14ac:dyDescent="0.25">
      <c r="B87" s="747"/>
      <c r="C87" s="747"/>
      <c r="D87" s="747"/>
      <c r="E87" s="747"/>
      <c r="F87" s="747"/>
    </row>
    <row r="88" spans="1:6" ht="12" customHeight="1" x14ac:dyDescent="0.4">
      <c r="B88" s="177"/>
      <c r="C88" s="177"/>
      <c r="D88" s="177"/>
      <c r="E88" s="177"/>
      <c r="F88" s="177"/>
    </row>
    <row r="89" spans="1:6" ht="22.8" x14ac:dyDescent="0.4">
      <c r="B89" s="177" t="s">
        <v>94</v>
      </c>
      <c r="C89" s="178" t="str">
        <f>tabel!C5</f>
        <v>ESTCell</v>
      </c>
      <c r="D89" s="177"/>
      <c r="E89" s="207">
        <f>tabel!C4</f>
        <v>90</v>
      </c>
      <c r="F89" s="177"/>
    </row>
    <row r="90" spans="1:6" ht="13.5" customHeight="1" x14ac:dyDescent="0.25">
      <c r="B90" s="176"/>
      <c r="C90" s="176" t="s">
        <v>93</v>
      </c>
      <c r="D90" s="176"/>
      <c r="E90" s="176"/>
      <c r="F90" s="176"/>
    </row>
    <row r="91" spans="1:6" s="172" customFormat="1" ht="22.5" customHeight="1" x14ac:dyDescent="0.25">
      <c r="A91" s="175" t="s">
        <v>92</v>
      </c>
      <c r="B91" s="174" t="s">
        <v>91</v>
      </c>
      <c r="C91" s="174" t="s">
        <v>90</v>
      </c>
      <c r="D91" s="174" t="s">
        <v>89</v>
      </c>
      <c r="E91" s="174" t="s">
        <v>88</v>
      </c>
      <c r="F91" s="173" t="s">
        <v>87</v>
      </c>
    </row>
    <row r="92" spans="1:6" s="168" customFormat="1" ht="35.4" customHeight="1" x14ac:dyDescent="0.25">
      <c r="A92" s="171" t="s">
        <v>29</v>
      </c>
      <c r="B92" s="170" t="str">
        <f>tabel!B5</f>
        <v>VERX</v>
      </c>
      <c r="C92" s="170" t="str">
        <f>tabel!G5</f>
        <v>Egesten Metallehitused</v>
      </c>
      <c r="D92" s="170" t="str">
        <f>tabel!D5</f>
        <v>Aroz3D</v>
      </c>
      <c r="E92" s="170" t="str">
        <f>tabel!E5</f>
        <v>Silfer</v>
      </c>
      <c r="F92" s="169" t="str">
        <f>tabel!F5</f>
        <v>TER Team</v>
      </c>
    </row>
    <row r="93" spans="1:6" x14ac:dyDescent="0.25">
      <c r="A93" s="167"/>
      <c r="B93" s="166" t="s">
        <v>28</v>
      </c>
      <c r="C93" s="165" t="s">
        <v>30</v>
      </c>
      <c r="D93" s="165" t="s">
        <v>31</v>
      </c>
      <c r="E93" s="165" t="s">
        <v>32</v>
      </c>
      <c r="F93" s="164" t="s">
        <v>33</v>
      </c>
    </row>
    <row r="94" spans="1:6" x14ac:dyDescent="0.25">
      <c r="A94" s="163" t="s">
        <v>55</v>
      </c>
      <c r="B94" s="162" t="s">
        <v>86</v>
      </c>
      <c r="C94" s="162" t="s">
        <v>86</v>
      </c>
      <c r="D94" s="162" t="s">
        <v>86</v>
      </c>
      <c r="E94" s="162" t="s">
        <v>86</v>
      </c>
      <c r="F94" s="162" t="s">
        <v>86</v>
      </c>
    </row>
    <row r="95" spans="1:6" ht="23.25" customHeight="1" x14ac:dyDescent="0.3">
      <c r="A95" s="179" t="str">
        <f>tabel!C6</f>
        <v>Diana Gerberg</v>
      </c>
      <c r="B95" s="161"/>
      <c r="C95" s="161"/>
      <c r="D95" s="161"/>
      <c r="E95" s="161"/>
      <c r="F95" s="161"/>
    </row>
    <row r="96" spans="1:6" ht="23.25" customHeight="1" x14ac:dyDescent="0.3">
      <c r="A96" s="179" t="str">
        <f>tabel!C7</f>
        <v>Jaanus Malm</v>
      </c>
      <c r="B96" s="161"/>
      <c r="C96" s="161"/>
      <c r="D96" s="161"/>
      <c r="E96" s="161"/>
      <c r="F96" s="161"/>
    </row>
    <row r="97" spans="1:6" ht="23.25" customHeight="1" x14ac:dyDescent="0.3">
      <c r="A97" s="179" t="str">
        <f>tabel!C8</f>
        <v>Lembit Luik</v>
      </c>
      <c r="B97" s="161"/>
      <c r="C97" s="161"/>
      <c r="D97" s="161"/>
      <c r="E97" s="161"/>
      <c r="F97" s="161"/>
    </row>
    <row r="98" spans="1:6" ht="23.25" customHeight="1" x14ac:dyDescent="0.25">
      <c r="A98" s="160" t="s">
        <v>103</v>
      </c>
      <c r="B98" s="159"/>
      <c r="C98" s="159"/>
      <c r="D98" s="159"/>
      <c r="E98" s="159"/>
      <c r="F98" s="159"/>
    </row>
    <row r="99" spans="1:6" ht="23.25" customHeight="1" x14ac:dyDescent="0.25">
      <c r="A99" s="160" t="s">
        <v>85</v>
      </c>
      <c r="B99" s="159"/>
      <c r="C99" s="159"/>
      <c r="D99" s="159"/>
      <c r="E99" s="159"/>
      <c r="F99" s="159"/>
    </row>
    <row r="101" spans="1:6" ht="36" customHeight="1" x14ac:dyDescent="0.25">
      <c r="B101" s="158" t="s">
        <v>84</v>
      </c>
    </row>
    <row r="102" spans="1:6" ht="125.25" customHeight="1" x14ac:dyDescent="0.25"/>
  </sheetData>
  <mergeCells count="6">
    <mergeCell ref="B18:F19"/>
    <mergeCell ref="B1:F2"/>
    <mergeCell ref="B86:F87"/>
    <mergeCell ref="B69:F70"/>
    <mergeCell ref="B52:F53"/>
    <mergeCell ref="B35:F36"/>
  </mergeCells>
  <pageMargins left="0.59055118110236227" right="0.19685039370078741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53"/>
  <sheetViews>
    <sheetView topLeftCell="B1" zoomScale="130" zoomScaleNormal="130" workbookViewId="0">
      <selection activeCell="G4" sqref="G4:H4"/>
    </sheetView>
  </sheetViews>
  <sheetFormatPr defaultRowHeight="13.2" x14ac:dyDescent="0.25"/>
  <cols>
    <col min="1" max="1" width="3.44140625" style="267" hidden="1" customWidth="1"/>
    <col min="2" max="2" width="13.109375" style="267" bestFit="1" customWidth="1"/>
    <col min="3" max="3" width="34.88671875" style="267" customWidth="1"/>
    <col min="4" max="4" width="8" style="267" customWidth="1"/>
    <col min="5" max="6" width="9.33203125" style="267" bestFit="1" customWidth="1"/>
    <col min="7" max="7" width="8" style="267" customWidth="1"/>
    <col min="8" max="8" width="9.21875" style="267" customWidth="1"/>
    <col min="9" max="9" width="8" style="267" customWidth="1"/>
    <col min="10" max="10" width="10.33203125" style="267" customWidth="1"/>
    <col min="11" max="11" width="6.88671875" style="267" bestFit="1" customWidth="1"/>
    <col min="12" max="12" width="33.6640625" style="267" customWidth="1"/>
    <col min="13" max="256" width="8.88671875" style="267"/>
    <col min="257" max="257" width="0" style="267" hidden="1" customWidth="1"/>
    <col min="258" max="258" width="9.5546875" style="267" customWidth="1"/>
    <col min="259" max="259" width="34.33203125" style="267" customWidth="1"/>
    <col min="260" max="260" width="8" style="267" customWidth="1"/>
    <col min="261" max="262" width="9.33203125" style="267" bestFit="1" customWidth="1"/>
    <col min="263" max="263" width="8" style="267" customWidth="1"/>
    <col min="264" max="264" width="7.109375" style="267" customWidth="1"/>
    <col min="265" max="265" width="8" style="267" customWidth="1"/>
    <col min="266" max="266" width="10.33203125" style="267" customWidth="1"/>
    <col min="267" max="267" width="6.88671875" style="267" bestFit="1" customWidth="1"/>
    <col min="268" max="268" width="33.6640625" style="267" customWidth="1"/>
    <col min="269" max="512" width="8.88671875" style="267"/>
    <col min="513" max="513" width="0" style="267" hidden="1" customWidth="1"/>
    <col min="514" max="514" width="9.5546875" style="267" customWidth="1"/>
    <col min="515" max="515" width="34.33203125" style="267" customWidth="1"/>
    <col min="516" max="516" width="8" style="267" customWidth="1"/>
    <col min="517" max="518" width="9.33203125" style="267" bestFit="1" customWidth="1"/>
    <col min="519" max="519" width="8" style="267" customWidth="1"/>
    <col min="520" max="520" width="7.109375" style="267" customWidth="1"/>
    <col min="521" max="521" width="8" style="267" customWidth="1"/>
    <col min="522" max="522" width="10.33203125" style="267" customWidth="1"/>
    <col min="523" max="523" width="6.88671875" style="267" bestFit="1" customWidth="1"/>
    <col min="524" max="524" width="33.6640625" style="267" customWidth="1"/>
    <col min="525" max="768" width="8.88671875" style="267"/>
    <col min="769" max="769" width="0" style="267" hidden="1" customWidth="1"/>
    <col min="770" max="770" width="9.5546875" style="267" customWidth="1"/>
    <col min="771" max="771" width="34.33203125" style="267" customWidth="1"/>
    <col min="772" max="772" width="8" style="267" customWidth="1"/>
    <col min="773" max="774" width="9.33203125" style="267" bestFit="1" customWidth="1"/>
    <col min="775" max="775" width="8" style="267" customWidth="1"/>
    <col min="776" max="776" width="7.109375" style="267" customWidth="1"/>
    <col min="777" max="777" width="8" style="267" customWidth="1"/>
    <col min="778" max="778" width="10.33203125" style="267" customWidth="1"/>
    <col min="779" max="779" width="6.88671875" style="267" bestFit="1" customWidth="1"/>
    <col min="780" max="780" width="33.6640625" style="267" customWidth="1"/>
    <col min="781" max="1024" width="8.88671875" style="267"/>
    <col min="1025" max="1025" width="0" style="267" hidden="1" customWidth="1"/>
    <col min="1026" max="1026" width="9.5546875" style="267" customWidth="1"/>
    <col min="1027" max="1027" width="34.33203125" style="267" customWidth="1"/>
    <col min="1028" max="1028" width="8" style="267" customWidth="1"/>
    <col min="1029" max="1030" width="9.33203125" style="267" bestFit="1" customWidth="1"/>
    <col min="1031" max="1031" width="8" style="267" customWidth="1"/>
    <col min="1032" max="1032" width="7.109375" style="267" customWidth="1"/>
    <col min="1033" max="1033" width="8" style="267" customWidth="1"/>
    <col min="1034" max="1034" width="10.33203125" style="267" customWidth="1"/>
    <col min="1035" max="1035" width="6.88671875" style="267" bestFit="1" customWidth="1"/>
    <col min="1036" max="1036" width="33.6640625" style="267" customWidth="1"/>
    <col min="1037" max="1280" width="8.88671875" style="267"/>
    <col min="1281" max="1281" width="0" style="267" hidden="1" customWidth="1"/>
    <col min="1282" max="1282" width="9.5546875" style="267" customWidth="1"/>
    <col min="1283" max="1283" width="34.33203125" style="267" customWidth="1"/>
    <col min="1284" max="1284" width="8" style="267" customWidth="1"/>
    <col min="1285" max="1286" width="9.33203125" style="267" bestFit="1" customWidth="1"/>
    <col min="1287" max="1287" width="8" style="267" customWidth="1"/>
    <col min="1288" max="1288" width="7.109375" style="267" customWidth="1"/>
    <col min="1289" max="1289" width="8" style="267" customWidth="1"/>
    <col min="1290" max="1290" width="10.33203125" style="267" customWidth="1"/>
    <col min="1291" max="1291" width="6.88671875" style="267" bestFit="1" customWidth="1"/>
    <col min="1292" max="1292" width="33.6640625" style="267" customWidth="1"/>
    <col min="1293" max="1536" width="8.88671875" style="267"/>
    <col min="1537" max="1537" width="0" style="267" hidden="1" customWidth="1"/>
    <col min="1538" max="1538" width="9.5546875" style="267" customWidth="1"/>
    <col min="1539" max="1539" width="34.33203125" style="267" customWidth="1"/>
    <col min="1540" max="1540" width="8" style="267" customWidth="1"/>
    <col min="1541" max="1542" width="9.33203125" style="267" bestFit="1" customWidth="1"/>
    <col min="1543" max="1543" width="8" style="267" customWidth="1"/>
    <col min="1544" max="1544" width="7.109375" style="267" customWidth="1"/>
    <col min="1545" max="1545" width="8" style="267" customWidth="1"/>
    <col min="1546" max="1546" width="10.33203125" style="267" customWidth="1"/>
    <col min="1547" max="1547" width="6.88671875" style="267" bestFit="1" customWidth="1"/>
    <col min="1548" max="1548" width="33.6640625" style="267" customWidth="1"/>
    <col min="1549" max="1792" width="8.88671875" style="267"/>
    <col min="1793" max="1793" width="0" style="267" hidden="1" customWidth="1"/>
    <col min="1794" max="1794" width="9.5546875" style="267" customWidth="1"/>
    <col min="1795" max="1795" width="34.33203125" style="267" customWidth="1"/>
    <col min="1796" max="1796" width="8" style="267" customWidth="1"/>
    <col min="1797" max="1798" width="9.33203125" style="267" bestFit="1" customWidth="1"/>
    <col min="1799" max="1799" width="8" style="267" customWidth="1"/>
    <col min="1800" max="1800" width="7.109375" style="267" customWidth="1"/>
    <col min="1801" max="1801" width="8" style="267" customWidth="1"/>
    <col min="1802" max="1802" width="10.33203125" style="267" customWidth="1"/>
    <col min="1803" max="1803" width="6.88671875" style="267" bestFit="1" customWidth="1"/>
    <col min="1804" max="1804" width="33.6640625" style="267" customWidth="1"/>
    <col min="1805" max="2048" width="8.88671875" style="267"/>
    <col min="2049" max="2049" width="0" style="267" hidden="1" customWidth="1"/>
    <col min="2050" max="2050" width="9.5546875" style="267" customWidth="1"/>
    <col min="2051" max="2051" width="34.33203125" style="267" customWidth="1"/>
    <col min="2052" max="2052" width="8" style="267" customWidth="1"/>
    <col min="2053" max="2054" width="9.33203125" style="267" bestFit="1" customWidth="1"/>
    <col min="2055" max="2055" width="8" style="267" customWidth="1"/>
    <col min="2056" max="2056" width="7.109375" style="267" customWidth="1"/>
    <col min="2057" max="2057" width="8" style="267" customWidth="1"/>
    <col min="2058" max="2058" width="10.33203125" style="267" customWidth="1"/>
    <col min="2059" max="2059" width="6.88671875" style="267" bestFit="1" customWidth="1"/>
    <col min="2060" max="2060" width="33.6640625" style="267" customWidth="1"/>
    <col min="2061" max="2304" width="8.88671875" style="267"/>
    <col min="2305" max="2305" width="0" style="267" hidden="1" customWidth="1"/>
    <col min="2306" max="2306" width="9.5546875" style="267" customWidth="1"/>
    <col min="2307" max="2307" width="34.33203125" style="267" customWidth="1"/>
    <col min="2308" max="2308" width="8" style="267" customWidth="1"/>
    <col min="2309" max="2310" width="9.33203125" style="267" bestFit="1" customWidth="1"/>
    <col min="2311" max="2311" width="8" style="267" customWidth="1"/>
    <col min="2312" max="2312" width="7.109375" style="267" customWidth="1"/>
    <col min="2313" max="2313" width="8" style="267" customWidth="1"/>
    <col min="2314" max="2314" width="10.33203125" style="267" customWidth="1"/>
    <col min="2315" max="2315" width="6.88671875" style="267" bestFit="1" customWidth="1"/>
    <col min="2316" max="2316" width="33.6640625" style="267" customWidth="1"/>
    <col min="2317" max="2560" width="8.88671875" style="267"/>
    <col min="2561" max="2561" width="0" style="267" hidden="1" customWidth="1"/>
    <col min="2562" max="2562" width="9.5546875" style="267" customWidth="1"/>
    <col min="2563" max="2563" width="34.33203125" style="267" customWidth="1"/>
    <col min="2564" max="2564" width="8" style="267" customWidth="1"/>
    <col min="2565" max="2566" width="9.33203125" style="267" bestFit="1" customWidth="1"/>
    <col min="2567" max="2567" width="8" style="267" customWidth="1"/>
    <col min="2568" max="2568" width="7.109375" style="267" customWidth="1"/>
    <col min="2569" max="2569" width="8" style="267" customWidth="1"/>
    <col min="2570" max="2570" width="10.33203125" style="267" customWidth="1"/>
    <col min="2571" max="2571" width="6.88671875" style="267" bestFit="1" customWidth="1"/>
    <col min="2572" max="2572" width="33.6640625" style="267" customWidth="1"/>
    <col min="2573" max="2816" width="8.88671875" style="267"/>
    <col min="2817" max="2817" width="0" style="267" hidden="1" customWidth="1"/>
    <col min="2818" max="2818" width="9.5546875" style="267" customWidth="1"/>
    <col min="2819" max="2819" width="34.33203125" style="267" customWidth="1"/>
    <col min="2820" max="2820" width="8" style="267" customWidth="1"/>
    <col min="2821" max="2822" width="9.33203125" style="267" bestFit="1" customWidth="1"/>
    <col min="2823" max="2823" width="8" style="267" customWidth="1"/>
    <col min="2824" max="2824" width="7.109375" style="267" customWidth="1"/>
    <col min="2825" max="2825" width="8" style="267" customWidth="1"/>
    <col min="2826" max="2826" width="10.33203125" style="267" customWidth="1"/>
    <col min="2827" max="2827" width="6.88671875" style="267" bestFit="1" customWidth="1"/>
    <col min="2828" max="2828" width="33.6640625" style="267" customWidth="1"/>
    <col min="2829" max="3072" width="8.88671875" style="267"/>
    <col min="3073" max="3073" width="0" style="267" hidden="1" customWidth="1"/>
    <col min="3074" max="3074" width="9.5546875" style="267" customWidth="1"/>
    <col min="3075" max="3075" width="34.33203125" style="267" customWidth="1"/>
    <col min="3076" max="3076" width="8" style="267" customWidth="1"/>
    <col min="3077" max="3078" width="9.33203125" style="267" bestFit="1" customWidth="1"/>
    <col min="3079" max="3079" width="8" style="267" customWidth="1"/>
    <col min="3080" max="3080" width="7.109375" style="267" customWidth="1"/>
    <col min="3081" max="3081" width="8" style="267" customWidth="1"/>
    <col min="3082" max="3082" width="10.33203125" style="267" customWidth="1"/>
    <col min="3083" max="3083" width="6.88671875" style="267" bestFit="1" customWidth="1"/>
    <col min="3084" max="3084" width="33.6640625" style="267" customWidth="1"/>
    <col min="3085" max="3328" width="8.88671875" style="267"/>
    <col min="3329" max="3329" width="0" style="267" hidden="1" customWidth="1"/>
    <col min="3330" max="3330" width="9.5546875" style="267" customWidth="1"/>
    <col min="3331" max="3331" width="34.33203125" style="267" customWidth="1"/>
    <col min="3332" max="3332" width="8" style="267" customWidth="1"/>
    <col min="3333" max="3334" width="9.33203125" style="267" bestFit="1" customWidth="1"/>
    <col min="3335" max="3335" width="8" style="267" customWidth="1"/>
    <col min="3336" max="3336" width="7.109375" style="267" customWidth="1"/>
    <col min="3337" max="3337" width="8" style="267" customWidth="1"/>
    <col min="3338" max="3338" width="10.33203125" style="267" customWidth="1"/>
    <col min="3339" max="3339" width="6.88671875" style="267" bestFit="1" customWidth="1"/>
    <col min="3340" max="3340" width="33.6640625" style="267" customWidth="1"/>
    <col min="3341" max="3584" width="8.88671875" style="267"/>
    <col min="3585" max="3585" width="0" style="267" hidden="1" customWidth="1"/>
    <col min="3586" max="3586" width="9.5546875" style="267" customWidth="1"/>
    <col min="3587" max="3587" width="34.33203125" style="267" customWidth="1"/>
    <col min="3588" max="3588" width="8" style="267" customWidth="1"/>
    <col min="3589" max="3590" width="9.33203125" style="267" bestFit="1" customWidth="1"/>
    <col min="3591" max="3591" width="8" style="267" customWidth="1"/>
    <col min="3592" max="3592" width="7.109375" style="267" customWidth="1"/>
    <col min="3593" max="3593" width="8" style="267" customWidth="1"/>
    <col min="3594" max="3594" width="10.33203125" style="267" customWidth="1"/>
    <col min="3595" max="3595" width="6.88671875" style="267" bestFit="1" customWidth="1"/>
    <col min="3596" max="3596" width="33.6640625" style="267" customWidth="1"/>
    <col min="3597" max="3840" width="8.88671875" style="267"/>
    <col min="3841" max="3841" width="0" style="267" hidden="1" customWidth="1"/>
    <col min="3842" max="3842" width="9.5546875" style="267" customWidth="1"/>
    <col min="3843" max="3843" width="34.33203125" style="267" customWidth="1"/>
    <col min="3844" max="3844" width="8" style="267" customWidth="1"/>
    <col min="3845" max="3846" width="9.33203125" style="267" bestFit="1" customWidth="1"/>
    <col min="3847" max="3847" width="8" style="267" customWidth="1"/>
    <col min="3848" max="3848" width="7.109375" style="267" customWidth="1"/>
    <col min="3849" max="3849" width="8" style="267" customWidth="1"/>
    <col min="3850" max="3850" width="10.33203125" style="267" customWidth="1"/>
    <col min="3851" max="3851" width="6.88671875" style="267" bestFit="1" customWidth="1"/>
    <col min="3852" max="3852" width="33.6640625" style="267" customWidth="1"/>
    <col min="3853" max="4096" width="8.88671875" style="267"/>
    <col min="4097" max="4097" width="0" style="267" hidden="1" customWidth="1"/>
    <col min="4098" max="4098" width="9.5546875" style="267" customWidth="1"/>
    <col min="4099" max="4099" width="34.33203125" style="267" customWidth="1"/>
    <col min="4100" max="4100" width="8" style="267" customWidth="1"/>
    <col min="4101" max="4102" width="9.33203125" style="267" bestFit="1" customWidth="1"/>
    <col min="4103" max="4103" width="8" style="267" customWidth="1"/>
    <col min="4104" max="4104" width="7.109375" style="267" customWidth="1"/>
    <col min="4105" max="4105" width="8" style="267" customWidth="1"/>
    <col min="4106" max="4106" width="10.33203125" style="267" customWidth="1"/>
    <col min="4107" max="4107" width="6.88671875" style="267" bestFit="1" customWidth="1"/>
    <col min="4108" max="4108" width="33.6640625" style="267" customWidth="1"/>
    <col min="4109" max="4352" width="8.88671875" style="267"/>
    <col min="4353" max="4353" width="0" style="267" hidden="1" customWidth="1"/>
    <col min="4354" max="4354" width="9.5546875" style="267" customWidth="1"/>
    <col min="4355" max="4355" width="34.33203125" style="267" customWidth="1"/>
    <col min="4356" max="4356" width="8" style="267" customWidth="1"/>
    <col min="4357" max="4358" width="9.33203125" style="267" bestFit="1" customWidth="1"/>
    <col min="4359" max="4359" width="8" style="267" customWidth="1"/>
    <col min="4360" max="4360" width="7.109375" style="267" customWidth="1"/>
    <col min="4361" max="4361" width="8" style="267" customWidth="1"/>
    <col min="4362" max="4362" width="10.33203125" style="267" customWidth="1"/>
    <col min="4363" max="4363" width="6.88671875" style="267" bestFit="1" customWidth="1"/>
    <col min="4364" max="4364" width="33.6640625" style="267" customWidth="1"/>
    <col min="4365" max="4608" width="8.88671875" style="267"/>
    <col min="4609" max="4609" width="0" style="267" hidden="1" customWidth="1"/>
    <col min="4610" max="4610" width="9.5546875" style="267" customWidth="1"/>
    <col min="4611" max="4611" width="34.33203125" style="267" customWidth="1"/>
    <col min="4612" max="4612" width="8" style="267" customWidth="1"/>
    <col min="4613" max="4614" width="9.33203125" style="267" bestFit="1" customWidth="1"/>
    <col min="4615" max="4615" width="8" style="267" customWidth="1"/>
    <col min="4616" max="4616" width="7.109375" style="267" customWidth="1"/>
    <col min="4617" max="4617" width="8" style="267" customWidth="1"/>
    <col min="4618" max="4618" width="10.33203125" style="267" customWidth="1"/>
    <col min="4619" max="4619" width="6.88671875" style="267" bestFit="1" customWidth="1"/>
    <col min="4620" max="4620" width="33.6640625" style="267" customWidth="1"/>
    <col min="4621" max="4864" width="8.88671875" style="267"/>
    <col min="4865" max="4865" width="0" style="267" hidden="1" customWidth="1"/>
    <col min="4866" max="4866" width="9.5546875" style="267" customWidth="1"/>
    <col min="4867" max="4867" width="34.33203125" style="267" customWidth="1"/>
    <col min="4868" max="4868" width="8" style="267" customWidth="1"/>
    <col min="4869" max="4870" width="9.33203125" style="267" bestFit="1" customWidth="1"/>
    <col min="4871" max="4871" width="8" style="267" customWidth="1"/>
    <col min="4872" max="4872" width="7.109375" style="267" customWidth="1"/>
    <col min="4873" max="4873" width="8" style="267" customWidth="1"/>
    <col min="4874" max="4874" width="10.33203125" style="267" customWidth="1"/>
    <col min="4875" max="4875" width="6.88671875" style="267" bestFit="1" customWidth="1"/>
    <col min="4876" max="4876" width="33.6640625" style="267" customWidth="1"/>
    <col min="4877" max="5120" width="8.88671875" style="267"/>
    <col min="5121" max="5121" width="0" style="267" hidden="1" customWidth="1"/>
    <col min="5122" max="5122" width="9.5546875" style="267" customWidth="1"/>
    <col min="5123" max="5123" width="34.33203125" style="267" customWidth="1"/>
    <col min="5124" max="5124" width="8" style="267" customWidth="1"/>
    <col min="5125" max="5126" width="9.33203125" style="267" bestFit="1" customWidth="1"/>
    <col min="5127" max="5127" width="8" style="267" customWidth="1"/>
    <col min="5128" max="5128" width="7.109375" style="267" customWidth="1"/>
    <col min="5129" max="5129" width="8" style="267" customWidth="1"/>
    <col min="5130" max="5130" width="10.33203125" style="267" customWidth="1"/>
    <col min="5131" max="5131" width="6.88671875" style="267" bestFit="1" customWidth="1"/>
    <col min="5132" max="5132" width="33.6640625" style="267" customWidth="1"/>
    <col min="5133" max="5376" width="8.88671875" style="267"/>
    <col min="5377" max="5377" width="0" style="267" hidden="1" customWidth="1"/>
    <col min="5378" max="5378" width="9.5546875" style="267" customWidth="1"/>
    <col min="5379" max="5379" width="34.33203125" style="267" customWidth="1"/>
    <col min="5380" max="5380" width="8" style="267" customWidth="1"/>
    <col min="5381" max="5382" width="9.33203125" style="267" bestFit="1" customWidth="1"/>
    <col min="5383" max="5383" width="8" style="267" customWidth="1"/>
    <col min="5384" max="5384" width="7.109375" style="267" customWidth="1"/>
    <col min="5385" max="5385" width="8" style="267" customWidth="1"/>
    <col min="5386" max="5386" width="10.33203125" style="267" customWidth="1"/>
    <col min="5387" max="5387" width="6.88671875" style="267" bestFit="1" customWidth="1"/>
    <col min="5388" max="5388" width="33.6640625" style="267" customWidth="1"/>
    <col min="5389" max="5632" width="8.88671875" style="267"/>
    <col min="5633" max="5633" width="0" style="267" hidden="1" customWidth="1"/>
    <col min="5634" max="5634" width="9.5546875" style="267" customWidth="1"/>
    <col min="5635" max="5635" width="34.33203125" style="267" customWidth="1"/>
    <col min="5636" max="5636" width="8" style="267" customWidth="1"/>
    <col min="5637" max="5638" width="9.33203125" style="267" bestFit="1" customWidth="1"/>
    <col min="5639" max="5639" width="8" style="267" customWidth="1"/>
    <col min="5640" max="5640" width="7.109375" style="267" customWidth="1"/>
    <col min="5641" max="5641" width="8" style="267" customWidth="1"/>
    <col min="5642" max="5642" width="10.33203125" style="267" customWidth="1"/>
    <col min="5643" max="5643" width="6.88671875" style="267" bestFit="1" customWidth="1"/>
    <col min="5644" max="5644" width="33.6640625" style="267" customWidth="1"/>
    <col min="5645" max="5888" width="8.88671875" style="267"/>
    <col min="5889" max="5889" width="0" style="267" hidden="1" customWidth="1"/>
    <col min="5890" max="5890" width="9.5546875" style="267" customWidth="1"/>
    <col min="5891" max="5891" width="34.33203125" style="267" customWidth="1"/>
    <col min="5892" max="5892" width="8" style="267" customWidth="1"/>
    <col min="5893" max="5894" width="9.33203125" style="267" bestFit="1" customWidth="1"/>
    <col min="5895" max="5895" width="8" style="267" customWidth="1"/>
    <col min="5896" max="5896" width="7.109375" style="267" customWidth="1"/>
    <col min="5897" max="5897" width="8" style="267" customWidth="1"/>
    <col min="5898" max="5898" width="10.33203125" style="267" customWidth="1"/>
    <col min="5899" max="5899" width="6.88671875" style="267" bestFit="1" customWidth="1"/>
    <col min="5900" max="5900" width="33.6640625" style="267" customWidth="1"/>
    <col min="5901" max="6144" width="8.88671875" style="267"/>
    <col min="6145" max="6145" width="0" style="267" hidden="1" customWidth="1"/>
    <col min="6146" max="6146" width="9.5546875" style="267" customWidth="1"/>
    <col min="6147" max="6147" width="34.33203125" style="267" customWidth="1"/>
    <col min="6148" max="6148" width="8" style="267" customWidth="1"/>
    <col min="6149" max="6150" width="9.33203125" style="267" bestFit="1" customWidth="1"/>
    <col min="6151" max="6151" width="8" style="267" customWidth="1"/>
    <col min="6152" max="6152" width="7.109375" style="267" customWidth="1"/>
    <col min="6153" max="6153" width="8" style="267" customWidth="1"/>
    <col min="6154" max="6154" width="10.33203125" style="267" customWidth="1"/>
    <col min="6155" max="6155" width="6.88671875" style="267" bestFit="1" customWidth="1"/>
    <col min="6156" max="6156" width="33.6640625" style="267" customWidth="1"/>
    <col min="6157" max="6400" width="8.88671875" style="267"/>
    <col min="6401" max="6401" width="0" style="267" hidden="1" customWidth="1"/>
    <col min="6402" max="6402" width="9.5546875" style="267" customWidth="1"/>
    <col min="6403" max="6403" width="34.33203125" style="267" customWidth="1"/>
    <col min="6404" max="6404" width="8" style="267" customWidth="1"/>
    <col min="6405" max="6406" width="9.33203125" style="267" bestFit="1" customWidth="1"/>
    <col min="6407" max="6407" width="8" style="267" customWidth="1"/>
    <col min="6408" max="6408" width="7.109375" style="267" customWidth="1"/>
    <col min="6409" max="6409" width="8" style="267" customWidth="1"/>
    <col min="6410" max="6410" width="10.33203125" style="267" customWidth="1"/>
    <col min="6411" max="6411" width="6.88671875" style="267" bestFit="1" customWidth="1"/>
    <col min="6412" max="6412" width="33.6640625" style="267" customWidth="1"/>
    <col min="6413" max="6656" width="8.88671875" style="267"/>
    <col min="6657" max="6657" width="0" style="267" hidden="1" customWidth="1"/>
    <col min="6658" max="6658" width="9.5546875" style="267" customWidth="1"/>
    <col min="6659" max="6659" width="34.33203125" style="267" customWidth="1"/>
    <col min="6660" max="6660" width="8" style="267" customWidth="1"/>
    <col min="6661" max="6662" width="9.33203125" style="267" bestFit="1" customWidth="1"/>
    <col min="6663" max="6663" width="8" style="267" customWidth="1"/>
    <col min="6664" max="6664" width="7.109375" style="267" customWidth="1"/>
    <col min="6665" max="6665" width="8" style="267" customWidth="1"/>
    <col min="6666" max="6666" width="10.33203125" style="267" customWidth="1"/>
    <col min="6667" max="6667" width="6.88671875" style="267" bestFit="1" customWidth="1"/>
    <col min="6668" max="6668" width="33.6640625" style="267" customWidth="1"/>
    <col min="6669" max="6912" width="8.88671875" style="267"/>
    <col min="6913" max="6913" width="0" style="267" hidden="1" customWidth="1"/>
    <col min="6914" max="6914" width="9.5546875" style="267" customWidth="1"/>
    <col min="6915" max="6915" width="34.33203125" style="267" customWidth="1"/>
    <col min="6916" max="6916" width="8" style="267" customWidth="1"/>
    <col min="6917" max="6918" width="9.33203125" style="267" bestFit="1" customWidth="1"/>
    <col min="6919" max="6919" width="8" style="267" customWidth="1"/>
    <col min="6920" max="6920" width="7.109375" style="267" customWidth="1"/>
    <col min="6921" max="6921" width="8" style="267" customWidth="1"/>
    <col min="6922" max="6922" width="10.33203125" style="267" customWidth="1"/>
    <col min="6923" max="6923" width="6.88671875" style="267" bestFit="1" customWidth="1"/>
    <col min="6924" max="6924" width="33.6640625" style="267" customWidth="1"/>
    <col min="6925" max="7168" width="8.88671875" style="267"/>
    <col min="7169" max="7169" width="0" style="267" hidden="1" customWidth="1"/>
    <col min="7170" max="7170" width="9.5546875" style="267" customWidth="1"/>
    <col min="7171" max="7171" width="34.33203125" style="267" customWidth="1"/>
    <col min="7172" max="7172" width="8" style="267" customWidth="1"/>
    <col min="7173" max="7174" width="9.33203125" style="267" bestFit="1" customWidth="1"/>
    <col min="7175" max="7175" width="8" style="267" customWidth="1"/>
    <col min="7176" max="7176" width="7.109375" style="267" customWidth="1"/>
    <col min="7177" max="7177" width="8" style="267" customWidth="1"/>
    <col min="7178" max="7178" width="10.33203125" style="267" customWidth="1"/>
    <col min="7179" max="7179" width="6.88671875" style="267" bestFit="1" customWidth="1"/>
    <col min="7180" max="7180" width="33.6640625" style="267" customWidth="1"/>
    <col min="7181" max="7424" width="8.88671875" style="267"/>
    <col min="7425" max="7425" width="0" style="267" hidden="1" customWidth="1"/>
    <col min="7426" max="7426" width="9.5546875" style="267" customWidth="1"/>
    <col min="7427" max="7427" width="34.33203125" style="267" customWidth="1"/>
    <col min="7428" max="7428" width="8" style="267" customWidth="1"/>
    <col min="7429" max="7430" width="9.33203125" style="267" bestFit="1" customWidth="1"/>
    <col min="7431" max="7431" width="8" style="267" customWidth="1"/>
    <col min="7432" max="7432" width="7.109375" style="267" customWidth="1"/>
    <col min="7433" max="7433" width="8" style="267" customWidth="1"/>
    <col min="7434" max="7434" width="10.33203125" style="267" customWidth="1"/>
    <col min="7435" max="7435" width="6.88671875" style="267" bestFit="1" customWidth="1"/>
    <col min="7436" max="7436" width="33.6640625" style="267" customWidth="1"/>
    <col min="7437" max="7680" width="8.88671875" style="267"/>
    <col min="7681" max="7681" width="0" style="267" hidden="1" customWidth="1"/>
    <col min="7682" max="7682" width="9.5546875" style="267" customWidth="1"/>
    <col min="7683" max="7683" width="34.33203125" style="267" customWidth="1"/>
    <col min="7684" max="7684" width="8" style="267" customWidth="1"/>
    <col min="7685" max="7686" width="9.33203125" style="267" bestFit="1" customWidth="1"/>
    <col min="7687" max="7687" width="8" style="267" customWidth="1"/>
    <col min="7688" max="7688" width="7.109375" style="267" customWidth="1"/>
    <col min="7689" max="7689" width="8" style="267" customWidth="1"/>
    <col min="7690" max="7690" width="10.33203125" style="267" customWidth="1"/>
    <col min="7691" max="7691" width="6.88671875" style="267" bestFit="1" customWidth="1"/>
    <col min="7692" max="7692" width="33.6640625" style="267" customWidth="1"/>
    <col min="7693" max="7936" width="8.88671875" style="267"/>
    <col min="7937" max="7937" width="0" style="267" hidden="1" customWidth="1"/>
    <col min="7938" max="7938" width="9.5546875" style="267" customWidth="1"/>
    <col min="7939" max="7939" width="34.33203125" style="267" customWidth="1"/>
    <col min="7940" max="7940" width="8" style="267" customWidth="1"/>
    <col min="7941" max="7942" width="9.33203125" style="267" bestFit="1" customWidth="1"/>
    <col min="7943" max="7943" width="8" style="267" customWidth="1"/>
    <col min="7944" max="7944" width="7.109375" style="267" customWidth="1"/>
    <col min="7945" max="7945" width="8" style="267" customWidth="1"/>
    <col min="7946" max="7946" width="10.33203125" style="267" customWidth="1"/>
    <col min="7947" max="7947" width="6.88671875" style="267" bestFit="1" customWidth="1"/>
    <col min="7948" max="7948" width="33.6640625" style="267" customWidth="1"/>
    <col min="7949" max="8192" width="8.88671875" style="267"/>
    <col min="8193" max="8193" width="0" style="267" hidden="1" customWidth="1"/>
    <col min="8194" max="8194" width="9.5546875" style="267" customWidth="1"/>
    <col min="8195" max="8195" width="34.33203125" style="267" customWidth="1"/>
    <col min="8196" max="8196" width="8" style="267" customWidth="1"/>
    <col min="8197" max="8198" width="9.33203125" style="267" bestFit="1" customWidth="1"/>
    <col min="8199" max="8199" width="8" style="267" customWidth="1"/>
    <col min="8200" max="8200" width="7.109375" style="267" customWidth="1"/>
    <col min="8201" max="8201" width="8" style="267" customWidth="1"/>
    <col min="8202" max="8202" width="10.33203125" style="267" customWidth="1"/>
    <col min="8203" max="8203" width="6.88671875" style="267" bestFit="1" customWidth="1"/>
    <col min="8204" max="8204" width="33.6640625" style="267" customWidth="1"/>
    <col min="8205" max="8448" width="8.88671875" style="267"/>
    <col min="8449" max="8449" width="0" style="267" hidden="1" customWidth="1"/>
    <col min="8450" max="8450" width="9.5546875" style="267" customWidth="1"/>
    <col min="8451" max="8451" width="34.33203125" style="267" customWidth="1"/>
    <col min="8452" max="8452" width="8" style="267" customWidth="1"/>
    <col min="8453" max="8454" width="9.33203125" style="267" bestFit="1" customWidth="1"/>
    <col min="8455" max="8455" width="8" style="267" customWidth="1"/>
    <col min="8456" max="8456" width="7.109375" style="267" customWidth="1"/>
    <col min="8457" max="8457" width="8" style="267" customWidth="1"/>
    <col min="8458" max="8458" width="10.33203125" style="267" customWidth="1"/>
    <col min="8459" max="8459" width="6.88671875" style="267" bestFit="1" customWidth="1"/>
    <col min="8460" max="8460" width="33.6640625" style="267" customWidth="1"/>
    <col min="8461" max="8704" width="8.88671875" style="267"/>
    <col min="8705" max="8705" width="0" style="267" hidden="1" customWidth="1"/>
    <col min="8706" max="8706" width="9.5546875" style="267" customWidth="1"/>
    <col min="8707" max="8707" width="34.33203125" style="267" customWidth="1"/>
    <col min="8708" max="8708" width="8" style="267" customWidth="1"/>
    <col min="8709" max="8710" width="9.33203125" style="267" bestFit="1" customWidth="1"/>
    <col min="8711" max="8711" width="8" style="267" customWidth="1"/>
    <col min="8712" max="8712" width="7.109375" style="267" customWidth="1"/>
    <col min="8713" max="8713" width="8" style="267" customWidth="1"/>
    <col min="8714" max="8714" width="10.33203125" style="267" customWidth="1"/>
    <col min="8715" max="8715" width="6.88671875" style="267" bestFit="1" customWidth="1"/>
    <col min="8716" max="8716" width="33.6640625" style="267" customWidth="1"/>
    <col min="8717" max="8960" width="8.88671875" style="267"/>
    <col min="8961" max="8961" width="0" style="267" hidden="1" customWidth="1"/>
    <col min="8962" max="8962" width="9.5546875" style="267" customWidth="1"/>
    <col min="8963" max="8963" width="34.33203125" style="267" customWidth="1"/>
    <col min="8964" max="8964" width="8" style="267" customWidth="1"/>
    <col min="8965" max="8966" width="9.33203125" style="267" bestFit="1" customWidth="1"/>
    <col min="8967" max="8967" width="8" style="267" customWidth="1"/>
    <col min="8968" max="8968" width="7.109375" style="267" customWidth="1"/>
    <col min="8969" max="8969" width="8" style="267" customWidth="1"/>
    <col min="8970" max="8970" width="10.33203125" style="267" customWidth="1"/>
    <col min="8971" max="8971" width="6.88671875" style="267" bestFit="1" customWidth="1"/>
    <col min="8972" max="8972" width="33.6640625" style="267" customWidth="1"/>
    <col min="8973" max="9216" width="8.88671875" style="267"/>
    <col min="9217" max="9217" width="0" style="267" hidden="1" customWidth="1"/>
    <col min="9218" max="9218" width="9.5546875" style="267" customWidth="1"/>
    <col min="9219" max="9219" width="34.33203125" style="267" customWidth="1"/>
    <col min="9220" max="9220" width="8" style="267" customWidth="1"/>
    <col min="9221" max="9222" width="9.33203125" style="267" bestFit="1" customWidth="1"/>
    <col min="9223" max="9223" width="8" style="267" customWidth="1"/>
    <col min="9224" max="9224" width="7.109375" style="267" customWidth="1"/>
    <col min="9225" max="9225" width="8" style="267" customWidth="1"/>
    <col min="9226" max="9226" width="10.33203125" style="267" customWidth="1"/>
    <col min="9227" max="9227" width="6.88671875" style="267" bestFit="1" customWidth="1"/>
    <col min="9228" max="9228" width="33.6640625" style="267" customWidth="1"/>
    <col min="9229" max="9472" width="8.88671875" style="267"/>
    <col min="9473" max="9473" width="0" style="267" hidden="1" customWidth="1"/>
    <col min="9474" max="9474" width="9.5546875" style="267" customWidth="1"/>
    <col min="9475" max="9475" width="34.33203125" style="267" customWidth="1"/>
    <col min="9476" max="9476" width="8" style="267" customWidth="1"/>
    <col min="9477" max="9478" width="9.33203125" style="267" bestFit="1" customWidth="1"/>
    <col min="9479" max="9479" width="8" style="267" customWidth="1"/>
    <col min="9480" max="9480" width="7.109375" style="267" customWidth="1"/>
    <col min="9481" max="9481" width="8" style="267" customWidth="1"/>
    <col min="9482" max="9482" width="10.33203125" style="267" customWidth="1"/>
    <col min="9483" max="9483" width="6.88671875" style="267" bestFit="1" customWidth="1"/>
    <col min="9484" max="9484" width="33.6640625" style="267" customWidth="1"/>
    <col min="9485" max="9728" width="8.88671875" style="267"/>
    <col min="9729" max="9729" width="0" style="267" hidden="1" customWidth="1"/>
    <col min="9730" max="9730" width="9.5546875" style="267" customWidth="1"/>
    <col min="9731" max="9731" width="34.33203125" style="267" customWidth="1"/>
    <col min="9732" max="9732" width="8" style="267" customWidth="1"/>
    <col min="9733" max="9734" width="9.33203125" style="267" bestFit="1" customWidth="1"/>
    <col min="9735" max="9735" width="8" style="267" customWidth="1"/>
    <col min="9736" max="9736" width="7.109375" style="267" customWidth="1"/>
    <col min="9737" max="9737" width="8" style="267" customWidth="1"/>
    <col min="9738" max="9738" width="10.33203125" style="267" customWidth="1"/>
    <col min="9739" max="9739" width="6.88671875" style="267" bestFit="1" customWidth="1"/>
    <col min="9740" max="9740" width="33.6640625" style="267" customWidth="1"/>
    <col min="9741" max="9984" width="8.88671875" style="267"/>
    <col min="9985" max="9985" width="0" style="267" hidden="1" customWidth="1"/>
    <col min="9986" max="9986" width="9.5546875" style="267" customWidth="1"/>
    <col min="9987" max="9987" width="34.33203125" style="267" customWidth="1"/>
    <col min="9988" max="9988" width="8" style="267" customWidth="1"/>
    <col min="9989" max="9990" width="9.33203125" style="267" bestFit="1" customWidth="1"/>
    <col min="9991" max="9991" width="8" style="267" customWidth="1"/>
    <col min="9992" max="9992" width="7.109375" style="267" customWidth="1"/>
    <col min="9993" max="9993" width="8" style="267" customWidth="1"/>
    <col min="9994" max="9994" width="10.33203125" style="267" customWidth="1"/>
    <col min="9995" max="9995" width="6.88671875" style="267" bestFit="1" customWidth="1"/>
    <col min="9996" max="9996" width="33.6640625" style="267" customWidth="1"/>
    <col min="9997" max="10240" width="8.88671875" style="267"/>
    <col min="10241" max="10241" width="0" style="267" hidden="1" customWidth="1"/>
    <col min="10242" max="10242" width="9.5546875" style="267" customWidth="1"/>
    <col min="10243" max="10243" width="34.33203125" style="267" customWidth="1"/>
    <col min="10244" max="10244" width="8" style="267" customWidth="1"/>
    <col min="10245" max="10246" width="9.33203125" style="267" bestFit="1" customWidth="1"/>
    <col min="10247" max="10247" width="8" style="267" customWidth="1"/>
    <col min="10248" max="10248" width="7.109375" style="267" customWidth="1"/>
    <col min="10249" max="10249" width="8" style="267" customWidth="1"/>
    <col min="10250" max="10250" width="10.33203125" style="267" customWidth="1"/>
    <col min="10251" max="10251" width="6.88671875" style="267" bestFit="1" customWidth="1"/>
    <col min="10252" max="10252" width="33.6640625" style="267" customWidth="1"/>
    <col min="10253" max="10496" width="8.88671875" style="267"/>
    <col min="10497" max="10497" width="0" style="267" hidden="1" customWidth="1"/>
    <col min="10498" max="10498" width="9.5546875" style="267" customWidth="1"/>
    <col min="10499" max="10499" width="34.33203125" style="267" customWidth="1"/>
    <col min="10500" max="10500" width="8" style="267" customWidth="1"/>
    <col min="10501" max="10502" width="9.33203125" style="267" bestFit="1" customWidth="1"/>
    <col min="10503" max="10503" width="8" style="267" customWidth="1"/>
    <col min="10504" max="10504" width="7.109375" style="267" customWidth="1"/>
    <col min="10505" max="10505" width="8" style="267" customWidth="1"/>
    <col min="10506" max="10506" width="10.33203125" style="267" customWidth="1"/>
    <col min="10507" max="10507" width="6.88671875" style="267" bestFit="1" customWidth="1"/>
    <col min="10508" max="10508" width="33.6640625" style="267" customWidth="1"/>
    <col min="10509" max="10752" width="8.88671875" style="267"/>
    <col min="10753" max="10753" width="0" style="267" hidden="1" customWidth="1"/>
    <col min="10754" max="10754" width="9.5546875" style="267" customWidth="1"/>
    <col min="10755" max="10755" width="34.33203125" style="267" customWidth="1"/>
    <col min="10756" max="10756" width="8" style="267" customWidth="1"/>
    <col min="10757" max="10758" width="9.33203125" style="267" bestFit="1" customWidth="1"/>
    <col min="10759" max="10759" width="8" style="267" customWidth="1"/>
    <col min="10760" max="10760" width="7.109375" style="267" customWidth="1"/>
    <col min="10761" max="10761" width="8" style="267" customWidth="1"/>
    <col min="10762" max="10762" width="10.33203125" style="267" customWidth="1"/>
    <col min="10763" max="10763" width="6.88671875" style="267" bestFit="1" customWidth="1"/>
    <col min="10764" max="10764" width="33.6640625" style="267" customWidth="1"/>
    <col min="10765" max="11008" width="8.88671875" style="267"/>
    <col min="11009" max="11009" width="0" style="267" hidden="1" customWidth="1"/>
    <col min="11010" max="11010" width="9.5546875" style="267" customWidth="1"/>
    <col min="11011" max="11011" width="34.33203125" style="267" customWidth="1"/>
    <col min="11012" max="11012" width="8" style="267" customWidth="1"/>
    <col min="11013" max="11014" width="9.33203125" style="267" bestFit="1" customWidth="1"/>
    <col min="11015" max="11015" width="8" style="267" customWidth="1"/>
    <col min="11016" max="11016" width="7.109375" style="267" customWidth="1"/>
    <col min="11017" max="11017" width="8" style="267" customWidth="1"/>
    <col min="11018" max="11018" width="10.33203125" style="267" customWidth="1"/>
    <col min="11019" max="11019" width="6.88671875" style="267" bestFit="1" customWidth="1"/>
    <col min="11020" max="11020" width="33.6640625" style="267" customWidth="1"/>
    <col min="11021" max="11264" width="8.88671875" style="267"/>
    <col min="11265" max="11265" width="0" style="267" hidden="1" customWidth="1"/>
    <col min="11266" max="11266" width="9.5546875" style="267" customWidth="1"/>
    <col min="11267" max="11267" width="34.33203125" style="267" customWidth="1"/>
    <col min="11268" max="11268" width="8" style="267" customWidth="1"/>
    <col min="11269" max="11270" width="9.33203125" style="267" bestFit="1" customWidth="1"/>
    <col min="11271" max="11271" width="8" style="267" customWidth="1"/>
    <col min="11272" max="11272" width="7.109375" style="267" customWidth="1"/>
    <col min="11273" max="11273" width="8" style="267" customWidth="1"/>
    <col min="11274" max="11274" width="10.33203125" style="267" customWidth="1"/>
    <col min="11275" max="11275" width="6.88671875" style="267" bestFit="1" customWidth="1"/>
    <col min="11276" max="11276" width="33.6640625" style="267" customWidth="1"/>
    <col min="11277" max="11520" width="8.88671875" style="267"/>
    <col min="11521" max="11521" width="0" style="267" hidden="1" customWidth="1"/>
    <col min="11522" max="11522" width="9.5546875" style="267" customWidth="1"/>
    <col min="11523" max="11523" width="34.33203125" style="267" customWidth="1"/>
    <col min="11524" max="11524" width="8" style="267" customWidth="1"/>
    <col min="11525" max="11526" width="9.33203125" style="267" bestFit="1" customWidth="1"/>
    <col min="11527" max="11527" width="8" style="267" customWidth="1"/>
    <col min="11528" max="11528" width="7.109375" style="267" customWidth="1"/>
    <col min="11529" max="11529" width="8" style="267" customWidth="1"/>
    <col min="11530" max="11530" width="10.33203125" style="267" customWidth="1"/>
    <col min="11531" max="11531" width="6.88671875" style="267" bestFit="1" customWidth="1"/>
    <col min="11532" max="11532" width="33.6640625" style="267" customWidth="1"/>
    <col min="11533" max="11776" width="8.88671875" style="267"/>
    <col min="11777" max="11777" width="0" style="267" hidden="1" customWidth="1"/>
    <col min="11778" max="11778" width="9.5546875" style="267" customWidth="1"/>
    <col min="11779" max="11779" width="34.33203125" style="267" customWidth="1"/>
    <col min="11780" max="11780" width="8" style="267" customWidth="1"/>
    <col min="11781" max="11782" width="9.33203125" style="267" bestFit="1" customWidth="1"/>
    <col min="11783" max="11783" width="8" style="267" customWidth="1"/>
    <col min="11784" max="11784" width="7.109375" style="267" customWidth="1"/>
    <col min="11785" max="11785" width="8" style="267" customWidth="1"/>
    <col min="11786" max="11786" width="10.33203125" style="267" customWidth="1"/>
    <col min="11787" max="11787" width="6.88671875" style="267" bestFit="1" customWidth="1"/>
    <col min="11788" max="11788" width="33.6640625" style="267" customWidth="1"/>
    <col min="11789" max="12032" width="8.88671875" style="267"/>
    <col min="12033" max="12033" width="0" style="267" hidden="1" customWidth="1"/>
    <col min="12034" max="12034" width="9.5546875" style="267" customWidth="1"/>
    <col min="12035" max="12035" width="34.33203125" style="267" customWidth="1"/>
    <col min="12036" max="12036" width="8" style="267" customWidth="1"/>
    <col min="12037" max="12038" width="9.33203125" style="267" bestFit="1" customWidth="1"/>
    <col min="12039" max="12039" width="8" style="267" customWidth="1"/>
    <col min="12040" max="12040" width="7.109375" style="267" customWidth="1"/>
    <col min="12041" max="12041" width="8" style="267" customWidth="1"/>
    <col min="12042" max="12042" width="10.33203125" style="267" customWidth="1"/>
    <col min="12043" max="12043" width="6.88671875" style="267" bestFit="1" customWidth="1"/>
    <col min="12044" max="12044" width="33.6640625" style="267" customWidth="1"/>
    <col min="12045" max="12288" width="8.88671875" style="267"/>
    <col min="12289" max="12289" width="0" style="267" hidden="1" customWidth="1"/>
    <col min="12290" max="12290" width="9.5546875" style="267" customWidth="1"/>
    <col min="12291" max="12291" width="34.33203125" style="267" customWidth="1"/>
    <col min="12292" max="12292" width="8" style="267" customWidth="1"/>
    <col min="12293" max="12294" width="9.33203125" style="267" bestFit="1" customWidth="1"/>
    <col min="12295" max="12295" width="8" style="267" customWidth="1"/>
    <col min="12296" max="12296" width="7.109375" style="267" customWidth="1"/>
    <col min="12297" max="12297" width="8" style="267" customWidth="1"/>
    <col min="12298" max="12298" width="10.33203125" style="267" customWidth="1"/>
    <col min="12299" max="12299" width="6.88671875" style="267" bestFit="1" customWidth="1"/>
    <col min="12300" max="12300" width="33.6640625" style="267" customWidth="1"/>
    <col min="12301" max="12544" width="8.88671875" style="267"/>
    <col min="12545" max="12545" width="0" style="267" hidden="1" customWidth="1"/>
    <col min="12546" max="12546" width="9.5546875" style="267" customWidth="1"/>
    <col min="12547" max="12547" width="34.33203125" style="267" customWidth="1"/>
    <col min="12548" max="12548" width="8" style="267" customWidth="1"/>
    <col min="12549" max="12550" width="9.33203125" style="267" bestFit="1" customWidth="1"/>
    <col min="12551" max="12551" width="8" style="267" customWidth="1"/>
    <col min="12552" max="12552" width="7.109375" style="267" customWidth="1"/>
    <col min="12553" max="12553" width="8" style="267" customWidth="1"/>
    <col min="12554" max="12554" width="10.33203125" style="267" customWidth="1"/>
    <col min="12555" max="12555" width="6.88671875" style="267" bestFit="1" customWidth="1"/>
    <col min="12556" max="12556" width="33.6640625" style="267" customWidth="1"/>
    <col min="12557" max="12800" width="8.88671875" style="267"/>
    <col min="12801" max="12801" width="0" style="267" hidden="1" customWidth="1"/>
    <col min="12802" max="12802" width="9.5546875" style="267" customWidth="1"/>
    <col min="12803" max="12803" width="34.33203125" style="267" customWidth="1"/>
    <col min="12804" max="12804" width="8" style="267" customWidth="1"/>
    <col min="12805" max="12806" width="9.33203125" style="267" bestFit="1" customWidth="1"/>
    <col min="12807" max="12807" width="8" style="267" customWidth="1"/>
    <col min="12808" max="12808" width="7.109375" style="267" customWidth="1"/>
    <col min="12809" max="12809" width="8" style="267" customWidth="1"/>
    <col min="12810" max="12810" width="10.33203125" style="267" customWidth="1"/>
    <col min="12811" max="12811" width="6.88671875" style="267" bestFit="1" customWidth="1"/>
    <col min="12812" max="12812" width="33.6640625" style="267" customWidth="1"/>
    <col min="12813" max="13056" width="8.88671875" style="267"/>
    <col min="13057" max="13057" width="0" style="267" hidden="1" customWidth="1"/>
    <col min="13058" max="13058" width="9.5546875" style="267" customWidth="1"/>
    <col min="13059" max="13059" width="34.33203125" style="267" customWidth="1"/>
    <col min="13060" max="13060" width="8" style="267" customWidth="1"/>
    <col min="13061" max="13062" width="9.33203125" style="267" bestFit="1" customWidth="1"/>
    <col min="13063" max="13063" width="8" style="267" customWidth="1"/>
    <col min="13064" max="13064" width="7.109375" style="267" customWidth="1"/>
    <col min="13065" max="13065" width="8" style="267" customWidth="1"/>
    <col min="13066" max="13066" width="10.33203125" style="267" customWidth="1"/>
    <col min="13067" max="13067" width="6.88671875" style="267" bestFit="1" customWidth="1"/>
    <col min="13068" max="13068" width="33.6640625" style="267" customWidth="1"/>
    <col min="13069" max="13312" width="8.88671875" style="267"/>
    <col min="13313" max="13313" width="0" style="267" hidden="1" customWidth="1"/>
    <col min="13314" max="13314" width="9.5546875" style="267" customWidth="1"/>
    <col min="13315" max="13315" width="34.33203125" style="267" customWidth="1"/>
    <col min="13316" max="13316" width="8" style="267" customWidth="1"/>
    <col min="13317" max="13318" width="9.33203125" style="267" bestFit="1" customWidth="1"/>
    <col min="13319" max="13319" width="8" style="267" customWidth="1"/>
    <col min="13320" max="13320" width="7.109375" style="267" customWidth="1"/>
    <col min="13321" max="13321" width="8" style="267" customWidth="1"/>
    <col min="13322" max="13322" width="10.33203125" style="267" customWidth="1"/>
    <col min="13323" max="13323" width="6.88671875" style="267" bestFit="1" customWidth="1"/>
    <col min="13324" max="13324" width="33.6640625" style="267" customWidth="1"/>
    <col min="13325" max="13568" width="8.88671875" style="267"/>
    <col min="13569" max="13569" width="0" style="267" hidden="1" customWidth="1"/>
    <col min="13570" max="13570" width="9.5546875" style="267" customWidth="1"/>
    <col min="13571" max="13571" width="34.33203125" style="267" customWidth="1"/>
    <col min="13572" max="13572" width="8" style="267" customWidth="1"/>
    <col min="13573" max="13574" width="9.33203125" style="267" bestFit="1" customWidth="1"/>
    <col min="13575" max="13575" width="8" style="267" customWidth="1"/>
    <col min="13576" max="13576" width="7.109375" style="267" customWidth="1"/>
    <col min="13577" max="13577" width="8" style="267" customWidth="1"/>
    <col min="13578" max="13578" width="10.33203125" style="267" customWidth="1"/>
    <col min="13579" max="13579" width="6.88671875" style="267" bestFit="1" customWidth="1"/>
    <col min="13580" max="13580" width="33.6640625" style="267" customWidth="1"/>
    <col min="13581" max="13824" width="8.88671875" style="267"/>
    <col min="13825" max="13825" width="0" style="267" hidden="1" customWidth="1"/>
    <col min="13826" max="13826" width="9.5546875" style="267" customWidth="1"/>
    <col min="13827" max="13827" width="34.33203125" style="267" customWidth="1"/>
    <col min="13828" max="13828" width="8" style="267" customWidth="1"/>
    <col min="13829" max="13830" width="9.33203125" style="267" bestFit="1" customWidth="1"/>
    <col min="13831" max="13831" width="8" style="267" customWidth="1"/>
    <col min="13832" max="13832" width="7.109375" style="267" customWidth="1"/>
    <col min="13833" max="13833" width="8" style="267" customWidth="1"/>
    <col min="13834" max="13834" width="10.33203125" style="267" customWidth="1"/>
    <col min="13835" max="13835" width="6.88671875" style="267" bestFit="1" customWidth="1"/>
    <col min="13836" max="13836" width="33.6640625" style="267" customWidth="1"/>
    <col min="13837" max="14080" width="8.88671875" style="267"/>
    <col min="14081" max="14081" width="0" style="267" hidden="1" customWidth="1"/>
    <col min="14082" max="14082" width="9.5546875" style="267" customWidth="1"/>
    <col min="14083" max="14083" width="34.33203125" style="267" customWidth="1"/>
    <col min="14084" max="14084" width="8" style="267" customWidth="1"/>
    <col min="14085" max="14086" width="9.33203125" style="267" bestFit="1" customWidth="1"/>
    <col min="14087" max="14087" width="8" style="267" customWidth="1"/>
    <col min="14088" max="14088" width="7.109375" style="267" customWidth="1"/>
    <col min="14089" max="14089" width="8" style="267" customWidth="1"/>
    <col min="14090" max="14090" width="10.33203125" style="267" customWidth="1"/>
    <col min="14091" max="14091" width="6.88671875" style="267" bestFit="1" customWidth="1"/>
    <col min="14092" max="14092" width="33.6640625" style="267" customWidth="1"/>
    <col min="14093" max="14336" width="8.88671875" style="267"/>
    <col min="14337" max="14337" width="0" style="267" hidden="1" customWidth="1"/>
    <col min="14338" max="14338" width="9.5546875" style="267" customWidth="1"/>
    <col min="14339" max="14339" width="34.33203125" style="267" customWidth="1"/>
    <col min="14340" max="14340" width="8" style="267" customWidth="1"/>
    <col min="14341" max="14342" width="9.33203125" style="267" bestFit="1" customWidth="1"/>
    <col min="14343" max="14343" width="8" style="267" customWidth="1"/>
    <col min="14344" max="14344" width="7.109375" style="267" customWidth="1"/>
    <col min="14345" max="14345" width="8" style="267" customWidth="1"/>
    <col min="14346" max="14346" width="10.33203125" style="267" customWidth="1"/>
    <col min="14347" max="14347" width="6.88671875" style="267" bestFit="1" customWidth="1"/>
    <col min="14348" max="14348" width="33.6640625" style="267" customWidth="1"/>
    <col min="14349" max="14592" width="8.88671875" style="267"/>
    <col min="14593" max="14593" width="0" style="267" hidden="1" customWidth="1"/>
    <col min="14594" max="14594" width="9.5546875" style="267" customWidth="1"/>
    <col min="14595" max="14595" width="34.33203125" style="267" customWidth="1"/>
    <col min="14596" max="14596" width="8" style="267" customWidth="1"/>
    <col min="14597" max="14598" width="9.33203125" style="267" bestFit="1" customWidth="1"/>
    <col min="14599" max="14599" width="8" style="267" customWidth="1"/>
    <col min="14600" max="14600" width="7.109375" style="267" customWidth="1"/>
    <col min="14601" max="14601" width="8" style="267" customWidth="1"/>
    <col min="14602" max="14602" width="10.33203125" style="267" customWidth="1"/>
    <col min="14603" max="14603" width="6.88671875" style="267" bestFit="1" customWidth="1"/>
    <col min="14604" max="14604" width="33.6640625" style="267" customWidth="1"/>
    <col min="14605" max="14848" width="8.88671875" style="267"/>
    <col min="14849" max="14849" width="0" style="267" hidden="1" customWidth="1"/>
    <col min="14850" max="14850" width="9.5546875" style="267" customWidth="1"/>
    <col min="14851" max="14851" width="34.33203125" style="267" customWidth="1"/>
    <col min="14852" max="14852" width="8" style="267" customWidth="1"/>
    <col min="14853" max="14854" width="9.33203125" style="267" bestFit="1" customWidth="1"/>
    <col min="14855" max="14855" width="8" style="267" customWidth="1"/>
    <col min="14856" max="14856" width="7.109375" style="267" customWidth="1"/>
    <col min="14857" max="14857" width="8" style="267" customWidth="1"/>
    <col min="14858" max="14858" width="10.33203125" style="267" customWidth="1"/>
    <col min="14859" max="14859" width="6.88671875" style="267" bestFit="1" customWidth="1"/>
    <col min="14860" max="14860" width="33.6640625" style="267" customWidth="1"/>
    <col min="14861" max="15104" width="8.88671875" style="267"/>
    <col min="15105" max="15105" width="0" style="267" hidden="1" customWidth="1"/>
    <col min="15106" max="15106" width="9.5546875" style="267" customWidth="1"/>
    <col min="15107" max="15107" width="34.33203125" style="267" customWidth="1"/>
    <col min="15108" max="15108" width="8" style="267" customWidth="1"/>
    <col min="15109" max="15110" width="9.33203125" style="267" bestFit="1" customWidth="1"/>
    <col min="15111" max="15111" width="8" style="267" customWidth="1"/>
    <col min="15112" max="15112" width="7.109375" style="267" customWidth="1"/>
    <col min="15113" max="15113" width="8" style="267" customWidth="1"/>
    <col min="15114" max="15114" width="10.33203125" style="267" customWidth="1"/>
    <col min="15115" max="15115" width="6.88671875" style="267" bestFit="1" customWidth="1"/>
    <col min="15116" max="15116" width="33.6640625" style="267" customWidth="1"/>
    <col min="15117" max="15360" width="8.88671875" style="267"/>
    <col min="15361" max="15361" width="0" style="267" hidden="1" customWidth="1"/>
    <col min="15362" max="15362" width="9.5546875" style="267" customWidth="1"/>
    <col min="15363" max="15363" width="34.33203125" style="267" customWidth="1"/>
    <col min="15364" max="15364" width="8" style="267" customWidth="1"/>
    <col min="15365" max="15366" width="9.33203125" style="267" bestFit="1" customWidth="1"/>
    <col min="15367" max="15367" width="8" style="267" customWidth="1"/>
    <col min="15368" max="15368" width="7.109375" style="267" customWidth="1"/>
    <col min="15369" max="15369" width="8" style="267" customWidth="1"/>
    <col min="15370" max="15370" width="10.33203125" style="267" customWidth="1"/>
    <col min="15371" max="15371" width="6.88671875" style="267" bestFit="1" customWidth="1"/>
    <col min="15372" max="15372" width="33.6640625" style="267" customWidth="1"/>
    <col min="15373" max="15616" width="8.88671875" style="267"/>
    <col min="15617" max="15617" width="0" style="267" hidden="1" customWidth="1"/>
    <col min="15618" max="15618" width="9.5546875" style="267" customWidth="1"/>
    <col min="15619" max="15619" width="34.33203125" style="267" customWidth="1"/>
    <col min="15620" max="15620" width="8" style="267" customWidth="1"/>
    <col min="15621" max="15622" width="9.33203125" style="267" bestFit="1" customWidth="1"/>
    <col min="15623" max="15623" width="8" style="267" customWidth="1"/>
    <col min="15624" max="15624" width="7.109375" style="267" customWidth="1"/>
    <col min="15625" max="15625" width="8" style="267" customWidth="1"/>
    <col min="15626" max="15626" width="10.33203125" style="267" customWidth="1"/>
    <col min="15627" max="15627" width="6.88671875" style="267" bestFit="1" customWidth="1"/>
    <col min="15628" max="15628" width="33.6640625" style="267" customWidth="1"/>
    <col min="15629" max="15872" width="8.88671875" style="267"/>
    <col min="15873" max="15873" width="0" style="267" hidden="1" customWidth="1"/>
    <col min="15874" max="15874" width="9.5546875" style="267" customWidth="1"/>
    <col min="15875" max="15875" width="34.33203125" style="267" customWidth="1"/>
    <col min="15876" max="15876" width="8" style="267" customWidth="1"/>
    <col min="15877" max="15878" width="9.33203125" style="267" bestFit="1" customWidth="1"/>
    <col min="15879" max="15879" width="8" style="267" customWidth="1"/>
    <col min="15880" max="15880" width="7.109375" style="267" customWidth="1"/>
    <col min="15881" max="15881" width="8" style="267" customWidth="1"/>
    <col min="15882" max="15882" width="10.33203125" style="267" customWidth="1"/>
    <col min="15883" max="15883" width="6.88671875" style="267" bestFit="1" customWidth="1"/>
    <col min="15884" max="15884" width="33.6640625" style="267" customWidth="1"/>
    <col min="15885" max="16128" width="8.88671875" style="267"/>
    <col min="16129" max="16129" width="0" style="267" hidden="1" customWidth="1"/>
    <col min="16130" max="16130" width="9.5546875" style="267" customWidth="1"/>
    <col min="16131" max="16131" width="34.33203125" style="267" customWidth="1"/>
    <col min="16132" max="16132" width="8" style="267" customWidth="1"/>
    <col min="16133" max="16134" width="9.33203125" style="267" bestFit="1" customWidth="1"/>
    <col min="16135" max="16135" width="8" style="267" customWidth="1"/>
    <col min="16136" max="16136" width="7.109375" style="267" customWidth="1"/>
    <col min="16137" max="16137" width="8" style="267" customWidth="1"/>
    <col min="16138" max="16138" width="10.33203125" style="267" customWidth="1"/>
    <col min="16139" max="16139" width="6.88671875" style="267" bestFit="1" customWidth="1"/>
    <col min="16140" max="16140" width="33.6640625" style="267" customWidth="1"/>
    <col min="16141" max="16384" width="8.88671875" style="267"/>
  </cols>
  <sheetData>
    <row r="1" spans="2:12" ht="40.200000000000003" customHeight="1" x14ac:dyDescent="0.25">
      <c r="B1" s="265"/>
      <c r="C1" s="266" t="s">
        <v>300</v>
      </c>
      <c r="D1" s="266"/>
      <c r="E1" s="266"/>
      <c r="F1" s="266"/>
      <c r="G1" s="266"/>
      <c r="H1" s="266"/>
      <c r="I1" s="266"/>
      <c r="J1" s="266"/>
      <c r="K1" s="266"/>
      <c r="L1" s="266"/>
    </row>
    <row r="2" spans="2:12" ht="3.6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2:12" ht="21.6" thickBot="1" x14ac:dyDescent="0.45">
      <c r="B3" s="268"/>
      <c r="C3" s="269" t="s">
        <v>26</v>
      </c>
      <c r="D3" s="265"/>
      <c r="E3" s="268"/>
      <c r="F3" s="270" t="s">
        <v>279</v>
      </c>
      <c r="G3" s="270"/>
      <c r="H3" s="270"/>
      <c r="I3" s="270"/>
      <c r="J3" s="268"/>
      <c r="K3" s="265"/>
      <c r="L3" s="269" t="s">
        <v>26</v>
      </c>
    </row>
    <row r="4" spans="2:12" ht="18" thickBot="1" x14ac:dyDescent="0.35">
      <c r="B4" s="271" t="s">
        <v>215</v>
      </c>
      <c r="C4" s="272" t="s">
        <v>1</v>
      </c>
      <c r="D4" s="273" t="s">
        <v>27</v>
      </c>
      <c r="E4" s="274"/>
      <c r="F4" s="275"/>
      <c r="G4" s="648"/>
      <c r="H4" s="649"/>
      <c r="I4" s="275"/>
      <c r="J4" s="274"/>
      <c r="K4" s="273" t="s">
        <v>27</v>
      </c>
      <c r="L4" s="276" t="s">
        <v>1</v>
      </c>
    </row>
    <row r="5" spans="2:12" ht="17.399999999999999" thickBot="1" x14ac:dyDescent="0.35">
      <c r="B5" s="277"/>
      <c r="C5" s="278" t="s">
        <v>36</v>
      </c>
      <c r="D5" s="279"/>
      <c r="E5" s="280"/>
      <c r="F5" s="281" t="s">
        <v>37</v>
      </c>
      <c r="G5" s="650" t="s">
        <v>38</v>
      </c>
      <c r="H5" s="651"/>
      <c r="I5" s="282" t="s">
        <v>37</v>
      </c>
      <c r="J5" s="280"/>
      <c r="K5" s="279"/>
      <c r="L5" s="283" t="s">
        <v>36</v>
      </c>
    </row>
    <row r="6" spans="2:12" ht="36.6" customHeight="1" thickBot="1" x14ac:dyDescent="0.45">
      <c r="B6" s="284" t="s">
        <v>216</v>
      </c>
      <c r="C6" s="377" t="s">
        <v>271</v>
      </c>
      <c r="D6" s="285">
        <f>SUM(D7:D9)</f>
        <v>167</v>
      </c>
      <c r="E6" s="286">
        <f>SUM(E7:E9)</f>
        <v>353</v>
      </c>
      <c r="F6" s="287">
        <f>SUM(F7:F9)</f>
        <v>520</v>
      </c>
      <c r="G6" s="288">
        <v>0</v>
      </c>
      <c r="H6" s="289">
        <v>1</v>
      </c>
      <c r="I6" s="290">
        <f>SUM(I7:I9)</f>
        <v>537</v>
      </c>
      <c r="J6" s="291">
        <f>SUM(J7:J9)</f>
        <v>446</v>
      </c>
      <c r="K6" s="285">
        <f>SUM(K7:K9)</f>
        <v>91</v>
      </c>
      <c r="L6" s="614" t="s">
        <v>267</v>
      </c>
    </row>
    <row r="7" spans="2:12" ht="16.8" thickBot="1" x14ac:dyDescent="0.35">
      <c r="B7" s="277"/>
      <c r="C7" s="638" t="s">
        <v>67</v>
      </c>
      <c r="D7" s="400">
        <v>60</v>
      </c>
      <c r="E7" s="294">
        <v>84</v>
      </c>
      <c r="F7" s="295">
        <f>D7+E7</f>
        <v>144</v>
      </c>
      <c r="G7" s="652" t="s">
        <v>218</v>
      </c>
      <c r="H7" s="653"/>
      <c r="I7" s="295">
        <f>K7+J7</f>
        <v>203</v>
      </c>
      <c r="J7" s="296">
        <v>167</v>
      </c>
      <c r="K7" s="602">
        <v>36</v>
      </c>
      <c r="L7" s="615" t="s">
        <v>212</v>
      </c>
    </row>
    <row r="8" spans="2:12" ht="16.8" thickBot="1" x14ac:dyDescent="0.3">
      <c r="B8" s="277"/>
      <c r="C8" s="639" t="s">
        <v>208</v>
      </c>
      <c r="D8" s="398">
        <v>58</v>
      </c>
      <c r="E8" s="299">
        <v>125</v>
      </c>
      <c r="F8" s="295">
        <f>D8+E8</f>
        <v>183</v>
      </c>
      <c r="G8" s="654"/>
      <c r="H8" s="655"/>
      <c r="I8" s="295">
        <f>K8+J8</f>
        <v>168</v>
      </c>
      <c r="J8" s="300">
        <v>132</v>
      </c>
      <c r="K8" s="603">
        <v>36</v>
      </c>
      <c r="L8" s="616" t="s">
        <v>132</v>
      </c>
    </row>
    <row r="9" spans="2:12" ht="16.8" thickBot="1" x14ac:dyDescent="0.35">
      <c r="B9" s="277"/>
      <c r="C9" s="640" t="s">
        <v>68</v>
      </c>
      <c r="D9" s="396">
        <v>49</v>
      </c>
      <c r="E9" s="303">
        <v>144</v>
      </c>
      <c r="F9" s="295">
        <f>D9+E9</f>
        <v>193</v>
      </c>
      <c r="G9" s="656"/>
      <c r="H9" s="657"/>
      <c r="I9" s="295">
        <f>K9+J9</f>
        <v>166</v>
      </c>
      <c r="J9" s="304">
        <v>147</v>
      </c>
      <c r="K9" s="604">
        <v>19</v>
      </c>
      <c r="L9" s="633" t="s">
        <v>133</v>
      </c>
    </row>
    <row r="10" spans="2:12" ht="42.6" customHeight="1" thickBot="1" x14ac:dyDescent="0.45">
      <c r="B10" s="284" t="s">
        <v>219</v>
      </c>
      <c r="C10" s="637" t="s">
        <v>278</v>
      </c>
      <c r="D10" s="285">
        <f>SUM(D11:D13)</f>
        <v>146</v>
      </c>
      <c r="E10" s="286">
        <f>SUM(E11:E13)</f>
        <v>391</v>
      </c>
      <c r="F10" s="287">
        <f>SUM(F11:F13)</f>
        <v>537</v>
      </c>
      <c r="G10" s="288">
        <v>0</v>
      </c>
      <c r="H10" s="289">
        <v>1</v>
      </c>
      <c r="I10" s="290">
        <f>SUM(I11:I13)</f>
        <v>573</v>
      </c>
      <c r="J10" s="307">
        <f>SUM(J11:J13)</f>
        <v>526</v>
      </c>
      <c r="K10" s="285">
        <f>SUM(K11:K13)</f>
        <v>47</v>
      </c>
      <c r="L10" s="613" t="s">
        <v>265</v>
      </c>
    </row>
    <row r="11" spans="2:12" ht="16.8" thickBot="1" x14ac:dyDescent="0.35">
      <c r="B11" s="277"/>
      <c r="C11" s="371" t="s">
        <v>176</v>
      </c>
      <c r="D11" s="608">
        <v>47</v>
      </c>
      <c r="E11" s="294">
        <v>145</v>
      </c>
      <c r="F11" s="295">
        <f>D11+E11</f>
        <v>192</v>
      </c>
      <c r="G11" s="652" t="s">
        <v>218</v>
      </c>
      <c r="H11" s="653"/>
      <c r="I11" s="295">
        <f>K11+J11</f>
        <v>187</v>
      </c>
      <c r="J11" s="296">
        <v>163</v>
      </c>
      <c r="K11" s="630">
        <v>24</v>
      </c>
      <c r="L11" s="130" t="s">
        <v>106</v>
      </c>
    </row>
    <row r="12" spans="2:12" ht="16.8" thickBot="1" x14ac:dyDescent="0.3">
      <c r="B12" s="277"/>
      <c r="C12" s="372" t="s">
        <v>203</v>
      </c>
      <c r="D12" s="609">
        <v>60</v>
      </c>
      <c r="E12" s="299">
        <v>135</v>
      </c>
      <c r="F12" s="295">
        <f>D12+E12</f>
        <v>195</v>
      </c>
      <c r="G12" s="654"/>
      <c r="H12" s="655"/>
      <c r="I12" s="295">
        <f>K12+J12</f>
        <v>182</v>
      </c>
      <c r="J12" s="300">
        <v>164</v>
      </c>
      <c r="K12" s="631">
        <v>18</v>
      </c>
      <c r="L12" s="117" t="s">
        <v>107</v>
      </c>
    </row>
    <row r="13" spans="2:12" ht="16.8" thickBot="1" x14ac:dyDescent="0.35">
      <c r="B13" s="277"/>
      <c r="C13" s="373" t="s">
        <v>73</v>
      </c>
      <c r="D13" s="610">
        <v>39</v>
      </c>
      <c r="E13" s="303">
        <v>111</v>
      </c>
      <c r="F13" s="295">
        <f>D13+E13</f>
        <v>150</v>
      </c>
      <c r="G13" s="656"/>
      <c r="H13" s="657"/>
      <c r="I13" s="295">
        <f>K13+J13</f>
        <v>204</v>
      </c>
      <c r="J13" s="304">
        <v>199</v>
      </c>
      <c r="K13" s="634">
        <v>5</v>
      </c>
      <c r="L13" s="131" t="s">
        <v>123</v>
      </c>
    </row>
    <row r="14" spans="2:12" ht="37.950000000000003" customHeight="1" thickBot="1" x14ac:dyDescent="0.45">
      <c r="B14" s="284" t="s">
        <v>221</v>
      </c>
      <c r="C14" s="613" t="s">
        <v>270</v>
      </c>
      <c r="D14" s="285">
        <f>SUM(D15:D17)</f>
        <v>128</v>
      </c>
      <c r="E14" s="312">
        <f>SUM(E15:E17)</f>
        <v>416</v>
      </c>
      <c r="F14" s="313">
        <f>SUM(F15:F17)</f>
        <v>544</v>
      </c>
      <c r="G14" s="288">
        <v>0</v>
      </c>
      <c r="H14" s="289">
        <v>1</v>
      </c>
      <c r="I14" s="290">
        <f>SUM(I15:I17)</f>
        <v>576</v>
      </c>
      <c r="J14" s="307">
        <f>SUM(J15:J17)</f>
        <v>476</v>
      </c>
      <c r="K14" s="285">
        <f>SUM(K15:K17)</f>
        <v>100</v>
      </c>
      <c r="L14" s="613" t="s">
        <v>266</v>
      </c>
    </row>
    <row r="15" spans="2:12" ht="16.8" thickBot="1" x14ac:dyDescent="0.35">
      <c r="B15" s="277"/>
      <c r="C15" s="371" t="s">
        <v>134</v>
      </c>
      <c r="D15" s="401">
        <v>43</v>
      </c>
      <c r="E15" s="294">
        <v>162</v>
      </c>
      <c r="F15" s="314">
        <f>D15+E15</f>
        <v>205</v>
      </c>
      <c r="G15" s="658" t="s">
        <v>218</v>
      </c>
      <c r="H15" s="655"/>
      <c r="I15" s="295">
        <f>K15+J15</f>
        <v>174</v>
      </c>
      <c r="J15" s="296">
        <v>116</v>
      </c>
      <c r="K15" s="619">
        <v>58</v>
      </c>
      <c r="L15" s="605" t="s">
        <v>194</v>
      </c>
    </row>
    <row r="16" spans="2:12" ht="16.8" thickBot="1" x14ac:dyDescent="0.3">
      <c r="B16" s="277"/>
      <c r="C16" s="372" t="s">
        <v>191</v>
      </c>
      <c r="D16" s="397">
        <v>36</v>
      </c>
      <c r="E16" s="299">
        <v>137</v>
      </c>
      <c r="F16" s="314">
        <f>D16+E16</f>
        <v>173</v>
      </c>
      <c r="G16" s="654"/>
      <c r="H16" s="655"/>
      <c r="I16" s="295">
        <f>K16+J16</f>
        <v>187</v>
      </c>
      <c r="J16" s="300">
        <v>159</v>
      </c>
      <c r="K16" s="609">
        <v>28</v>
      </c>
      <c r="L16" s="606" t="s">
        <v>46</v>
      </c>
    </row>
    <row r="17" spans="2:12" ht="16.8" thickBot="1" x14ac:dyDescent="0.35">
      <c r="B17" s="315"/>
      <c r="C17" s="373" t="s">
        <v>190</v>
      </c>
      <c r="D17" s="395">
        <v>49</v>
      </c>
      <c r="E17" s="303">
        <v>117</v>
      </c>
      <c r="F17" s="316">
        <f>D17+E17</f>
        <v>166</v>
      </c>
      <c r="G17" s="656"/>
      <c r="H17" s="657"/>
      <c r="I17" s="317">
        <f>K17+J17</f>
        <v>215</v>
      </c>
      <c r="J17" s="304">
        <v>201</v>
      </c>
      <c r="K17" s="610">
        <v>14</v>
      </c>
      <c r="L17" s="607" t="s">
        <v>47</v>
      </c>
    </row>
    <row r="18" spans="2:12" ht="16.2" x14ac:dyDescent="0.3">
      <c r="B18" s="268"/>
      <c r="C18" s="318"/>
      <c r="D18" s="319"/>
      <c r="E18" s="320"/>
      <c r="F18" s="321"/>
      <c r="G18" s="322"/>
      <c r="H18" s="322"/>
      <c r="I18" s="321"/>
      <c r="J18" s="320"/>
      <c r="K18" s="323"/>
      <c r="L18" s="324"/>
    </row>
    <row r="19" spans="2:12" ht="16.2" x14ac:dyDescent="0.3">
      <c r="B19" s="268"/>
      <c r="C19" s="318"/>
      <c r="D19" s="319"/>
      <c r="E19" s="320"/>
      <c r="F19" s="321"/>
      <c r="G19" s="322"/>
      <c r="H19" s="322"/>
      <c r="I19" s="321"/>
      <c r="J19" s="320"/>
      <c r="K19" s="323"/>
      <c r="L19" s="324"/>
    </row>
    <row r="20" spans="2:12" ht="17.399999999999999" x14ac:dyDescent="0.3">
      <c r="B20" s="268"/>
      <c r="C20" s="265"/>
      <c r="D20" s="265"/>
      <c r="E20" s="325"/>
      <c r="F20" s="325"/>
      <c r="G20" s="325"/>
      <c r="H20" s="325"/>
      <c r="I20" s="325"/>
      <c r="J20" s="325"/>
      <c r="K20" s="265"/>
      <c r="L20" s="265"/>
    </row>
    <row r="21" spans="2:12" ht="21.6" thickBot="1" x14ac:dyDescent="0.45">
      <c r="B21" s="268"/>
      <c r="C21" s="269" t="s">
        <v>26</v>
      </c>
      <c r="D21" s="265"/>
      <c r="E21" s="268"/>
      <c r="F21" s="270" t="s">
        <v>275</v>
      </c>
      <c r="G21" s="270"/>
      <c r="H21" s="270"/>
      <c r="I21" s="270"/>
      <c r="J21" s="268"/>
      <c r="K21" s="265"/>
      <c r="L21" s="269" t="s">
        <v>26</v>
      </c>
    </row>
    <row r="22" spans="2:12" ht="18" thickBot="1" x14ac:dyDescent="0.35">
      <c r="B22" s="271" t="s">
        <v>215</v>
      </c>
      <c r="C22" s="272" t="s">
        <v>1</v>
      </c>
      <c r="D22" s="273" t="s">
        <v>27</v>
      </c>
      <c r="E22" s="274"/>
      <c r="F22" s="275"/>
      <c r="G22" s="648"/>
      <c r="H22" s="649"/>
      <c r="I22" s="275"/>
      <c r="J22" s="274"/>
      <c r="K22" s="273" t="s">
        <v>27</v>
      </c>
      <c r="L22" s="276" t="s">
        <v>1</v>
      </c>
    </row>
    <row r="23" spans="2:12" ht="17.399999999999999" thickBot="1" x14ac:dyDescent="0.35">
      <c r="B23" s="277"/>
      <c r="C23" s="278" t="s">
        <v>36</v>
      </c>
      <c r="D23" s="279"/>
      <c r="E23" s="280"/>
      <c r="F23" s="281" t="s">
        <v>37</v>
      </c>
      <c r="G23" s="650" t="s">
        <v>38</v>
      </c>
      <c r="H23" s="651"/>
      <c r="I23" s="282" t="s">
        <v>37</v>
      </c>
      <c r="J23" s="280"/>
      <c r="K23" s="279"/>
      <c r="L23" s="283" t="s">
        <v>36</v>
      </c>
    </row>
    <row r="24" spans="2:12" ht="36.6" customHeight="1" thickBot="1" x14ac:dyDescent="0.45">
      <c r="B24" s="284" t="s">
        <v>216</v>
      </c>
      <c r="C24" s="378" t="s">
        <v>273</v>
      </c>
      <c r="D24" s="285">
        <f>SUM(D25:D27)</f>
        <v>174</v>
      </c>
      <c r="E24" s="286">
        <f>SUM(E25:E27)</f>
        <v>304</v>
      </c>
      <c r="F24" s="287">
        <f>SUM(F25:F27)</f>
        <v>478</v>
      </c>
      <c r="G24" s="288">
        <v>0</v>
      </c>
      <c r="H24" s="289">
        <v>1</v>
      </c>
      <c r="I24" s="290">
        <f>SUM(I25:I27)</f>
        <v>544</v>
      </c>
      <c r="J24" s="291">
        <f>SUM(J25:J27)</f>
        <v>398</v>
      </c>
      <c r="K24" s="285">
        <f>SUM(K25:K27)</f>
        <v>146</v>
      </c>
      <c r="L24" s="292" t="s">
        <v>278</v>
      </c>
    </row>
    <row r="25" spans="2:12" ht="16.8" thickBot="1" x14ac:dyDescent="0.35">
      <c r="B25" s="277"/>
      <c r="C25" s="293" t="s">
        <v>175</v>
      </c>
      <c r="D25" s="401">
        <v>60</v>
      </c>
      <c r="E25" s="294">
        <v>105</v>
      </c>
      <c r="F25" s="295">
        <f>D25+E25</f>
        <v>165</v>
      </c>
      <c r="G25" s="652" t="s">
        <v>218</v>
      </c>
      <c r="H25" s="653"/>
      <c r="I25" s="295">
        <f>K25+J25</f>
        <v>193</v>
      </c>
      <c r="J25" s="296">
        <v>146</v>
      </c>
      <c r="K25" s="608">
        <v>47</v>
      </c>
      <c r="L25" s="605" t="s">
        <v>176</v>
      </c>
    </row>
    <row r="26" spans="2:12" ht="16.8" thickBot="1" x14ac:dyDescent="0.3">
      <c r="B26" s="277"/>
      <c r="C26" s="298" t="s">
        <v>136</v>
      </c>
      <c r="D26" s="397">
        <v>54</v>
      </c>
      <c r="E26" s="299">
        <v>110</v>
      </c>
      <c r="F26" s="295">
        <f>D26+E26</f>
        <v>164</v>
      </c>
      <c r="G26" s="654"/>
      <c r="H26" s="655"/>
      <c r="I26" s="295">
        <f>K26+J26</f>
        <v>169</v>
      </c>
      <c r="J26" s="300">
        <v>109</v>
      </c>
      <c r="K26" s="609">
        <v>60</v>
      </c>
      <c r="L26" s="606" t="s">
        <v>203</v>
      </c>
    </row>
    <row r="27" spans="2:12" ht="16.8" thickBot="1" x14ac:dyDescent="0.35">
      <c r="B27" s="277"/>
      <c r="C27" s="302" t="s">
        <v>139</v>
      </c>
      <c r="D27" s="395">
        <v>60</v>
      </c>
      <c r="E27" s="303">
        <v>89</v>
      </c>
      <c r="F27" s="295">
        <f>D27+E27</f>
        <v>149</v>
      </c>
      <c r="G27" s="656"/>
      <c r="H27" s="657"/>
      <c r="I27" s="295">
        <f>K27+J27</f>
        <v>182</v>
      </c>
      <c r="J27" s="304">
        <v>143</v>
      </c>
      <c r="K27" s="610">
        <v>39</v>
      </c>
      <c r="L27" s="607" t="s">
        <v>73</v>
      </c>
    </row>
    <row r="28" spans="2:12" ht="42.6" customHeight="1" thickBot="1" x14ac:dyDescent="0.45">
      <c r="B28" s="284" t="s">
        <v>219</v>
      </c>
      <c r="C28" s="613" t="s">
        <v>270</v>
      </c>
      <c r="D28" s="285">
        <f>SUM(D29:D31)</f>
        <v>128</v>
      </c>
      <c r="E28" s="286">
        <f>SUM(E29:E31)</f>
        <v>428</v>
      </c>
      <c r="F28" s="287">
        <f>SUM(F29:F31)</f>
        <v>556</v>
      </c>
      <c r="G28" s="288">
        <v>1</v>
      </c>
      <c r="H28" s="289">
        <v>0</v>
      </c>
      <c r="I28" s="290">
        <f>SUM(I29:I31)</f>
        <v>539</v>
      </c>
      <c r="J28" s="307">
        <f>SUM(J29:J31)</f>
        <v>393</v>
      </c>
      <c r="K28" s="285">
        <f>SUM(K29:K31)</f>
        <v>146</v>
      </c>
      <c r="L28" s="326" t="s">
        <v>276</v>
      </c>
    </row>
    <row r="29" spans="2:12" ht="16.8" thickBot="1" x14ac:dyDescent="0.35">
      <c r="B29" s="277"/>
      <c r="C29" s="371" t="s">
        <v>134</v>
      </c>
      <c r="D29" s="401">
        <v>43</v>
      </c>
      <c r="E29" s="294">
        <v>106</v>
      </c>
      <c r="F29" s="295">
        <f>D29+E29</f>
        <v>149</v>
      </c>
      <c r="G29" s="652" t="s">
        <v>218</v>
      </c>
      <c r="H29" s="653"/>
      <c r="I29" s="295">
        <f>K29+J29</f>
        <v>186</v>
      </c>
      <c r="J29" s="296">
        <v>126</v>
      </c>
      <c r="K29" s="308">
        <v>60</v>
      </c>
      <c r="L29" s="108" t="s">
        <v>163</v>
      </c>
    </row>
    <row r="30" spans="2:12" ht="16.8" thickBot="1" x14ac:dyDescent="0.3">
      <c r="B30" s="277"/>
      <c r="C30" s="372" t="s">
        <v>191</v>
      </c>
      <c r="D30" s="397">
        <v>36</v>
      </c>
      <c r="E30" s="299">
        <v>199</v>
      </c>
      <c r="F30" s="295">
        <f>D30+E30</f>
        <v>235</v>
      </c>
      <c r="G30" s="654"/>
      <c r="H30" s="655"/>
      <c r="I30" s="295">
        <f>K30+J30</f>
        <v>189</v>
      </c>
      <c r="J30" s="300">
        <v>154</v>
      </c>
      <c r="K30" s="309">
        <v>35</v>
      </c>
      <c r="L30" s="117" t="s">
        <v>155</v>
      </c>
    </row>
    <row r="31" spans="2:12" ht="16.8" thickBot="1" x14ac:dyDescent="0.35">
      <c r="B31" s="277"/>
      <c r="C31" s="373" t="s">
        <v>190</v>
      </c>
      <c r="D31" s="395">
        <v>49</v>
      </c>
      <c r="E31" s="303">
        <v>123</v>
      </c>
      <c r="F31" s="295">
        <f>D31+E31</f>
        <v>172</v>
      </c>
      <c r="G31" s="656"/>
      <c r="H31" s="657"/>
      <c r="I31" s="295">
        <f>K31+J31</f>
        <v>164</v>
      </c>
      <c r="J31" s="304">
        <v>113</v>
      </c>
      <c r="K31" s="310">
        <v>51</v>
      </c>
      <c r="L31" s="131" t="s">
        <v>154</v>
      </c>
    </row>
    <row r="32" spans="2:12" ht="37.950000000000003" customHeight="1" thickBot="1" x14ac:dyDescent="0.45">
      <c r="B32" s="284" t="s">
        <v>221</v>
      </c>
      <c r="C32" s="377" t="s">
        <v>271</v>
      </c>
      <c r="D32" s="311">
        <f>SUM(D33:D35)</f>
        <v>167</v>
      </c>
      <c r="E32" s="312">
        <f>SUM(E33:E35)</f>
        <v>414</v>
      </c>
      <c r="F32" s="313">
        <f>SUM(F33:F35)</f>
        <v>581</v>
      </c>
      <c r="G32" s="288">
        <v>1</v>
      </c>
      <c r="H32" s="289">
        <v>0</v>
      </c>
      <c r="I32" s="290">
        <f>SUM(I33:I35)</f>
        <v>548</v>
      </c>
      <c r="J32" s="307">
        <f>SUM(J33:J35)</f>
        <v>460</v>
      </c>
      <c r="K32" s="285">
        <f>SUM(K33:K35)</f>
        <v>88</v>
      </c>
      <c r="L32" s="326" t="s">
        <v>277</v>
      </c>
    </row>
    <row r="33" spans="2:12" ht="16.8" thickBot="1" x14ac:dyDescent="0.35">
      <c r="B33" s="277"/>
      <c r="C33" s="638" t="s">
        <v>67</v>
      </c>
      <c r="D33" s="400">
        <v>60</v>
      </c>
      <c r="E33" s="294">
        <v>128</v>
      </c>
      <c r="F33" s="314">
        <f>D33+E33</f>
        <v>188</v>
      </c>
      <c r="G33" s="658" t="s">
        <v>218</v>
      </c>
      <c r="H33" s="655"/>
      <c r="I33" s="295">
        <f>K33+J33</f>
        <v>201</v>
      </c>
      <c r="J33" s="296">
        <v>165</v>
      </c>
      <c r="K33" s="399">
        <v>36</v>
      </c>
      <c r="L33" s="108" t="s">
        <v>147</v>
      </c>
    </row>
    <row r="34" spans="2:12" ht="16.8" thickBot="1" x14ac:dyDescent="0.3">
      <c r="B34" s="277"/>
      <c r="C34" s="639" t="s">
        <v>208</v>
      </c>
      <c r="D34" s="398">
        <v>58</v>
      </c>
      <c r="E34" s="299">
        <v>111</v>
      </c>
      <c r="F34" s="314">
        <f>D34+E34</f>
        <v>169</v>
      </c>
      <c r="G34" s="654"/>
      <c r="H34" s="655"/>
      <c r="I34" s="295">
        <f>K34+J34</f>
        <v>168</v>
      </c>
      <c r="J34" s="300">
        <v>131</v>
      </c>
      <c r="K34" s="397">
        <v>37</v>
      </c>
      <c r="L34" s="117" t="s">
        <v>148</v>
      </c>
    </row>
    <row r="35" spans="2:12" ht="16.8" thickBot="1" x14ac:dyDescent="0.35">
      <c r="B35" s="315"/>
      <c r="C35" s="640" t="s">
        <v>68</v>
      </c>
      <c r="D35" s="396">
        <v>49</v>
      </c>
      <c r="E35" s="303">
        <v>175</v>
      </c>
      <c r="F35" s="316">
        <f>D35+E35</f>
        <v>224</v>
      </c>
      <c r="G35" s="656"/>
      <c r="H35" s="657"/>
      <c r="I35" s="317">
        <f>K35+J35</f>
        <v>179</v>
      </c>
      <c r="J35" s="304">
        <v>164</v>
      </c>
      <c r="K35" s="395">
        <v>15</v>
      </c>
      <c r="L35" s="131" t="s">
        <v>149</v>
      </c>
    </row>
    <row r="36" spans="2:12" ht="16.2" x14ac:dyDescent="0.3">
      <c r="B36" s="268"/>
      <c r="C36" s="318"/>
      <c r="D36" s="319"/>
      <c r="E36" s="320"/>
      <c r="F36" s="321"/>
      <c r="G36" s="322"/>
      <c r="H36" s="322"/>
      <c r="I36" s="321"/>
      <c r="J36" s="320"/>
      <c r="K36" s="323"/>
      <c r="L36" s="324"/>
    </row>
    <row r="37" spans="2:12" ht="17.399999999999999" x14ac:dyDescent="0.3">
      <c r="B37" s="268"/>
      <c r="C37" s="265"/>
      <c r="D37" s="265"/>
      <c r="E37" s="325"/>
      <c r="F37" s="325"/>
      <c r="G37" s="325"/>
      <c r="H37" s="325"/>
      <c r="I37" s="325"/>
      <c r="J37" s="325"/>
      <c r="K37" s="265"/>
      <c r="L37" s="265"/>
    </row>
    <row r="38" spans="2:12" ht="21.6" thickBot="1" x14ac:dyDescent="0.45">
      <c r="B38" s="268"/>
      <c r="C38" s="269" t="s">
        <v>26</v>
      </c>
      <c r="D38" s="265"/>
      <c r="E38" s="268"/>
      <c r="F38" s="270" t="s">
        <v>274</v>
      </c>
      <c r="G38" s="270"/>
      <c r="H38" s="270"/>
      <c r="I38" s="270"/>
      <c r="J38" s="268"/>
      <c r="K38" s="265"/>
      <c r="L38" s="269" t="s">
        <v>26</v>
      </c>
    </row>
    <row r="39" spans="2:12" ht="18" thickBot="1" x14ac:dyDescent="0.35">
      <c r="B39" s="271" t="s">
        <v>215</v>
      </c>
      <c r="C39" s="272" t="s">
        <v>1</v>
      </c>
      <c r="D39" s="273" t="s">
        <v>27</v>
      </c>
      <c r="E39" s="274"/>
      <c r="F39" s="275"/>
      <c r="G39" s="648"/>
      <c r="H39" s="649"/>
      <c r="I39" s="275"/>
      <c r="J39" s="274"/>
      <c r="K39" s="617" t="s">
        <v>27</v>
      </c>
      <c r="L39" s="276" t="s">
        <v>1</v>
      </c>
    </row>
    <row r="40" spans="2:12" ht="17.399999999999999" thickBot="1" x14ac:dyDescent="0.35">
      <c r="B40" s="277"/>
      <c r="C40" s="278" t="s">
        <v>36</v>
      </c>
      <c r="D40" s="279"/>
      <c r="E40" s="280"/>
      <c r="F40" s="281" t="s">
        <v>37</v>
      </c>
      <c r="G40" s="650" t="s">
        <v>38</v>
      </c>
      <c r="H40" s="651"/>
      <c r="I40" s="282" t="s">
        <v>37</v>
      </c>
      <c r="J40" s="611"/>
      <c r="K40" s="618"/>
      <c r="L40" s="612" t="s">
        <v>36</v>
      </c>
    </row>
    <row r="41" spans="2:12" ht="43.2" customHeight="1" thickBot="1" x14ac:dyDescent="0.45">
      <c r="B41" s="284" t="s">
        <v>216</v>
      </c>
      <c r="C41" s="377" t="s">
        <v>272</v>
      </c>
      <c r="D41" s="285">
        <f>SUM(D42:D44)</f>
        <v>162</v>
      </c>
      <c r="E41" s="286">
        <f>SUM(E42:E44)</f>
        <v>319</v>
      </c>
      <c r="F41" s="287">
        <f>SUM(F42:F44)</f>
        <v>481</v>
      </c>
      <c r="G41" s="288">
        <v>0</v>
      </c>
      <c r="H41" s="289">
        <v>1</v>
      </c>
      <c r="I41" s="290">
        <f>SUM(I42:I44)</f>
        <v>495</v>
      </c>
      <c r="J41" s="291">
        <f>SUM(J42:J44)</f>
        <v>367</v>
      </c>
      <c r="K41" s="285">
        <f>SUM(K42:K44)</f>
        <v>128</v>
      </c>
      <c r="L41" s="613" t="s">
        <v>270</v>
      </c>
    </row>
    <row r="42" spans="2:12" ht="16.8" thickBot="1" x14ac:dyDescent="0.35">
      <c r="B42" s="277"/>
      <c r="C42" s="143" t="s">
        <v>118</v>
      </c>
      <c r="D42" s="401">
        <v>42</v>
      </c>
      <c r="E42" s="294">
        <v>113</v>
      </c>
      <c r="F42" s="295">
        <f>D42+E42</f>
        <v>155</v>
      </c>
      <c r="G42" s="652" t="s">
        <v>218</v>
      </c>
      <c r="H42" s="653"/>
      <c r="I42" s="295">
        <f>K42+J42</f>
        <v>158</v>
      </c>
      <c r="J42" s="296">
        <v>115</v>
      </c>
      <c r="K42" s="619">
        <v>43</v>
      </c>
      <c r="L42" s="605" t="s">
        <v>134</v>
      </c>
    </row>
    <row r="43" spans="2:12" ht="16.8" thickBot="1" x14ac:dyDescent="0.3">
      <c r="B43" s="277"/>
      <c r="C43" s="143" t="s">
        <v>119</v>
      </c>
      <c r="D43" s="397">
        <v>60</v>
      </c>
      <c r="E43" s="299">
        <v>100</v>
      </c>
      <c r="F43" s="295">
        <f>D43+E43</f>
        <v>160</v>
      </c>
      <c r="G43" s="654"/>
      <c r="H43" s="655"/>
      <c r="I43" s="295">
        <f>K43+J43</f>
        <v>173</v>
      </c>
      <c r="J43" s="300">
        <v>137</v>
      </c>
      <c r="K43" s="609">
        <v>36</v>
      </c>
      <c r="L43" s="606" t="s">
        <v>191</v>
      </c>
    </row>
    <row r="44" spans="2:12" ht="16.8" thickBot="1" x14ac:dyDescent="0.35">
      <c r="B44" s="277"/>
      <c r="C44" s="302" t="s">
        <v>200</v>
      </c>
      <c r="D44" s="395">
        <v>60</v>
      </c>
      <c r="E44" s="303">
        <v>106</v>
      </c>
      <c r="F44" s="295">
        <f>D44+E44</f>
        <v>166</v>
      </c>
      <c r="G44" s="656"/>
      <c r="H44" s="657"/>
      <c r="I44" s="295">
        <f>K44+J44</f>
        <v>164</v>
      </c>
      <c r="J44" s="304">
        <v>115</v>
      </c>
      <c r="K44" s="610">
        <v>49</v>
      </c>
      <c r="L44" s="607" t="s">
        <v>190</v>
      </c>
    </row>
    <row r="45" spans="2:12" ht="42.6" customHeight="1" thickBot="1" x14ac:dyDescent="0.45">
      <c r="B45" s="284" t="s">
        <v>219</v>
      </c>
      <c r="C45" s="377" t="s">
        <v>271</v>
      </c>
      <c r="D45" s="285">
        <f>SUM(D46:D48)</f>
        <v>167</v>
      </c>
      <c r="E45" s="286">
        <f>SUM(E46:E48)</f>
        <v>354</v>
      </c>
      <c r="F45" s="287">
        <f>SUM(F46:F48)</f>
        <v>521</v>
      </c>
      <c r="G45" s="288">
        <v>1</v>
      </c>
      <c r="H45" s="289">
        <v>0</v>
      </c>
      <c r="I45" s="290">
        <f>SUM(I46:I48)</f>
        <v>515</v>
      </c>
      <c r="J45" s="307">
        <f>SUM(J46:J48)</f>
        <v>378</v>
      </c>
      <c r="K45" s="285">
        <f>SUM(K46:K48)</f>
        <v>137</v>
      </c>
      <c r="L45" s="614" t="s">
        <v>268</v>
      </c>
    </row>
    <row r="46" spans="2:12" ht="16.8" thickBot="1" x14ac:dyDescent="0.35">
      <c r="B46" s="277"/>
      <c r="C46" s="635" t="s">
        <v>67</v>
      </c>
      <c r="D46" s="401">
        <v>60</v>
      </c>
      <c r="E46" s="294">
        <v>88</v>
      </c>
      <c r="F46" s="295">
        <f>D46+E46</f>
        <v>148</v>
      </c>
      <c r="G46" s="652" t="s">
        <v>218</v>
      </c>
      <c r="H46" s="653"/>
      <c r="I46" s="295">
        <f>K46+J46</f>
        <v>171</v>
      </c>
      <c r="J46" s="296">
        <v>111</v>
      </c>
      <c r="K46" s="603">
        <v>60</v>
      </c>
      <c r="L46" s="615" t="s">
        <v>164</v>
      </c>
    </row>
    <row r="47" spans="2:12" ht="16.8" thickBot="1" x14ac:dyDescent="0.3">
      <c r="B47" s="277"/>
      <c r="C47" s="636" t="s">
        <v>208</v>
      </c>
      <c r="D47" s="397">
        <v>58</v>
      </c>
      <c r="E47" s="299">
        <v>117</v>
      </c>
      <c r="F47" s="295">
        <f>D47+E47</f>
        <v>175</v>
      </c>
      <c r="G47" s="654"/>
      <c r="H47" s="655"/>
      <c r="I47" s="295">
        <f>K47+J47</f>
        <v>169</v>
      </c>
      <c r="J47" s="300">
        <v>128</v>
      </c>
      <c r="K47" s="603">
        <v>41</v>
      </c>
      <c r="L47" s="615" t="s">
        <v>165</v>
      </c>
    </row>
    <row r="48" spans="2:12" ht="16.8" thickBot="1" x14ac:dyDescent="0.35">
      <c r="B48" s="277"/>
      <c r="C48" s="636" t="s">
        <v>68</v>
      </c>
      <c r="D48" s="395">
        <v>49</v>
      </c>
      <c r="E48" s="303">
        <v>149</v>
      </c>
      <c r="F48" s="295">
        <f>D48+E48</f>
        <v>198</v>
      </c>
      <c r="G48" s="656"/>
      <c r="H48" s="657"/>
      <c r="I48" s="295">
        <f>K48+J48</f>
        <v>175</v>
      </c>
      <c r="J48" s="304">
        <v>139</v>
      </c>
      <c r="K48" s="604">
        <v>36</v>
      </c>
      <c r="L48" s="616" t="s">
        <v>127</v>
      </c>
    </row>
    <row r="49" spans="2:12" ht="37.950000000000003" customHeight="1" thickBot="1" x14ac:dyDescent="0.45">
      <c r="B49" s="284" t="s">
        <v>221</v>
      </c>
      <c r="C49" s="378" t="s">
        <v>273</v>
      </c>
      <c r="D49" s="311">
        <f>SUM(D50:D52)</f>
        <v>174</v>
      </c>
      <c r="E49" s="312">
        <f>SUM(E50:E52)</f>
        <v>368</v>
      </c>
      <c r="F49" s="313">
        <f>SUM(F50:F52)</f>
        <v>542</v>
      </c>
      <c r="G49" s="288">
        <v>1</v>
      </c>
      <c r="H49" s="289">
        <v>0</v>
      </c>
      <c r="I49" s="290">
        <f>SUM(I50:I52)</f>
        <v>433</v>
      </c>
      <c r="J49" s="307">
        <f>SUM(J50:J52)</f>
        <v>265</v>
      </c>
      <c r="K49" s="285">
        <f>SUM(K50:K52)</f>
        <v>168</v>
      </c>
      <c r="L49" s="614" t="s">
        <v>269</v>
      </c>
    </row>
    <row r="50" spans="2:12" ht="16.8" thickBot="1" x14ac:dyDescent="0.35">
      <c r="B50" s="277"/>
      <c r="C50" s="293" t="s">
        <v>175</v>
      </c>
      <c r="D50" s="400">
        <v>60</v>
      </c>
      <c r="E50" s="294">
        <v>112</v>
      </c>
      <c r="F50" s="314">
        <f>D50+E50</f>
        <v>172</v>
      </c>
      <c r="G50" s="658" t="s">
        <v>218</v>
      </c>
      <c r="H50" s="655"/>
      <c r="I50" s="295">
        <f>K50+J50</f>
        <v>132</v>
      </c>
      <c r="J50" s="296">
        <v>72</v>
      </c>
      <c r="K50" s="619">
        <v>60</v>
      </c>
      <c r="L50" s="605" t="s">
        <v>199</v>
      </c>
    </row>
    <row r="51" spans="2:12" ht="16.8" thickBot="1" x14ac:dyDescent="0.3">
      <c r="B51" s="277"/>
      <c r="C51" s="298" t="s">
        <v>136</v>
      </c>
      <c r="D51" s="398">
        <v>54</v>
      </c>
      <c r="E51" s="299">
        <v>158</v>
      </c>
      <c r="F51" s="314">
        <f>D51+E51</f>
        <v>212</v>
      </c>
      <c r="G51" s="654"/>
      <c r="H51" s="655"/>
      <c r="I51" s="295">
        <f>K51+J51</f>
        <v>155</v>
      </c>
      <c r="J51" s="300">
        <v>101</v>
      </c>
      <c r="K51" s="609">
        <v>54</v>
      </c>
      <c r="L51" s="606" t="s">
        <v>172</v>
      </c>
    </row>
    <row r="52" spans="2:12" ht="16.8" thickBot="1" x14ac:dyDescent="0.35">
      <c r="B52" s="315"/>
      <c r="C52" s="302" t="s">
        <v>139</v>
      </c>
      <c r="D52" s="396">
        <v>60</v>
      </c>
      <c r="E52" s="303">
        <v>98</v>
      </c>
      <c r="F52" s="316">
        <f>D52+E52</f>
        <v>158</v>
      </c>
      <c r="G52" s="656"/>
      <c r="H52" s="657"/>
      <c r="I52" s="317">
        <f>K52+J52</f>
        <v>146</v>
      </c>
      <c r="J52" s="304">
        <v>92</v>
      </c>
      <c r="K52" s="610">
        <v>54</v>
      </c>
      <c r="L52" s="607" t="s">
        <v>142</v>
      </c>
    </row>
    <row r="53" spans="2:12" ht="16.2" x14ac:dyDescent="0.3">
      <c r="B53" s="268"/>
      <c r="C53" s="324"/>
      <c r="D53" s="323"/>
      <c r="E53" s="320"/>
      <c r="F53" s="321"/>
      <c r="G53" s="322"/>
      <c r="H53" s="322"/>
      <c r="I53" s="321"/>
      <c r="J53" s="320"/>
      <c r="K53" s="323"/>
      <c r="L53" s="324"/>
    </row>
  </sheetData>
  <mergeCells count="15">
    <mergeCell ref="G4:H4"/>
    <mergeCell ref="G5:H5"/>
    <mergeCell ref="G7:H9"/>
    <mergeCell ref="G11:H13"/>
    <mergeCell ref="G15:H17"/>
    <mergeCell ref="G40:H40"/>
    <mergeCell ref="G42:H44"/>
    <mergeCell ref="G46:H48"/>
    <mergeCell ref="G50:H52"/>
    <mergeCell ref="G22:H22"/>
    <mergeCell ref="G23:H23"/>
    <mergeCell ref="G25:H27"/>
    <mergeCell ref="G29:H31"/>
    <mergeCell ref="G33:H35"/>
    <mergeCell ref="G39:H39"/>
  </mergeCells>
  <conditionalFormatting sqref="J41">
    <cfRule type="cellIs" dxfId="925" priority="119" stopIfTrue="1" operator="between">
      <formula>200</formula>
      <formula>300</formula>
    </cfRule>
  </conditionalFormatting>
  <conditionalFormatting sqref="I41">
    <cfRule type="cellIs" dxfId="924" priority="118" stopIfTrue="1" operator="between">
      <formula>200</formula>
      <formula>300</formula>
    </cfRule>
  </conditionalFormatting>
  <conditionalFormatting sqref="E42:E44">
    <cfRule type="cellIs" dxfId="923" priority="117" stopIfTrue="1" operator="between">
      <formula>200</formula>
      <formula>300</formula>
    </cfRule>
  </conditionalFormatting>
  <conditionalFormatting sqref="E41:F41">
    <cfRule type="cellIs" dxfId="922" priority="116" stopIfTrue="1" operator="between">
      <formula>200</formula>
      <formula>300</formula>
    </cfRule>
  </conditionalFormatting>
  <conditionalFormatting sqref="F53">
    <cfRule type="cellIs" dxfId="921" priority="115" stopIfTrue="1" operator="between">
      <formula>200</formula>
      <formula>300</formula>
    </cfRule>
  </conditionalFormatting>
  <conditionalFormatting sqref="D51 D43 D47">
    <cfRule type="cellIs" dxfId="920" priority="114" stopIfTrue="1" operator="between">
      <formula>200</formula>
      <formula>300</formula>
    </cfRule>
  </conditionalFormatting>
  <conditionalFormatting sqref="J42:J44">
    <cfRule type="cellIs" dxfId="919" priority="113" stopIfTrue="1" operator="between">
      <formula>200</formula>
      <formula>300</formula>
    </cfRule>
  </conditionalFormatting>
  <conditionalFormatting sqref="I53">
    <cfRule type="cellIs" dxfId="918" priority="112" stopIfTrue="1" operator="between">
      <formula>200</formula>
      <formula>300</formula>
    </cfRule>
  </conditionalFormatting>
  <conditionalFormatting sqref="E53">
    <cfRule type="cellIs" dxfId="917" priority="111" stopIfTrue="1" operator="between">
      <formula>200</formula>
      <formula>300</formula>
    </cfRule>
  </conditionalFormatting>
  <conditionalFormatting sqref="J53">
    <cfRule type="cellIs" dxfId="916" priority="110" stopIfTrue="1" operator="between">
      <formula>200</formula>
      <formula>300</formula>
    </cfRule>
  </conditionalFormatting>
  <conditionalFormatting sqref="G41:H41">
    <cfRule type="cellIs" dxfId="915" priority="109" stopIfTrue="1" operator="between">
      <formula>200</formula>
      <formula>300</formula>
    </cfRule>
  </conditionalFormatting>
  <conditionalFormatting sqref="G53:H53">
    <cfRule type="cellIs" dxfId="914" priority="108" stopIfTrue="1" operator="between">
      <formula>200</formula>
      <formula>300</formula>
    </cfRule>
  </conditionalFormatting>
  <conditionalFormatting sqref="J45">
    <cfRule type="cellIs" dxfId="913" priority="105" stopIfTrue="1" operator="between">
      <formula>200</formula>
      <formula>300</formula>
    </cfRule>
  </conditionalFormatting>
  <conditionalFormatting sqref="I45">
    <cfRule type="cellIs" dxfId="912" priority="104" stopIfTrue="1" operator="between">
      <formula>200</formula>
      <formula>300</formula>
    </cfRule>
  </conditionalFormatting>
  <conditionalFormatting sqref="E46:E48">
    <cfRule type="cellIs" dxfId="911" priority="103" stopIfTrue="1" operator="between">
      <formula>200</formula>
      <formula>300</formula>
    </cfRule>
  </conditionalFormatting>
  <conditionalFormatting sqref="E45:F45">
    <cfRule type="cellIs" dxfId="910" priority="102" stopIfTrue="1" operator="between">
      <formula>200</formula>
      <formula>300</formula>
    </cfRule>
  </conditionalFormatting>
  <conditionalFormatting sqref="D45">
    <cfRule type="cellIs" dxfId="909" priority="101" stopIfTrue="1" operator="between">
      <formula>200</formula>
      <formula>300</formula>
    </cfRule>
  </conditionalFormatting>
  <conditionalFormatting sqref="G42:H44">
    <cfRule type="cellIs" dxfId="908" priority="107" stopIfTrue="1" operator="between">
      <formula>200</formula>
      <formula>300</formula>
    </cfRule>
  </conditionalFormatting>
  <conditionalFormatting sqref="E50:E52">
    <cfRule type="cellIs" dxfId="907" priority="96" stopIfTrue="1" operator="between">
      <formula>200</formula>
      <formula>300</formula>
    </cfRule>
  </conditionalFormatting>
  <conditionalFormatting sqref="E49:F49">
    <cfRule type="cellIs" dxfId="906" priority="95" stopIfTrue="1" operator="between">
      <formula>200</formula>
      <formula>300</formula>
    </cfRule>
  </conditionalFormatting>
  <conditionalFormatting sqref="J50:J52">
    <cfRule type="cellIs" dxfId="905" priority="94" stopIfTrue="1" operator="between">
      <formula>200</formula>
      <formula>300</formula>
    </cfRule>
  </conditionalFormatting>
  <conditionalFormatting sqref="G50:H52">
    <cfRule type="cellIs" dxfId="904" priority="92" stopIfTrue="1" operator="between">
      <formula>200</formula>
      <formula>300</formula>
    </cfRule>
  </conditionalFormatting>
  <conditionalFormatting sqref="G49:H49">
    <cfRule type="cellIs" dxfId="903" priority="91" stopIfTrue="1" operator="between">
      <formula>200</formula>
      <formula>300</formula>
    </cfRule>
  </conditionalFormatting>
  <conditionalFormatting sqref="J46:J48">
    <cfRule type="cellIs" dxfId="902" priority="89" stopIfTrue="1" operator="between">
      <formula>200</formula>
      <formula>300</formula>
    </cfRule>
  </conditionalFormatting>
  <conditionalFormatting sqref="I42:I44 I46:I48 I50:I52">
    <cfRule type="cellIs" dxfId="901" priority="88" stopIfTrue="1" operator="between">
      <formula>200</formula>
      <formula>300</formula>
    </cfRule>
  </conditionalFormatting>
  <conditionalFormatting sqref="D41">
    <cfRule type="cellIs" dxfId="900" priority="106" stopIfTrue="1" operator="between">
      <formula>200</formula>
      <formula>300</formula>
    </cfRule>
  </conditionalFormatting>
  <conditionalFormatting sqref="G46:H48">
    <cfRule type="cellIs" dxfId="899" priority="100" stopIfTrue="1" operator="between">
      <formula>200</formula>
      <formula>300</formula>
    </cfRule>
  </conditionalFormatting>
  <conditionalFormatting sqref="G45:H45">
    <cfRule type="cellIs" dxfId="898" priority="99" stopIfTrue="1" operator="between">
      <formula>200</formula>
      <formula>300</formula>
    </cfRule>
  </conditionalFormatting>
  <conditionalFormatting sqref="J49">
    <cfRule type="cellIs" dxfId="897" priority="98" stopIfTrue="1" operator="between">
      <formula>200</formula>
      <formula>300</formula>
    </cfRule>
  </conditionalFormatting>
  <conditionalFormatting sqref="I49">
    <cfRule type="cellIs" dxfId="896" priority="97" stopIfTrue="1" operator="between">
      <formula>200</formula>
      <formula>300</formula>
    </cfRule>
  </conditionalFormatting>
  <conditionalFormatting sqref="D49">
    <cfRule type="cellIs" dxfId="895" priority="93" stopIfTrue="1" operator="between">
      <formula>200</formula>
      <formula>300</formula>
    </cfRule>
  </conditionalFormatting>
  <conditionalFormatting sqref="D49">
    <cfRule type="cellIs" dxfId="894" priority="90" stopIfTrue="1" operator="between">
      <formula>200</formula>
      <formula>300</formula>
    </cfRule>
  </conditionalFormatting>
  <conditionalFormatting sqref="E28:F28">
    <cfRule type="cellIs" dxfId="893" priority="68" stopIfTrue="1" operator="between">
      <formula>200</formula>
      <formula>300</formula>
    </cfRule>
  </conditionalFormatting>
  <conditionalFormatting sqref="G29:H31">
    <cfRule type="cellIs" dxfId="892" priority="66" stopIfTrue="1" operator="between">
      <formula>200</formula>
      <formula>300</formula>
    </cfRule>
  </conditionalFormatting>
  <conditionalFormatting sqref="F50:F52 F46:F48 F42:F44">
    <cfRule type="cellIs" dxfId="891" priority="87" stopIfTrue="1" operator="between">
      <formula>200</formula>
      <formula>300</formula>
    </cfRule>
  </conditionalFormatting>
  <conditionalFormatting sqref="D32">
    <cfRule type="cellIs" dxfId="890" priority="59" stopIfTrue="1" operator="between">
      <formula>200</formula>
      <formula>300</formula>
    </cfRule>
  </conditionalFormatting>
  <conditionalFormatting sqref="D32">
    <cfRule type="cellIs" dxfId="889" priority="56" stopIfTrue="1" operator="between">
      <formula>200</formula>
      <formula>300</formula>
    </cfRule>
  </conditionalFormatting>
  <conditionalFormatting sqref="I25:I27 I29:I31 I33:I35">
    <cfRule type="cellIs" dxfId="888" priority="54" stopIfTrue="1" operator="between">
      <formula>200</formula>
      <formula>300</formula>
    </cfRule>
  </conditionalFormatting>
  <conditionalFormatting sqref="F33:F35 F29:F31 F25:F27">
    <cfRule type="cellIs" dxfId="887" priority="53" stopIfTrue="1" operator="between">
      <formula>200</formula>
      <formula>300</formula>
    </cfRule>
  </conditionalFormatting>
  <conditionalFormatting sqref="K45">
    <cfRule type="cellIs" dxfId="886" priority="85" stopIfTrue="1" operator="between">
      <formula>200</formula>
      <formula>300</formula>
    </cfRule>
  </conditionalFormatting>
  <conditionalFormatting sqref="K51">
    <cfRule type="cellIs" dxfId="885" priority="84" stopIfTrue="1" operator="between">
      <formula>200</formula>
      <formula>300</formula>
    </cfRule>
  </conditionalFormatting>
  <conditionalFormatting sqref="K49">
    <cfRule type="cellIs" dxfId="884" priority="83" stopIfTrue="1" operator="between">
      <formula>200</formula>
      <formula>300</formula>
    </cfRule>
  </conditionalFormatting>
  <conditionalFormatting sqref="K43">
    <cfRule type="cellIs" dxfId="883" priority="82" stopIfTrue="1" operator="between">
      <formula>200</formula>
      <formula>300</formula>
    </cfRule>
  </conditionalFormatting>
  <conditionalFormatting sqref="K41">
    <cfRule type="cellIs" dxfId="882" priority="81" stopIfTrue="1" operator="between">
      <formula>200</formula>
      <formula>300</formula>
    </cfRule>
  </conditionalFormatting>
  <conditionalFormatting sqref="J24">
    <cfRule type="cellIs" dxfId="881" priority="80" stopIfTrue="1" operator="between">
      <formula>200</formula>
      <formula>300</formula>
    </cfRule>
  </conditionalFormatting>
  <conditionalFormatting sqref="I24">
    <cfRule type="cellIs" dxfId="880" priority="79" stopIfTrue="1" operator="between">
      <formula>200</formula>
      <formula>300</formula>
    </cfRule>
  </conditionalFormatting>
  <conditionalFormatting sqref="E25:E27">
    <cfRule type="cellIs" dxfId="879" priority="78" stopIfTrue="1" operator="between">
      <formula>200</formula>
      <formula>300</formula>
    </cfRule>
  </conditionalFormatting>
  <conditionalFormatting sqref="E24:F24">
    <cfRule type="cellIs" dxfId="878" priority="77" stopIfTrue="1" operator="between">
      <formula>200</formula>
      <formula>300</formula>
    </cfRule>
  </conditionalFormatting>
  <conditionalFormatting sqref="D34 D26 D30">
    <cfRule type="cellIs" dxfId="877" priority="76" stopIfTrue="1" operator="between">
      <formula>200</formula>
      <formula>300</formula>
    </cfRule>
  </conditionalFormatting>
  <conditionalFormatting sqref="J25:J27">
    <cfRule type="cellIs" dxfId="876" priority="75" stopIfTrue="1" operator="between">
      <formula>200</formula>
      <formula>300</formula>
    </cfRule>
  </conditionalFormatting>
  <conditionalFormatting sqref="G24:H24">
    <cfRule type="cellIs" dxfId="875" priority="74" stopIfTrue="1" operator="between">
      <formula>200</formula>
      <formula>300</formula>
    </cfRule>
  </conditionalFormatting>
  <conditionalFormatting sqref="G25:H27">
    <cfRule type="cellIs" dxfId="874" priority="73" stopIfTrue="1" operator="between">
      <formula>200</formula>
      <formula>300</formula>
    </cfRule>
  </conditionalFormatting>
  <conditionalFormatting sqref="D24">
    <cfRule type="cellIs" dxfId="873" priority="72" stopIfTrue="1" operator="between">
      <formula>200</formula>
      <formula>300</formula>
    </cfRule>
  </conditionalFormatting>
  <conditionalFormatting sqref="J28">
    <cfRule type="cellIs" dxfId="872" priority="71" stopIfTrue="1" operator="between">
      <formula>200</formula>
      <formula>300</formula>
    </cfRule>
  </conditionalFormatting>
  <conditionalFormatting sqref="I28">
    <cfRule type="cellIs" dxfId="871" priority="70" stopIfTrue="1" operator="between">
      <formula>200</formula>
      <formula>300</formula>
    </cfRule>
  </conditionalFormatting>
  <conditionalFormatting sqref="E29:E31">
    <cfRule type="cellIs" dxfId="870" priority="69" stopIfTrue="1" operator="between">
      <formula>200</formula>
      <formula>300</formula>
    </cfRule>
  </conditionalFormatting>
  <conditionalFormatting sqref="D28">
    <cfRule type="cellIs" dxfId="869" priority="67" stopIfTrue="1" operator="between">
      <formula>200</formula>
      <formula>300</formula>
    </cfRule>
  </conditionalFormatting>
  <conditionalFormatting sqref="G28:H28">
    <cfRule type="cellIs" dxfId="868" priority="65" stopIfTrue="1" operator="between">
      <formula>200</formula>
      <formula>300</formula>
    </cfRule>
  </conditionalFormatting>
  <conditionalFormatting sqref="J32">
    <cfRule type="cellIs" dxfId="867" priority="64" stopIfTrue="1" operator="between">
      <formula>200</formula>
      <formula>300</formula>
    </cfRule>
  </conditionalFormatting>
  <conditionalFormatting sqref="I32">
    <cfRule type="cellIs" dxfId="866" priority="63" stopIfTrue="1" operator="between">
      <formula>200</formula>
      <formula>300</formula>
    </cfRule>
  </conditionalFormatting>
  <conditionalFormatting sqref="E33:E35">
    <cfRule type="cellIs" dxfId="865" priority="62" stopIfTrue="1" operator="between">
      <formula>200</formula>
      <formula>300</formula>
    </cfRule>
  </conditionalFormatting>
  <conditionalFormatting sqref="E32:F32">
    <cfRule type="cellIs" dxfId="864" priority="61" stopIfTrue="1" operator="between">
      <formula>200</formula>
      <formula>300</formula>
    </cfRule>
  </conditionalFormatting>
  <conditionalFormatting sqref="J33:J35">
    <cfRule type="cellIs" dxfId="863" priority="60" stopIfTrue="1" operator="between">
      <formula>200</formula>
      <formula>300</formula>
    </cfRule>
  </conditionalFormatting>
  <conditionalFormatting sqref="G33:H35">
    <cfRule type="cellIs" dxfId="862" priority="58" stopIfTrue="1" operator="between">
      <formula>200</formula>
      <formula>300</formula>
    </cfRule>
  </conditionalFormatting>
  <conditionalFormatting sqref="G32:H32">
    <cfRule type="cellIs" dxfId="861" priority="57" stopIfTrue="1" operator="between">
      <formula>200</formula>
      <formula>300</formula>
    </cfRule>
  </conditionalFormatting>
  <conditionalFormatting sqref="J29:J31">
    <cfRule type="cellIs" dxfId="860" priority="55" stopIfTrue="1" operator="between">
      <formula>200</formula>
      <formula>300</formula>
    </cfRule>
  </conditionalFormatting>
  <conditionalFormatting sqref="K29:K30">
    <cfRule type="cellIs" dxfId="859" priority="52" stopIfTrue="1" operator="between">
      <formula>200</formula>
      <formula>300</formula>
    </cfRule>
  </conditionalFormatting>
  <conditionalFormatting sqref="K28">
    <cfRule type="cellIs" dxfId="858" priority="51" stopIfTrue="1" operator="between">
      <formula>200</formula>
      <formula>300</formula>
    </cfRule>
  </conditionalFormatting>
  <conditionalFormatting sqref="K34">
    <cfRule type="cellIs" dxfId="857" priority="50" stopIfTrue="1" operator="between">
      <formula>200</formula>
      <formula>300</formula>
    </cfRule>
  </conditionalFormatting>
  <conditionalFormatting sqref="K32">
    <cfRule type="cellIs" dxfId="856" priority="49" stopIfTrue="1" operator="between">
      <formula>200</formula>
      <formula>300</formula>
    </cfRule>
  </conditionalFormatting>
  <conditionalFormatting sqref="K26">
    <cfRule type="cellIs" dxfId="855" priority="48" stopIfTrue="1" operator="between">
      <formula>200</formula>
      <formula>300</formula>
    </cfRule>
  </conditionalFormatting>
  <conditionalFormatting sqref="K24">
    <cfRule type="cellIs" dxfId="854" priority="47" stopIfTrue="1" operator="between">
      <formula>200</formula>
      <formula>300</formula>
    </cfRule>
  </conditionalFormatting>
  <conditionalFormatting sqref="J6">
    <cfRule type="cellIs" dxfId="853" priority="46" stopIfTrue="1" operator="between">
      <formula>200</formula>
      <formula>300</formula>
    </cfRule>
  </conditionalFormatting>
  <conditionalFormatting sqref="I6">
    <cfRule type="cellIs" dxfId="852" priority="45" stopIfTrue="1" operator="between">
      <formula>200</formula>
      <formula>300</formula>
    </cfRule>
  </conditionalFormatting>
  <conditionalFormatting sqref="E7:E9">
    <cfRule type="cellIs" dxfId="851" priority="44" stopIfTrue="1" operator="between">
      <formula>200</formula>
      <formula>300</formula>
    </cfRule>
  </conditionalFormatting>
  <conditionalFormatting sqref="E6:F6">
    <cfRule type="cellIs" dxfId="850" priority="43" stopIfTrue="1" operator="between">
      <formula>200</formula>
      <formula>300</formula>
    </cfRule>
  </conditionalFormatting>
  <conditionalFormatting sqref="J7:J9">
    <cfRule type="cellIs" dxfId="849" priority="41" stopIfTrue="1" operator="between">
      <formula>200</formula>
      <formula>300</formula>
    </cfRule>
  </conditionalFormatting>
  <conditionalFormatting sqref="G6:H6">
    <cfRule type="cellIs" dxfId="848" priority="40" stopIfTrue="1" operator="between">
      <formula>200</formula>
      <formula>300</formula>
    </cfRule>
  </conditionalFormatting>
  <conditionalFormatting sqref="G7:H9">
    <cfRule type="cellIs" dxfId="847" priority="39" stopIfTrue="1" operator="between">
      <formula>200</formula>
      <formula>300</formula>
    </cfRule>
  </conditionalFormatting>
  <conditionalFormatting sqref="J10">
    <cfRule type="cellIs" dxfId="846" priority="37" stopIfTrue="1" operator="between">
      <formula>200</formula>
      <formula>300</formula>
    </cfRule>
  </conditionalFormatting>
  <conditionalFormatting sqref="I10">
    <cfRule type="cellIs" dxfId="845" priority="36" stopIfTrue="1" operator="between">
      <formula>200</formula>
      <formula>300</formula>
    </cfRule>
  </conditionalFormatting>
  <conditionalFormatting sqref="E11:E13">
    <cfRule type="cellIs" dxfId="844" priority="35" stopIfTrue="1" operator="between">
      <formula>200</formula>
      <formula>300</formula>
    </cfRule>
  </conditionalFormatting>
  <conditionalFormatting sqref="E10:F10">
    <cfRule type="cellIs" dxfId="843" priority="34" stopIfTrue="1" operator="between">
      <formula>200</formula>
      <formula>300</formula>
    </cfRule>
  </conditionalFormatting>
  <conditionalFormatting sqref="G11:H13">
    <cfRule type="cellIs" dxfId="842" priority="32" stopIfTrue="1" operator="between">
      <formula>200</formula>
      <formula>300</formula>
    </cfRule>
  </conditionalFormatting>
  <conditionalFormatting sqref="G10:H10">
    <cfRule type="cellIs" dxfId="841" priority="31" stopIfTrue="1" operator="between">
      <formula>200</formula>
      <formula>300</formula>
    </cfRule>
  </conditionalFormatting>
  <conditionalFormatting sqref="J14">
    <cfRule type="cellIs" dxfId="840" priority="30" stopIfTrue="1" operator="between">
      <formula>200</formula>
      <formula>300</formula>
    </cfRule>
  </conditionalFormatting>
  <conditionalFormatting sqref="I14">
    <cfRule type="cellIs" dxfId="839" priority="29" stopIfTrue="1" operator="between">
      <formula>200</formula>
      <formula>300</formula>
    </cfRule>
  </conditionalFormatting>
  <conditionalFormatting sqref="E15:E17">
    <cfRule type="cellIs" dxfId="838" priority="28" stopIfTrue="1" operator="between">
      <formula>200</formula>
      <formula>300</formula>
    </cfRule>
  </conditionalFormatting>
  <conditionalFormatting sqref="E14:F14">
    <cfRule type="cellIs" dxfId="837" priority="27" stopIfTrue="1" operator="between">
      <formula>200</formula>
      <formula>300</formula>
    </cfRule>
  </conditionalFormatting>
  <conditionalFormatting sqref="J15:J17">
    <cfRule type="cellIs" dxfId="836" priority="26" stopIfTrue="1" operator="between">
      <formula>200</formula>
      <formula>300</formula>
    </cfRule>
  </conditionalFormatting>
  <conditionalFormatting sqref="G15:H17">
    <cfRule type="cellIs" dxfId="835" priority="24" stopIfTrue="1" operator="between">
      <formula>200</formula>
      <formula>300</formula>
    </cfRule>
  </conditionalFormatting>
  <conditionalFormatting sqref="G14:H14">
    <cfRule type="cellIs" dxfId="834" priority="23" stopIfTrue="1" operator="between">
      <formula>200</formula>
      <formula>300</formula>
    </cfRule>
  </conditionalFormatting>
  <conditionalFormatting sqref="J11:J13">
    <cfRule type="cellIs" dxfId="833" priority="21" stopIfTrue="1" operator="between">
      <formula>200</formula>
      <formula>300</formula>
    </cfRule>
  </conditionalFormatting>
  <conditionalFormatting sqref="I7:I9 I11:I13 I15:I17">
    <cfRule type="cellIs" dxfId="832" priority="20" stopIfTrue="1" operator="between">
      <formula>200</formula>
      <formula>300</formula>
    </cfRule>
  </conditionalFormatting>
  <conditionalFormatting sqref="F15:F17 F11:F13 F7:F9">
    <cfRule type="cellIs" dxfId="831" priority="19" stopIfTrue="1" operator="between">
      <formula>200</formula>
      <formula>300</formula>
    </cfRule>
  </conditionalFormatting>
  <conditionalFormatting sqref="K11:K12">
    <cfRule type="cellIs" dxfId="830" priority="18" stopIfTrue="1" operator="between">
      <formula>200</formula>
      <formula>300</formula>
    </cfRule>
  </conditionalFormatting>
  <conditionalFormatting sqref="K10">
    <cfRule type="cellIs" dxfId="829" priority="17" stopIfTrue="1" operator="between">
      <formula>200</formula>
      <formula>300</formula>
    </cfRule>
  </conditionalFormatting>
  <conditionalFormatting sqref="K16">
    <cfRule type="cellIs" dxfId="828" priority="16" stopIfTrue="1" operator="between">
      <formula>200</formula>
      <formula>300</formula>
    </cfRule>
  </conditionalFormatting>
  <conditionalFormatting sqref="K14">
    <cfRule type="cellIs" dxfId="827" priority="15" stopIfTrue="1" operator="between">
      <formula>200</formula>
      <formula>300</formula>
    </cfRule>
  </conditionalFormatting>
  <conditionalFormatting sqref="K6">
    <cfRule type="cellIs" dxfId="826" priority="13" stopIfTrue="1" operator="between">
      <formula>200</formula>
      <formula>300</formula>
    </cfRule>
  </conditionalFormatting>
  <conditionalFormatting sqref="K7:K8">
    <cfRule type="cellIs" dxfId="825" priority="12" stopIfTrue="1" operator="between">
      <formula>200</formula>
      <formula>300</formula>
    </cfRule>
  </conditionalFormatting>
  <conditionalFormatting sqref="K46:K47">
    <cfRule type="cellIs" dxfId="824" priority="11" stopIfTrue="1" operator="between">
      <formula>200</formula>
      <formula>300</formula>
    </cfRule>
  </conditionalFormatting>
  <conditionalFormatting sqref="D12">
    <cfRule type="cellIs" dxfId="823" priority="10" stopIfTrue="1" operator="between">
      <formula>200</formula>
      <formula>300</formula>
    </cfRule>
  </conditionalFormatting>
  <conditionalFormatting sqref="D10">
    <cfRule type="cellIs" dxfId="822" priority="9" stopIfTrue="1" operator="between">
      <formula>200</formula>
      <formula>300</formula>
    </cfRule>
  </conditionalFormatting>
  <conditionalFormatting sqref="D16">
    <cfRule type="cellIs" dxfId="821" priority="6" stopIfTrue="1" operator="between">
      <formula>200</formula>
      <formula>300</formula>
    </cfRule>
  </conditionalFormatting>
  <conditionalFormatting sqref="D14">
    <cfRule type="cellIs" dxfId="820" priority="5" stopIfTrue="1" operator="between">
      <formula>200</formula>
      <formula>300</formula>
    </cfRule>
  </conditionalFormatting>
  <conditionalFormatting sqref="D8">
    <cfRule type="cellIs" dxfId="819" priority="4" stopIfTrue="1" operator="between">
      <formula>200</formula>
      <formula>300</formula>
    </cfRule>
  </conditionalFormatting>
  <conditionalFormatting sqref="D6">
    <cfRule type="cellIs" dxfId="818" priority="1" stopIfTrue="1" operator="between">
      <formula>200</formula>
      <formula>300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E29"/>
  <sheetViews>
    <sheetView zoomScale="68" zoomScaleNormal="68" workbookViewId="0">
      <selection activeCell="C4" sqref="C4"/>
    </sheetView>
  </sheetViews>
  <sheetFormatPr defaultRowHeight="12.6" x14ac:dyDescent="0.2"/>
  <cols>
    <col min="1" max="1" width="3.44140625" style="490" customWidth="1"/>
    <col min="2" max="2" width="30.44140625" style="490" bestFit="1" customWidth="1"/>
    <col min="3" max="3" width="8.6640625" style="490" customWidth="1"/>
    <col min="4" max="4" width="9.33203125" style="490" customWidth="1"/>
    <col min="5" max="5" width="8.6640625" style="490" customWidth="1"/>
    <col min="6" max="7" width="7.44140625" style="490" customWidth="1"/>
    <col min="8" max="8" width="9.109375" style="490" customWidth="1"/>
    <col min="9" max="9" width="8.6640625" style="490" customWidth="1"/>
    <col min="10" max="11" width="7.44140625" style="490" customWidth="1"/>
    <col min="12" max="12" width="9.109375" style="490" customWidth="1"/>
    <col min="13" max="13" width="8.6640625" style="490" customWidth="1"/>
    <col min="14" max="15" width="7.44140625" style="490" customWidth="1"/>
    <col min="16" max="16" width="9.109375" style="490" customWidth="1"/>
    <col min="17" max="17" width="8.6640625" style="490" customWidth="1"/>
    <col min="18" max="19" width="7.44140625" style="490" customWidth="1"/>
    <col min="20" max="20" width="8.88671875" style="490"/>
    <col min="21" max="21" width="8.6640625" style="490" customWidth="1"/>
    <col min="22" max="23" width="7.44140625" style="490" customWidth="1"/>
    <col min="24" max="24" width="9.33203125" style="490" customWidth="1"/>
    <col min="25" max="25" width="7.88671875" style="490" customWidth="1"/>
    <col min="26" max="26" width="13" style="490" customWidth="1"/>
    <col min="27" max="27" width="12" style="490" customWidth="1"/>
    <col min="28" max="28" width="9.33203125" style="490" bestFit="1" customWidth="1"/>
    <col min="29" max="16384" width="8.88671875" style="490"/>
  </cols>
  <sheetData>
    <row r="1" spans="1:31" ht="55.2" customHeight="1" x14ac:dyDescent="0.35">
      <c r="A1" s="483"/>
      <c r="B1" s="484"/>
      <c r="C1" s="483"/>
      <c r="D1" s="485"/>
      <c r="E1" s="486" t="s">
        <v>251</v>
      </c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3"/>
      <c r="S1" s="483"/>
      <c r="T1" s="483"/>
      <c r="U1" s="488"/>
      <c r="V1" s="374" t="s">
        <v>65</v>
      </c>
      <c r="W1" s="489"/>
      <c r="X1" s="489"/>
      <c r="Y1" s="489"/>
      <c r="Z1" s="483"/>
      <c r="AA1" s="483"/>
      <c r="AB1" s="485"/>
      <c r="AC1" s="483"/>
      <c r="AD1" s="483"/>
      <c r="AE1" s="483"/>
    </row>
    <row r="2" spans="1:31" ht="20.399999999999999" thickBot="1" x14ac:dyDescent="0.35">
      <c r="A2" s="483"/>
      <c r="B2" s="491" t="s">
        <v>26</v>
      </c>
      <c r="C2" s="492"/>
      <c r="D2" s="485"/>
      <c r="E2" s="49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5"/>
      <c r="AC2" s="494"/>
      <c r="AD2" s="483"/>
      <c r="AE2" s="483"/>
    </row>
    <row r="3" spans="1:31" ht="17.399999999999999" thickBot="1" x14ac:dyDescent="0.35">
      <c r="A3" s="483"/>
      <c r="B3" s="495" t="s">
        <v>1</v>
      </c>
      <c r="C3" s="496" t="s">
        <v>27</v>
      </c>
      <c r="D3" s="497"/>
      <c r="E3" s="498" t="s">
        <v>28</v>
      </c>
      <c r="F3" s="668" t="s">
        <v>29</v>
      </c>
      <c r="G3" s="669"/>
      <c r="H3" s="499"/>
      <c r="I3" s="498" t="s">
        <v>30</v>
      </c>
      <c r="J3" s="668" t="s">
        <v>29</v>
      </c>
      <c r="K3" s="669"/>
      <c r="L3" s="500"/>
      <c r="M3" s="498" t="s">
        <v>31</v>
      </c>
      <c r="N3" s="668" t="s">
        <v>29</v>
      </c>
      <c r="O3" s="669"/>
      <c r="P3" s="500"/>
      <c r="Q3" s="498" t="s">
        <v>32</v>
      </c>
      <c r="R3" s="668" t="s">
        <v>29</v>
      </c>
      <c r="S3" s="669"/>
      <c r="T3" s="501"/>
      <c r="U3" s="498" t="s">
        <v>33</v>
      </c>
      <c r="V3" s="668" t="s">
        <v>29</v>
      </c>
      <c r="W3" s="669"/>
      <c r="X3" s="498" t="s">
        <v>34</v>
      </c>
      <c r="Y3" s="502"/>
      <c r="Z3" s="503" t="s">
        <v>35</v>
      </c>
      <c r="AA3" s="504" t="s">
        <v>4</v>
      </c>
      <c r="AB3" s="505" t="s">
        <v>34</v>
      </c>
      <c r="AC3" s="494"/>
      <c r="AD3" s="483"/>
      <c r="AE3" s="483"/>
    </row>
    <row r="4" spans="1:31" ht="17.399999999999999" thickBot="1" x14ac:dyDescent="0.35">
      <c r="A4" s="483"/>
      <c r="B4" s="506" t="s">
        <v>36</v>
      </c>
      <c r="C4" s="507"/>
      <c r="D4" s="508"/>
      <c r="E4" s="509" t="s">
        <v>37</v>
      </c>
      <c r="F4" s="666" t="s">
        <v>38</v>
      </c>
      <c r="G4" s="667"/>
      <c r="H4" s="510"/>
      <c r="I4" s="509" t="s">
        <v>37</v>
      </c>
      <c r="J4" s="666" t="s">
        <v>38</v>
      </c>
      <c r="K4" s="667"/>
      <c r="L4" s="509"/>
      <c r="M4" s="509" t="s">
        <v>37</v>
      </c>
      <c r="N4" s="666" t="s">
        <v>38</v>
      </c>
      <c r="O4" s="667"/>
      <c r="P4" s="509"/>
      <c r="Q4" s="509" t="s">
        <v>37</v>
      </c>
      <c r="R4" s="666" t="s">
        <v>38</v>
      </c>
      <c r="S4" s="667"/>
      <c r="T4" s="511"/>
      <c r="U4" s="509" t="s">
        <v>37</v>
      </c>
      <c r="V4" s="666" t="s">
        <v>38</v>
      </c>
      <c r="W4" s="667"/>
      <c r="X4" s="512" t="s">
        <v>37</v>
      </c>
      <c r="Y4" s="513" t="s">
        <v>39</v>
      </c>
      <c r="Z4" s="514" t="s">
        <v>40</v>
      </c>
      <c r="AA4" s="515" t="s">
        <v>41</v>
      </c>
      <c r="AB4" s="516" t="s">
        <v>2</v>
      </c>
      <c r="AC4" s="517" t="s">
        <v>214</v>
      </c>
      <c r="AD4" s="483"/>
      <c r="AE4" s="483"/>
    </row>
    <row r="5" spans="1:31" ht="57" customHeight="1" thickBot="1" x14ac:dyDescent="0.25">
      <c r="A5" s="483"/>
      <c r="B5" s="122" t="s">
        <v>146</v>
      </c>
      <c r="C5" s="518">
        <v>43</v>
      </c>
      <c r="D5" s="519">
        <f>SUM(D6:D8)</f>
        <v>576</v>
      </c>
      <c r="E5" s="520">
        <f>SUM(E6:E8)</f>
        <v>619</v>
      </c>
      <c r="F5" s="521">
        <f>E25</f>
        <v>642</v>
      </c>
      <c r="G5" s="522" t="str">
        <f>B25</f>
        <v>ESTCell</v>
      </c>
      <c r="H5" s="523">
        <f>SUM(H6:H8)</f>
        <v>510</v>
      </c>
      <c r="I5" s="524">
        <f>SUM(I6:I8)</f>
        <v>553</v>
      </c>
      <c r="J5" s="524">
        <f>I21</f>
        <v>728</v>
      </c>
      <c r="K5" s="525" t="str">
        <f>B21</f>
        <v>Aroz3D</v>
      </c>
      <c r="L5" s="526">
        <f>SUM(L6:L8)</f>
        <v>569</v>
      </c>
      <c r="M5" s="521">
        <f>SUM(M6:M8)</f>
        <v>612</v>
      </c>
      <c r="N5" s="521">
        <f>M17</f>
        <v>614</v>
      </c>
      <c r="O5" s="522" t="str">
        <f>B17</f>
        <v>TER Team</v>
      </c>
      <c r="P5" s="527">
        <f>SUM(P6:P8)</f>
        <v>495</v>
      </c>
      <c r="Q5" s="521">
        <f>SUM(Q6:Q8)</f>
        <v>538</v>
      </c>
      <c r="R5" s="521">
        <f>Q13</f>
        <v>593</v>
      </c>
      <c r="S5" s="522" t="str">
        <f>B13</f>
        <v>Egesten Metallehitused</v>
      </c>
      <c r="T5" s="527">
        <f>SUM(T6:T8)</f>
        <v>569</v>
      </c>
      <c r="U5" s="521">
        <f>SUM(U6:U8)</f>
        <v>612</v>
      </c>
      <c r="V5" s="521">
        <f>U9</f>
        <v>536</v>
      </c>
      <c r="W5" s="522" t="str">
        <f>B9</f>
        <v>Silfer</v>
      </c>
      <c r="X5" s="528">
        <f t="shared" ref="X5:X28" si="0">E5+I5+M5+Q5+U5</f>
        <v>2934</v>
      </c>
      <c r="Y5" s="526">
        <f>SUM(Y6:Y8)</f>
        <v>2719</v>
      </c>
      <c r="Z5" s="529">
        <f>AVERAGE(Z6,Z7,Z8)</f>
        <v>195.6</v>
      </c>
      <c r="AA5" s="530">
        <f>AVERAGE(AA6,AA7,AA8)</f>
        <v>181.26666666666665</v>
      </c>
      <c r="AB5" s="670">
        <f>F6+J6+N6+R6+V6</f>
        <v>1</v>
      </c>
      <c r="AC5" s="673" t="s">
        <v>14</v>
      </c>
      <c r="AD5" s="483"/>
      <c r="AE5" s="483"/>
    </row>
    <row r="6" spans="1:31" ht="16.5" customHeight="1" x14ac:dyDescent="0.2">
      <c r="A6" s="483"/>
      <c r="B6" s="130" t="s">
        <v>167</v>
      </c>
      <c r="C6" s="531">
        <v>18</v>
      </c>
      <c r="D6" s="532">
        <v>194</v>
      </c>
      <c r="E6" s="533">
        <f>C6+D6</f>
        <v>212</v>
      </c>
      <c r="F6" s="676">
        <v>0</v>
      </c>
      <c r="G6" s="677"/>
      <c r="H6" s="534">
        <v>169</v>
      </c>
      <c r="I6" s="535">
        <f>C6+H6</f>
        <v>187</v>
      </c>
      <c r="J6" s="676">
        <v>0</v>
      </c>
      <c r="K6" s="677"/>
      <c r="L6" s="534">
        <v>228</v>
      </c>
      <c r="M6" s="535">
        <f>C6+L6</f>
        <v>246</v>
      </c>
      <c r="N6" s="676">
        <v>0</v>
      </c>
      <c r="O6" s="677"/>
      <c r="P6" s="534">
        <v>181</v>
      </c>
      <c r="Q6" s="533">
        <f>C6+P6</f>
        <v>199</v>
      </c>
      <c r="R6" s="676">
        <v>0</v>
      </c>
      <c r="S6" s="677"/>
      <c r="T6" s="532">
        <v>152</v>
      </c>
      <c r="U6" s="533">
        <f>C6+T6</f>
        <v>170</v>
      </c>
      <c r="V6" s="676">
        <v>1</v>
      </c>
      <c r="W6" s="677"/>
      <c r="X6" s="535">
        <f t="shared" si="0"/>
        <v>1014</v>
      </c>
      <c r="Y6" s="534">
        <f>D6+H6+L6+P6+T6</f>
        <v>924</v>
      </c>
      <c r="Z6" s="536">
        <f>AVERAGE(E6,I6,M6,Q6,U6)</f>
        <v>202.8</v>
      </c>
      <c r="AA6" s="537">
        <f>AVERAGE(E6,I6,M6,Q6,U6)-C6</f>
        <v>184.8</v>
      </c>
      <c r="AB6" s="671"/>
      <c r="AC6" s="674"/>
      <c r="AD6" s="483"/>
      <c r="AE6" s="483"/>
    </row>
    <row r="7" spans="1:31" ht="16.5" customHeight="1" x14ac:dyDescent="0.2">
      <c r="A7" s="483"/>
      <c r="B7" s="117" t="s">
        <v>202</v>
      </c>
      <c r="C7" s="531">
        <v>0</v>
      </c>
      <c r="D7" s="532">
        <v>167</v>
      </c>
      <c r="E7" s="533">
        <f t="shared" ref="E7:E8" si="1">C7+D7</f>
        <v>167</v>
      </c>
      <c r="F7" s="678"/>
      <c r="G7" s="679"/>
      <c r="H7" s="534">
        <v>174</v>
      </c>
      <c r="I7" s="535">
        <f t="shared" ref="I7:I8" si="2">C7+H7</f>
        <v>174</v>
      </c>
      <c r="J7" s="678"/>
      <c r="K7" s="679"/>
      <c r="L7" s="534">
        <v>158</v>
      </c>
      <c r="M7" s="535">
        <f t="shared" ref="M7:M8" si="3">C7+L7</f>
        <v>158</v>
      </c>
      <c r="N7" s="678"/>
      <c r="O7" s="679"/>
      <c r="P7" s="532">
        <v>137</v>
      </c>
      <c r="Q7" s="533">
        <f t="shared" ref="Q7:Q8" si="4">C7+P7</f>
        <v>137</v>
      </c>
      <c r="R7" s="678"/>
      <c r="S7" s="679"/>
      <c r="T7" s="532">
        <v>213</v>
      </c>
      <c r="U7" s="533">
        <f t="shared" ref="U7:U8" si="5">C7+T7</f>
        <v>213</v>
      </c>
      <c r="V7" s="678"/>
      <c r="W7" s="679"/>
      <c r="X7" s="535">
        <f t="shared" si="0"/>
        <v>849</v>
      </c>
      <c r="Y7" s="534">
        <f>D7+H7+L7+P7+T7</f>
        <v>849</v>
      </c>
      <c r="Z7" s="536">
        <f>AVERAGE(E7,I7,M7,Q7,U7)</f>
        <v>169.8</v>
      </c>
      <c r="AA7" s="537">
        <f>AVERAGE(E7,I7,M7,Q7,U7)-C7</f>
        <v>169.8</v>
      </c>
      <c r="AB7" s="671"/>
      <c r="AC7" s="674"/>
      <c r="AD7" s="483"/>
      <c r="AE7" s="483"/>
    </row>
    <row r="8" spans="1:31" ht="16.5" customHeight="1" thickBot="1" x14ac:dyDescent="0.25">
      <c r="A8" s="483"/>
      <c r="B8" s="131" t="s">
        <v>168</v>
      </c>
      <c r="C8" s="531">
        <v>25</v>
      </c>
      <c r="D8" s="538">
        <v>215</v>
      </c>
      <c r="E8" s="533">
        <f t="shared" si="1"/>
        <v>240</v>
      </c>
      <c r="F8" s="680"/>
      <c r="G8" s="681"/>
      <c r="H8" s="539">
        <v>167</v>
      </c>
      <c r="I8" s="535">
        <f t="shared" si="2"/>
        <v>192</v>
      </c>
      <c r="J8" s="680"/>
      <c r="K8" s="681"/>
      <c r="L8" s="534">
        <v>183</v>
      </c>
      <c r="M8" s="535">
        <f t="shared" si="3"/>
        <v>208</v>
      </c>
      <c r="N8" s="680"/>
      <c r="O8" s="681"/>
      <c r="P8" s="532">
        <v>177</v>
      </c>
      <c r="Q8" s="533">
        <f t="shared" si="4"/>
        <v>202</v>
      </c>
      <c r="R8" s="680"/>
      <c r="S8" s="681"/>
      <c r="T8" s="532">
        <v>204</v>
      </c>
      <c r="U8" s="533">
        <f t="shared" si="5"/>
        <v>229</v>
      </c>
      <c r="V8" s="680"/>
      <c r="W8" s="681"/>
      <c r="X8" s="540">
        <f t="shared" si="0"/>
        <v>1071</v>
      </c>
      <c r="Y8" s="539">
        <f>D8+H8+L8+P8+T8</f>
        <v>946</v>
      </c>
      <c r="Z8" s="541">
        <f>AVERAGE(E8,I8,M8,Q8,U8)</f>
        <v>214.2</v>
      </c>
      <c r="AA8" s="542">
        <f>AVERAGE(E8,I8,M8,Q8,U8)-C8</f>
        <v>189.2</v>
      </c>
      <c r="AB8" s="672"/>
      <c r="AC8" s="675"/>
      <c r="AD8" s="483"/>
      <c r="AE8" s="483"/>
    </row>
    <row r="9" spans="1:31" ht="57" customHeight="1" thickBot="1" x14ac:dyDescent="0.25">
      <c r="A9" s="483"/>
      <c r="B9" s="122" t="s">
        <v>18</v>
      </c>
      <c r="C9" s="531">
        <v>64</v>
      </c>
      <c r="D9" s="543">
        <f>SUM(D10:D12)</f>
        <v>483</v>
      </c>
      <c r="E9" s="544">
        <f>SUM(E10:E12)</f>
        <v>547</v>
      </c>
      <c r="F9" s="544">
        <f>E21</f>
        <v>556</v>
      </c>
      <c r="G9" s="525" t="str">
        <f>B21</f>
        <v>Aroz3D</v>
      </c>
      <c r="H9" s="519">
        <f>SUM(H10:H12)</f>
        <v>506</v>
      </c>
      <c r="I9" s="544">
        <f>SUM(I10:I12)</f>
        <v>570</v>
      </c>
      <c r="J9" s="544">
        <f>I17</f>
        <v>590</v>
      </c>
      <c r="K9" s="525" t="str">
        <f>B17</f>
        <v>TER Team</v>
      </c>
      <c r="L9" s="526">
        <f>SUM(L10:L12)</f>
        <v>496</v>
      </c>
      <c r="M9" s="545">
        <f>SUM(M10:M12)</f>
        <v>560</v>
      </c>
      <c r="N9" s="544">
        <f>M13</f>
        <v>553</v>
      </c>
      <c r="O9" s="525" t="str">
        <f>B13</f>
        <v>Egesten Metallehitused</v>
      </c>
      <c r="P9" s="526">
        <f>SUM(P10:P12)</f>
        <v>549</v>
      </c>
      <c r="Q9" s="521">
        <f>SUM(Q10:Q12)</f>
        <v>613</v>
      </c>
      <c r="R9" s="544">
        <f>Q25</f>
        <v>613</v>
      </c>
      <c r="S9" s="525" t="str">
        <f>B25</f>
        <v>ESTCell</v>
      </c>
      <c r="T9" s="526">
        <f>SUM(T10:T12)</f>
        <v>472</v>
      </c>
      <c r="U9" s="546">
        <f>SUM(U10:U12)</f>
        <v>536</v>
      </c>
      <c r="V9" s="544">
        <f>U5</f>
        <v>612</v>
      </c>
      <c r="W9" s="525" t="str">
        <f>B5</f>
        <v>VERX</v>
      </c>
      <c r="X9" s="528">
        <f t="shared" si="0"/>
        <v>2826</v>
      </c>
      <c r="Y9" s="526">
        <f>SUM(Y10:Y12)</f>
        <v>2506</v>
      </c>
      <c r="Z9" s="547">
        <f>AVERAGE(Z10,Z11,Z12)</f>
        <v>188.4</v>
      </c>
      <c r="AA9" s="530">
        <f>AVERAGE(AA10,AA11,AA12)</f>
        <v>167.06666666666669</v>
      </c>
      <c r="AB9" s="670">
        <f>F10+J10+N10+R10+V10</f>
        <v>1.5</v>
      </c>
      <c r="AC9" s="682" t="s">
        <v>12</v>
      </c>
      <c r="AD9" s="483"/>
      <c r="AE9" s="483"/>
    </row>
    <row r="10" spans="1:31" ht="16.2" x14ac:dyDescent="0.2">
      <c r="A10" s="483"/>
      <c r="B10" s="108" t="s">
        <v>108</v>
      </c>
      <c r="C10" s="531">
        <v>37</v>
      </c>
      <c r="D10" s="532">
        <v>159</v>
      </c>
      <c r="E10" s="533">
        <f>C10+D10</f>
        <v>196</v>
      </c>
      <c r="F10" s="676">
        <v>0</v>
      </c>
      <c r="G10" s="677"/>
      <c r="H10" s="534">
        <v>160</v>
      </c>
      <c r="I10" s="535">
        <f>C10+H10</f>
        <v>197</v>
      </c>
      <c r="J10" s="676">
        <v>0</v>
      </c>
      <c r="K10" s="677"/>
      <c r="L10" s="534">
        <v>161</v>
      </c>
      <c r="M10" s="535">
        <f>C10+L10</f>
        <v>198</v>
      </c>
      <c r="N10" s="676">
        <v>1</v>
      </c>
      <c r="O10" s="677"/>
      <c r="P10" s="534">
        <v>202</v>
      </c>
      <c r="Q10" s="533">
        <f>C10+P10</f>
        <v>239</v>
      </c>
      <c r="R10" s="676">
        <v>0.5</v>
      </c>
      <c r="S10" s="677"/>
      <c r="T10" s="532">
        <v>115</v>
      </c>
      <c r="U10" s="533">
        <f>C10+T10</f>
        <v>152</v>
      </c>
      <c r="V10" s="676">
        <v>0</v>
      </c>
      <c r="W10" s="677"/>
      <c r="X10" s="535">
        <f t="shared" si="0"/>
        <v>982</v>
      </c>
      <c r="Y10" s="534">
        <f>D10+H10+L10+P10+T10</f>
        <v>797</v>
      </c>
      <c r="Z10" s="536">
        <f>AVERAGE(E10,I10,M10,Q10,U10)</f>
        <v>196.4</v>
      </c>
      <c r="AA10" s="537">
        <f>AVERAGE(E10,I10,M10,Q10,U10)-C10</f>
        <v>159.4</v>
      </c>
      <c r="AB10" s="671"/>
      <c r="AC10" s="683"/>
      <c r="AD10" s="483"/>
      <c r="AE10" s="483"/>
    </row>
    <row r="11" spans="1:31" ht="16.2" x14ac:dyDescent="0.2">
      <c r="A11" s="483"/>
      <c r="B11" s="108" t="s">
        <v>299</v>
      </c>
      <c r="C11" s="531">
        <v>0</v>
      </c>
      <c r="D11" s="532">
        <v>160</v>
      </c>
      <c r="E11" s="533">
        <f t="shared" ref="E11:E12" si="6">C11+D11</f>
        <v>160</v>
      </c>
      <c r="F11" s="678"/>
      <c r="G11" s="679"/>
      <c r="H11" s="534">
        <v>167</v>
      </c>
      <c r="I11" s="535">
        <f t="shared" ref="I11:I12" si="7">C11+H11</f>
        <v>167</v>
      </c>
      <c r="J11" s="678"/>
      <c r="K11" s="679"/>
      <c r="L11" s="534">
        <v>156</v>
      </c>
      <c r="M11" s="535">
        <f t="shared" ref="M11:M12" si="8">C11+L11</f>
        <v>156</v>
      </c>
      <c r="N11" s="678"/>
      <c r="O11" s="679"/>
      <c r="P11" s="532">
        <v>167</v>
      </c>
      <c r="Q11" s="533">
        <f t="shared" ref="Q11:Q12" si="9">C11+P11</f>
        <v>167</v>
      </c>
      <c r="R11" s="678"/>
      <c r="S11" s="679"/>
      <c r="T11" s="532">
        <v>177</v>
      </c>
      <c r="U11" s="533">
        <f t="shared" ref="U11:U12" si="10">C11+T11</f>
        <v>177</v>
      </c>
      <c r="V11" s="678"/>
      <c r="W11" s="679"/>
      <c r="X11" s="535">
        <f t="shared" si="0"/>
        <v>827</v>
      </c>
      <c r="Y11" s="534">
        <f>D11+H11+L11+P11+T11</f>
        <v>827</v>
      </c>
      <c r="Z11" s="536">
        <f>AVERAGE(E11,I11,M11,Q11,U11)</f>
        <v>165.4</v>
      </c>
      <c r="AA11" s="537">
        <f>AVERAGE(E11,I11,M11,Q11,U11)-C11</f>
        <v>165.4</v>
      </c>
      <c r="AB11" s="671"/>
      <c r="AC11" s="683"/>
      <c r="AD11" s="483"/>
      <c r="AE11" s="483"/>
    </row>
    <row r="12" spans="1:31" ht="16.8" thickBot="1" x14ac:dyDescent="0.25">
      <c r="A12" s="483"/>
      <c r="B12" s="117" t="s">
        <v>109</v>
      </c>
      <c r="C12" s="531">
        <v>27</v>
      </c>
      <c r="D12" s="538">
        <v>164</v>
      </c>
      <c r="E12" s="533">
        <f t="shared" si="6"/>
        <v>191</v>
      </c>
      <c r="F12" s="680"/>
      <c r="G12" s="681"/>
      <c r="H12" s="539">
        <v>179</v>
      </c>
      <c r="I12" s="535">
        <f t="shared" si="7"/>
        <v>206</v>
      </c>
      <c r="J12" s="680"/>
      <c r="K12" s="681"/>
      <c r="L12" s="534">
        <v>179</v>
      </c>
      <c r="M12" s="535">
        <f t="shared" si="8"/>
        <v>206</v>
      </c>
      <c r="N12" s="680"/>
      <c r="O12" s="681"/>
      <c r="P12" s="532">
        <v>180</v>
      </c>
      <c r="Q12" s="533">
        <f t="shared" si="9"/>
        <v>207</v>
      </c>
      <c r="R12" s="680"/>
      <c r="S12" s="681"/>
      <c r="T12" s="532">
        <v>180</v>
      </c>
      <c r="U12" s="533">
        <f t="shared" si="10"/>
        <v>207</v>
      </c>
      <c r="V12" s="680"/>
      <c r="W12" s="681"/>
      <c r="X12" s="540">
        <f t="shared" si="0"/>
        <v>1017</v>
      </c>
      <c r="Y12" s="539">
        <f>D12+H12+L12+P12+T12</f>
        <v>882</v>
      </c>
      <c r="Z12" s="541">
        <f>AVERAGE(E12,I12,M12,Q12,U12)</f>
        <v>203.4</v>
      </c>
      <c r="AA12" s="542">
        <f>AVERAGE(E12,I12,M12,Q12,U12)-C12</f>
        <v>176.4</v>
      </c>
      <c r="AB12" s="672"/>
      <c r="AC12" s="684"/>
      <c r="AD12" s="483"/>
      <c r="AE12" s="483"/>
    </row>
    <row r="13" spans="1:31" ht="57" customHeight="1" thickBot="1" x14ac:dyDescent="0.25">
      <c r="A13" s="483"/>
      <c r="B13" s="122" t="s">
        <v>25</v>
      </c>
      <c r="C13" s="531">
        <v>61</v>
      </c>
      <c r="D13" s="543">
        <f>SUM(D14:D16)</f>
        <v>425</v>
      </c>
      <c r="E13" s="544">
        <f>SUM(E14:E16)</f>
        <v>486</v>
      </c>
      <c r="F13" s="544">
        <f>E17</f>
        <v>593</v>
      </c>
      <c r="G13" s="525" t="str">
        <f>B17</f>
        <v>TER Team</v>
      </c>
      <c r="H13" s="519">
        <f>SUM(H14:H16)</f>
        <v>477</v>
      </c>
      <c r="I13" s="544">
        <f>SUM(I14:I16)</f>
        <v>538</v>
      </c>
      <c r="J13" s="544">
        <f>I25</f>
        <v>545</v>
      </c>
      <c r="K13" s="525" t="str">
        <f>B25</f>
        <v>ESTCell</v>
      </c>
      <c r="L13" s="526">
        <f>SUM(L14:L16)</f>
        <v>492</v>
      </c>
      <c r="M13" s="545">
        <f>SUM(M14:M16)</f>
        <v>553</v>
      </c>
      <c r="N13" s="544">
        <f>M9</f>
        <v>560</v>
      </c>
      <c r="O13" s="525" t="str">
        <f>B9</f>
        <v>Silfer</v>
      </c>
      <c r="P13" s="526">
        <f>SUM(P14:P16)</f>
        <v>532</v>
      </c>
      <c r="Q13" s="546">
        <f>SUM(Q14:Q16)</f>
        <v>593</v>
      </c>
      <c r="R13" s="544">
        <f>Q5</f>
        <v>538</v>
      </c>
      <c r="S13" s="525" t="str">
        <f>B5</f>
        <v>VERX</v>
      </c>
      <c r="T13" s="526">
        <f>SUM(T14:T16)</f>
        <v>557</v>
      </c>
      <c r="U13" s="545">
        <f>SUM(U14:U16)</f>
        <v>618</v>
      </c>
      <c r="V13" s="544">
        <f>U21</f>
        <v>653</v>
      </c>
      <c r="W13" s="525" t="str">
        <f>B21</f>
        <v>Aroz3D</v>
      </c>
      <c r="X13" s="528">
        <f t="shared" si="0"/>
        <v>2788</v>
      </c>
      <c r="Y13" s="526">
        <f>SUM(Y14:Y16)</f>
        <v>2483</v>
      </c>
      <c r="Z13" s="547">
        <f>AVERAGE(Z14,Z15,Z16)</f>
        <v>185.86666666666667</v>
      </c>
      <c r="AA13" s="530">
        <f>AVERAGE(AA14,AA15,AA16)</f>
        <v>165.53333333333333</v>
      </c>
      <c r="AB13" s="670">
        <f>F14+J14+N14+R14+V14</f>
        <v>1</v>
      </c>
      <c r="AC13" s="682" t="s">
        <v>298</v>
      </c>
      <c r="AD13" s="483"/>
      <c r="AE13" s="483"/>
    </row>
    <row r="14" spans="1:31" ht="15.75" customHeight="1" x14ac:dyDescent="0.2">
      <c r="A14" s="483"/>
      <c r="B14" s="130" t="s">
        <v>143</v>
      </c>
      <c r="C14" s="531">
        <v>46</v>
      </c>
      <c r="D14" s="532">
        <v>98</v>
      </c>
      <c r="E14" s="533">
        <f>C14+D14</f>
        <v>144</v>
      </c>
      <c r="F14" s="676">
        <v>0</v>
      </c>
      <c r="G14" s="677"/>
      <c r="H14" s="534">
        <v>132</v>
      </c>
      <c r="I14" s="535">
        <f>C14+H14</f>
        <v>178</v>
      </c>
      <c r="J14" s="676">
        <v>0</v>
      </c>
      <c r="K14" s="677"/>
      <c r="L14" s="534">
        <v>98</v>
      </c>
      <c r="M14" s="535">
        <f>C14+L14</f>
        <v>144</v>
      </c>
      <c r="N14" s="676">
        <v>0</v>
      </c>
      <c r="O14" s="677"/>
      <c r="P14" s="534">
        <v>104</v>
      </c>
      <c r="Q14" s="533">
        <f>C14+P14</f>
        <v>150</v>
      </c>
      <c r="R14" s="676">
        <v>1</v>
      </c>
      <c r="S14" s="677"/>
      <c r="T14" s="532">
        <v>117</v>
      </c>
      <c r="U14" s="533">
        <f>C14+T14</f>
        <v>163</v>
      </c>
      <c r="V14" s="676">
        <v>0</v>
      </c>
      <c r="W14" s="677"/>
      <c r="X14" s="535">
        <f t="shared" si="0"/>
        <v>779</v>
      </c>
      <c r="Y14" s="534">
        <f>D14+H14+L14+P14+T14</f>
        <v>549</v>
      </c>
      <c r="Z14" s="536">
        <f>AVERAGE(E14,I14,M14,Q14,U14)</f>
        <v>155.80000000000001</v>
      </c>
      <c r="AA14" s="537">
        <f>AVERAGE(E14,I14,M14,Q14,U14)-C14</f>
        <v>109.80000000000001</v>
      </c>
      <c r="AB14" s="671"/>
      <c r="AC14" s="683"/>
      <c r="AD14" s="483"/>
      <c r="AE14" s="483"/>
    </row>
    <row r="15" spans="1:31" ht="15.75" customHeight="1" x14ac:dyDescent="0.2">
      <c r="A15" s="483"/>
      <c r="B15" s="117" t="s">
        <v>144</v>
      </c>
      <c r="C15" s="531">
        <v>14</v>
      </c>
      <c r="D15" s="532">
        <v>158</v>
      </c>
      <c r="E15" s="533">
        <f t="shared" ref="E15:E16" si="11">C15+D15</f>
        <v>172</v>
      </c>
      <c r="F15" s="678"/>
      <c r="G15" s="679"/>
      <c r="H15" s="534">
        <v>169</v>
      </c>
      <c r="I15" s="535">
        <f t="shared" ref="I15:I16" si="12">C15+H15</f>
        <v>183</v>
      </c>
      <c r="J15" s="678"/>
      <c r="K15" s="679"/>
      <c r="L15" s="534">
        <v>191</v>
      </c>
      <c r="M15" s="535">
        <f t="shared" ref="M15:M16" si="13">C15+L15</f>
        <v>205</v>
      </c>
      <c r="N15" s="678"/>
      <c r="O15" s="679"/>
      <c r="P15" s="532">
        <v>215</v>
      </c>
      <c r="Q15" s="533">
        <f t="shared" ref="Q15:Q16" si="14">C15+P15</f>
        <v>229</v>
      </c>
      <c r="R15" s="678"/>
      <c r="S15" s="679"/>
      <c r="T15" s="532">
        <v>254</v>
      </c>
      <c r="U15" s="533">
        <f t="shared" ref="U15:U16" si="15">C15+T15</f>
        <v>268</v>
      </c>
      <c r="V15" s="678"/>
      <c r="W15" s="679"/>
      <c r="X15" s="535">
        <f t="shared" si="0"/>
        <v>1057</v>
      </c>
      <c r="Y15" s="534">
        <f>D15+H15+L15+P15+T15</f>
        <v>987</v>
      </c>
      <c r="Z15" s="536">
        <f>AVERAGE(E15,I15,M15,Q15,U15)</f>
        <v>211.4</v>
      </c>
      <c r="AA15" s="537">
        <f>AVERAGE(E15,I15,M15,Q15,U15)-C15</f>
        <v>197.4</v>
      </c>
      <c r="AB15" s="671"/>
      <c r="AC15" s="683"/>
      <c r="AD15" s="483"/>
      <c r="AE15" s="483"/>
    </row>
    <row r="16" spans="1:31" ht="16.5" customHeight="1" thickBot="1" x14ac:dyDescent="0.25">
      <c r="A16" s="483"/>
      <c r="B16" s="131" t="s">
        <v>145</v>
      </c>
      <c r="C16" s="531">
        <v>1</v>
      </c>
      <c r="D16" s="538">
        <v>169</v>
      </c>
      <c r="E16" s="533">
        <f t="shared" si="11"/>
        <v>170</v>
      </c>
      <c r="F16" s="680"/>
      <c r="G16" s="681"/>
      <c r="H16" s="539">
        <v>176</v>
      </c>
      <c r="I16" s="535">
        <f t="shared" si="12"/>
        <v>177</v>
      </c>
      <c r="J16" s="680"/>
      <c r="K16" s="681"/>
      <c r="L16" s="534">
        <v>203</v>
      </c>
      <c r="M16" s="535">
        <f t="shared" si="13"/>
        <v>204</v>
      </c>
      <c r="N16" s="680"/>
      <c r="O16" s="681"/>
      <c r="P16" s="532">
        <v>213</v>
      </c>
      <c r="Q16" s="533">
        <f t="shared" si="14"/>
        <v>214</v>
      </c>
      <c r="R16" s="680"/>
      <c r="S16" s="681"/>
      <c r="T16" s="532">
        <v>186</v>
      </c>
      <c r="U16" s="533">
        <f t="shared" si="15"/>
        <v>187</v>
      </c>
      <c r="V16" s="680"/>
      <c r="W16" s="681"/>
      <c r="X16" s="540">
        <f t="shared" si="0"/>
        <v>952</v>
      </c>
      <c r="Y16" s="539">
        <f>D16+H16+L16+P16+T16</f>
        <v>947</v>
      </c>
      <c r="Z16" s="541">
        <f>AVERAGE(E16,I16,M16,Q16,U16)</f>
        <v>190.4</v>
      </c>
      <c r="AA16" s="542">
        <f>AVERAGE(E16,I16,M16,Q16,U16)-C16</f>
        <v>189.4</v>
      </c>
      <c r="AB16" s="672"/>
      <c r="AC16" s="684"/>
      <c r="AD16" s="483"/>
      <c r="AE16" s="483"/>
    </row>
    <row r="17" spans="1:31" ht="57" customHeight="1" thickBot="1" x14ac:dyDescent="0.25">
      <c r="A17" s="483"/>
      <c r="B17" s="122" t="s">
        <v>17</v>
      </c>
      <c r="C17" s="531">
        <v>56</v>
      </c>
      <c r="D17" s="543">
        <f>SUM(D18:D20)</f>
        <v>537</v>
      </c>
      <c r="E17" s="544">
        <f>SUM(E18:E20)</f>
        <v>593</v>
      </c>
      <c r="F17" s="544">
        <f>E13</f>
        <v>486</v>
      </c>
      <c r="G17" s="525" t="str">
        <f>B13</f>
        <v>Egesten Metallehitused</v>
      </c>
      <c r="H17" s="548">
        <f>SUM(H18:H20)</f>
        <v>534</v>
      </c>
      <c r="I17" s="544">
        <f>SUM(I18:I20)</f>
        <v>590</v>
      </c>
      <c r="J17" s="544">
        <f>I9</f>
        <v>570</v>
      </c>
      <c r="K17" s="525" t="str">
        <f>B9</f>
        <v>Silfer</v>
      </c>
      <c r="L17" s="527">
        <f>SUM(L18:L20)</f>
        <v>558</v>
      </c>
      <c r="M17" s="546">
        <f>SUM(M18:M20)</f>
        <v>614</v>
      </c>
      <c r="N17" s="544">
        <f>M5</f>
        <v>612</v>
      </c>
      <c r="O17" s="525" t="str">
        <f>B5</f>
        <v>VERX</v>
      </c>
      <c r="P17" s="526">
        <f>SUM(P18:P20)</f>
        <v>499</v>
      </c>
      <c r="Q17" s="546">
        <f>SUM(Q18:Q20)</f>
        <v>555</v>
      </c>
      <c r="R17" s="544">
        <f>Q21</f>
        <v>606</v>
      </c>
      <c r="S17" s="525" t="str">
        <f>B21</f>
        <v>Aroz3D</v>
      </c>
      <c r="T17" s="526">
        <f>SUM(T18:T20)</f>
        <v>506</v>
      </c>
      <c r="U17" s="546">
        <f>SUM(U18:U20)</f>
        <v>562</v>
      </c>
      <c r="V17" s="544">
        <f>U25</f>
        <v>542</v>
      </c>
      <c r="W17" s="525" t="str">
        <f>B25</f>
        <v>ESTCell</v>
      </c>
      <c r="X17" s="528">
        <f t="shared" si="0"/>
        <v>2914</v>
      </c>
      <c r="Y17" s="526">
        <f>SUM(Y18:Y20)</f>
        <v>2634</v>
      </c>
      <c r="Z17" s="547">
        <f>AVERAGE(Z18,Z19,Z20)</f>
        <v>194.26666666666665</v>
      </c>
      <c r="AA17" s="530">
        <f>AVERAGE(AA18,AA19,AA20)</f>
        <v>175.6</v>
      </c>
      <c r="AB17" s="670">
        <f>F18+J18+N18+R18+V18</f>
        <v>4</v>
      </c>
      <c r="AC17" s="682" t="s">
        <v>8</v>
      </c>
      <c r="AD17" s="483"/>
      <c r="AE17" s="483"/>
    </row>
    <row r="18" spans="1:31" ht="16.2" x14ac:dyDescent="0.2">
      <c r="A18" s="483"/>
      <c r="B18" s="130" t="s">
        <v>50</v>
      </c>
      <c r="C18" s="531">
        <v>19</v>
      </c>
      <c r="D18" s="532">
        <v>199</v>
      </c>
      <c r="E18" s="533">
        <f>C18+D18</f>
        <v>218</v>
      </c>
      <c r="F18" s="676">
        <v>1</v>
      </c>
      <c r="G18" s="677"/>
      <c r="H18" s="534">
        <v>149</v>
      </c>
      <c r="I18" s="535">
        <f>C18+H18</f>
        <v>168</v>
      </c>
      <c r="J18" s="676">
        <v>1</v>
      </c>
      <c r="K18" s="677"/>
      <c r="L18" s="534">
        <v>187</v>
      </c>
      <c r="M18" s="535">
        <f>C18+L18</f>
        <v>206</v>
      </c>
      <c r="N18" s="676">
        <v>1</v>
      </c>
      <c r="O18" s="677"/>
      <c r="P18" s="534">
        <v>167</v>
      </c>
      <c r="Q18" s="533">
        <f>C18+P18</f>
        <v>186</v>
      </c>
      <c r="R18" s="676">
        <v>0</v>
      </c>
      <c r="S18" s="677"/>
      <c r="T18" s="532">
        <v>140</v>
      </c>
      <c r="U18" s="533">
        <f>C18+T18</f>
        <v>159</v>
      </c>
      <c r="V18" s="676">
        <v>1</v>
      </c>
      <c r="W18" s="677"/>
      <c r="X18" s="535">
        <f t="shared" si="0"/>
        <v>937</v>
      </c>
      <c r="Y18" s="534">
        <f>D18+H18+L18+P18+T18</f>
        <v>842</v>
      </c>
      <c r="Z18" s="536">
        <f>AVERAGE(E18,I18,M18,Q18,U18)</f>
        <v>187.4</v>
      </c>
      <c r="AA18" s="537">
        <f>AVERAGE(E18,I18,M18,Q18,U18)-C18</f>
        <v>168.4</v>
      </c>
      <c r="AB18" s="671"/>
      <c r="AC18" s="683"/>
      <c r="AD18" s="483"/>
      <c r="AE18" s="483"/>
    </row>
    <row r="19" spans="1:31" ht="16.2" x14ac:dyDescent="0.2">
      <c r="A19" s="483"/>
      <c r="B19" s="117" t="s">
        <v>51</v>
      </c>
      <c r="C19" s="531">
        <v>18</v>
      </c>
      <c r="D19" s="532">
        <v>146</v>
      </c>
      <c r="E19" s="533">
        <f t="shared" ref="E19:E20" si="16">C19+D19</f>
        <v>164</v>
      </c>
      <c r="F19" s="678"/>
      <c r="G19" s="679"/>
      <c r="H19" s="534">
        <v>173</v>
      </c>
      <c r="I19" s="535">
        <f t="shared" ref="I19:I20" si="17">C19+H19</f>
        <v>191</v>
      </c>
      <c r="J19" s="678"/>
      <c r="K19" s="679"/>
      <c r="L19" s="534">
        <v>203</v>
      </c>
      <c r="M19" s="535">
        <f t="shared" ref="M19:M20" si="18">C19+L19</f>
        <v>221</v>
      </c>
      <c r="N19" s="678"/>
      <c r="O19" s="679"/>
      <c r="P19" s="532">
        <v>146</v>
      </c>
      <c r="Q19" s="533">
        <f t="shared" ref="Q19:Q20" si="19">C19+P19</f>
        <v>164</v>
      </c>
      <c r="R19" s="678"/>
      <c r="S19" s="679"/>
      <c r="T19" s="532">
        <v>199</v>
      </c>
      <c r="U19" s="533">
        <f t="shared" ref="U19:U20" si="20">C19+T19</f>
        <v>217</v>
      </c>
      <c r="V19" s="678"/>
      <c r="W19" s="679"/>
      <c r="X19" s="535">
        <f t="shared" si="0"/>
        <v>957</v>
      </c>
      <c r="Y19" s="534">
        <f>D19+H19+L19+P19+T19</f>
        <v>867</v>
      </c>
      <c r="Z19" s="536">
        <f>AVERAGE(E19,I19,M19,Q19,U19)</f>
        <v>191.4</v>
      </c>
      <c r="AA19" s="537">
        <f>AVERAGE(E19,I19,M19,Q19,U19)-C19</f>
        <v>173.4</v>
      </c>
      <c r="AB19" s="671"/>
      <c r="AC19" s="683"/>
      <c r="AD19" s="483"/>
      <c r="AE19" s="483"/>
    </row>
    <row r="20" spans="1:31" ht="16.8" thickBot="1" x14ac:dyDescent="0.25">
      <c r="A20" s="483"/>
      <c r="B20" s="131" t="s">
        <v>52</v>
      </c>
      <c r="C20" s="531">
        <v>19</v>
      </c>
      <c r="D20" s="538">
        <v>192</v>
      </c>
      <c r="E20" s="533">
        <f t="shared" si="16"/>
        <v>211</v>
      </c>
      <c r="F20" s="680"/>
      <c r="G20" s="681"/>
      <c r="H20" s="539">
        <v>212</v>
      </c>
      <c r="I20" s="535">
        <f t="shared" si="17"/>
        <v>231</v>
      </c>
      <c r="J20" s="680"/>
      <c r="K20" s="681"/>
      <c r="L20" s="534">
        <v>168</v>
      </c>
      <c r="M20" s="535">
        <f t="shared" si="18"/>
        <v>187</v>
      </c>
      <c r="N20" s="680"/>
      <c r="O20" s="681"/>
      <c r="P20" s="532">
        <v>186</v>
      </c>
      <c r="Q20" s="533">
        <f t="shared" si="19"/>
        <v>205</v>
      </c>
      <c r="R20" s="680"/>
      <c r="S20" s="681"/>
      <c r="T20" s="532">
        <v>167</v>
      </c>
      <c r="U20" s="533">
        <f t="shared" si="20"/>
        <v>186</v>
      </c>
      <c r="V20" s="680"/>
      <c r="W20" s="681"/>
      <c r="X20" s="549">
        <f t="shared" si="0"/>
        <v>1020</v>
      </c>
      <c r="Y20" s="550">
        <f>D20+H20+L20+P20+T20</f>
        <v>925</v>
      </c>
      <c r="Z20" s="551">
        <f>AVERAGE(E20,I20,M20,Q20,U20)</f>
        <v>204</v>
      </c>
      <c r="AA20" s="552">
        <f>AVERAGE(E20,I20,M20,Q20,U20)-C20</f>
        <v>185</v>
      </c>
      <c r="AB20" s="672"/>
      <c r="AC20" s="684"/>
      <c r="AD20" s="483"/>
      <c r="AE20" s="483"/>
    </row>
    <row r="21" spans="1:31" ht="57" customHeight="1" thickBot="1" x14ac:dyDescent="0.25">
      <c r="A21" s="483"/>
      <c r="B21" s="553" t="s">
        <v>75</v>
      </c>
      <c r="C21" s="554">
        <v>53</v>
      </c>
      <c r="D21" s="555">
        <f>SUM(D22:D24)</f>
        <v>503</v>
      </c>
      <c r="E21" s="556">
        <f>SUM(E22:E24)</f>
        <v>556</v>
      </c>
      <c r="F21" s="556">
        <f>E9</f>
        <v>547</v>
      </c>
      <c r="G21" s="557" t="str">
        <f>B9</f>
        <v>Silfer</v>
      </c>
      <c r="H21" s="555">
        <f>SUM(H22:H24)</f>
        <v>675</v>
      </c>
      <c r="I21" s="556">
        <f>SUM(I22:I24)</f>
        <v>728</v>
      </c>
      <c r="J21" s="556">
        <f>I5</f>
        <v>553</v>
      </c>
      <c r="K21" s="557" t="str">
        <f>B5</f>
        <v>VERX</v>
      </c>
      <c r="L21" s="558">
        <f>SUM(L22:L24)</f>
        <v>531</v>
      </c>
      <c r="M21" s="559">
        <f>SUM(M22:M24)</f>
        <v>584</v>
      </c>
      <c r="N21" s="556">
        <f>M25</f>
        <v>552</v>
      </c>
      <c r="O21" s="557" t="str">
        <f>B25</f>
        <v>ESTCell</v>
      </c>
      <c r="P21" s="558">
        <f>SUM(P22:P24)</f>
        <v>553</v>
      </c>
      <c r="Q21" s="559">
        <f>SUM(Q22:Q24)</f>
        <v>606</v>
      </c>
      <c r="R21" s="556">
        <f>Q17</f>
        <v>555</v>
      </c>
      <c r="S21" s="557" t="str">
        <f>B17</f>
        <v>TER Team</v>
      </c>
      <c r="T21" s="558">
        <f>SUM(T22:T24)</f>
        <v>600</v>
      </c>
      <c r="U21" s="559">
        <f>SUM(U22:U24)</f>
        <v>653</v>
      </c>
      <c r="V21" s="556">
        <f>U13</f>
        <v>618</v>
      </c>
      <c r="W21" s="557" t="str">
        <f>B13</f>
        <v>Egesten Metallehitused</v>
      </c>
      <c r="X21" s="560">
        <f t="shared" si="0"/>
        <v>3127</v>
      </c>
      <c r="Y21" s="558">
        <f>SUM(Y22:Y24)</f>
        <v>2862</v>
      </c>
      <c r="Z21" s="561">
        <f>AVERAGE(Z22,Z23,Z24)</f>
        <v>208.46666666666667</v>
      </c>
      <c r="AA21" s="562">
        <f>AVERAGE(AA22,AA23,AA24)</f>
        <v>190.79999999999998</v>
      </c>
      <c r="AB21" s="691">
        <f>F22+J22+N22+R22+V22</f>
        <v>5</v>
      </c>
      <c r="AC21" s="682" t="s">
        <v>6</v>
      </c>
      <c r="AD21" s="483"/>
      <c r="AE21" s="483"/>
    </row>
    <row r="22" spans="1:31" ht="16.2" x14ac:dyDescent="0.2">
      <c r="A22" s="483"/>
      <c r="B22" s="563" t="s">
        <v>114</v>
      </c>
      <c r="C22" s="554">
        <v>28</v>
      </c>
      <c r="D22" s="564">
        <v>139</v>
      </c>
      <c r="E22" s="565">
        <f>C22+D22</f>
        <v>167</v>
      </c>
      <c r="F22" s="685">
        <v>1</v>
      </c>
      <c r="G22" s="686"/>
      <c r="H22" s="566">
        <v>198</v>
      </c>
      <c r="I22" s="567">
        <f>C22+H22</f>
        <v>226</v>
      </c>
      <c r="J22" s="685">
        <v>1</v>
      </c>
      <c r="K22" s="686"/>
      <c r="L22" s="566">
        <v>129</v>
      </c>
      <c r="M22" s="567">
        <f>C22+L22</f>
        <v>157</v>
      </c>
      <c r="N22" s="685">
        <v>1</v>
      </c>
      <c r="O22" s="686"/>
      <c r="P22" s="566">
        <v>181</v>
      </c>
      <c r="Q22" s="565">
        <f>C22+P22</f>
        <v>209</v>
      </c>
      <c r="R22" s="685">
        <v>1</v>
      </c>
      <c r="S22" s="686"/>
      <c r="T22" s="564">
        <v>189</v>
      </c>
      <c r="U22" s="565">
        <f>C22+T22</f>
        <v>217</v>
      </c>
      <c r="V22" s="685">
        <v>1</v>
      </c>
      <c r="W22" s="686"/>
      <c r="X22" s="567">
        <f t="shared" si="0"/>
        <v>976</v>
      </c>
      <c r="Y22" s="566">
        <f>D22+H22+L22+P22+T22</f>
        <v>836</v>
      </c>
      <c r="Z22" s="568">
        <f>AVERAGE(E22,I22,M22,Q22,U22)</f>
        <v>195.2</v>
      </c>
      <c r="AA22" s="569">
        <f>AVERAGE(E22,I22,M22,Q22,U22)-C22</f>
        <v>167.2</v>
      </c>
      <c r="AB22" s="692"/>
      <c r="AC22" s="683"/>
      <c r="AD22" s="483"/>
      <c r="AE22" s="483"/>
    </row>
    <row r="23" spans="1:31" ht="16.2" x14ac:dyDescent="0.2">
      <c r="A23" s="483"/>
      <c r="B23" s="563" t="s">
        <v>113</v>
      </c>
      <c r="C23" s="554">
        <v>19</v>
      </c>
      <c r="D23" s="564">
        <v>152</v>
      </c>
      <c r="E23" s="565">
        <f t="shared" ref="E23:E24" si="21">C23+D23</f>
        <v>171</v>
      </c>
      <c r="F23" s="687"/>
      <c r="G23" s="688"/>
      <c r="H23" s="566">
        <v>232</v>
      </c>
      <c r="I23" s="567">
        <f t="shared" ref="I23:I24" si="22">C23+H23</f>
        <v>251</v>
      </c>
      <c r="J23" s="687"/>
      <c r="K23" s="688"/>
      <c r="L23" s="566">
        <v>211</v>
      </c>
      <c r="M23" s="567">
        <f t="shared" ref="M23:M24" si="23">C23+L23</f>
        <v>230</v>
      </c>
      <c r="N23" s="687"/>
      <c r="O23" s="688"/>
      <c r="P23" s="564">
        <v>156</v>
      </c>
      <c r="Q23" s="565">
        <f t="shared" ref="Q23:Q24" si="24">C23+P23</f>
        <v>175</v>
      </c>
      <c r="R23" s="687"/>
      <c r="S23" s="688"/>
      <c r="T23" s="564">
        <v>203</v>
      </c>
      <c r="U23" s="565">
        <f t="shared" ref="U23:U24" si="25">C23+T23</f>
        <v>222</v>
      </c>
      <c r="V23" s="687"/>
      <c r="W23" s="688"/>
      <c r="X23" s="567">
        <f t="shared" si="0"/>
        <v>1049</v>
      </c>
      <c r="Y23" s="566">
        <f>D23+H23+L23+P23+T23</f>
        <v>954</v>
      </c>
      <c r="Z23" s="568">
        <f>AVERAGE(E23,I23,M23,Q23,U23)</f>
        <v>209.8</v>
      </c>
      <c r="AA23" s="569">
        <f>AVERAGE(E23,I23,M23,Q23,U23)-C23</f>
        <v>190.8</v>
      </c>
      <c r="AB23" s="692"/>
      <c r="AC23" s="683"/>
      <c r="AD23" s="483"/>
      <c r="AE23" s="483"/>
    </row>
    <row r="24" spans="1:31" ht="16.8" thickBot="1" x14ac:dyDescent="0.25">
      <c r="A24" s="483"/>
      <c r="B24" s="563" t="s">
        <v>112</v>
      </c>
      <c r="C24" s="554">
        <v>6</v>
      </c>
      <c r="D24" s="570">
        <v>212</v>
      </c>
      <c r="E24" s="565">
        <f t="shared" si="21"/>
        <v>218</v>
      </c>
      <c r="F24" s="689"/>
      <c r="G24" s="690"/>
      <c r="H24" s="571">
        <v>245</v>
      </c>
      <c r="I24" s="567">
        <f t="shared" si="22"/>
        <v>251</v>
      </c>
      <c r="J24" s="689"/>
      <c r="K24" s="690"/>
      <c r="L24" s="566">
        <v>191</v>
      </c>
      <c r="M24" s="567">
        <f t="shared" si="23"/>
        <v>197</v>
      </c>
      <c r="N24" s="689"/>
      <c r="O24" s="690"/>
      <c r="P24" s="564">
        <v>216</v>
      </c>
      <c r="Q24" s="565">
        <f t="shared" si="24"/>
        <v>222</v>
      </c>
      <c r="R24" s="689"/>
      <c r="S24" s="690"/>
      <c r="T24" s="564">
        <v>208</v>
      </c>
      <c r="U24" s="565">
        <f t="shared" si="25"/>
        <v>214</v>
      </c>
      <c r="V24" s="689"/>
      <c r="W24" s="690"/>
      <c r="X24" s="572">
        <f t="shared" si="0"/>
        <v>1102</v>
      </c>
      <c r="Y24" s="571">
        <f>D24+H24+L24+P24+T24</f>
        <v>1072</v>
      </c>
      <c r="Z24" s="573">
        <f>AVERAGE(E24,I24,M24,Q24,U24)</f>
        <v>220.4</v>
      </c>
      <c r="AA24" s="574">
        <f>AVERAGE(E24,I24,M24,Q24,U24)-C24</f>
        <v>214.4</v>
      </c>
      <c r="AB24" s="693"/>
      <c r="AC24" s="684"/>
      <c r="AD24" s="483"/>
      <c r="AE24" s="483"/>
    </row>
    <row r="25" spans="1:31" ht="57" customHeight="1" thickBot="1" x14ac:dyDescent="0.25">
      <c r="A25" s="483"/>
      <c r="B25" s="122" t="s">
        <v>83</v>
      </c>
      <c r="C25" s="531">
        <v>90</v>
      </c>
      <c r="D25" s="543">
        <f>SUM(D26:D28)</f>
        <v>552</v>
      </c>
      <c r="E25" s="544">
        <f>SUM(E26:E28)</f>
        <v>642</v>
      </c>
      <c r="F25" s="544">
        <f>E5</f>
        <v>619</v>
      </c>
      <c r="G25" s="525" t="str">
        <f>B5</f>
        <v>VERX</v>
      </c>
      <c r="H25" s="543">
        <f>SUM(H26:H28)</f>
        <v>455</v>
      </c>
      <c r="I25" s="544">
        <f>SUM(I26:I28)</f>
        <v>545</v>
      </c>
      <c r="J25" s="544">
        <f>I13</f>
        <v>538</v>
      </c>
      <c r="K25" s="525" t="str">
        <f>B13</f>
        <v>Egesten Metallehitused</v>
      </c>
      <c r="L25" s="526">
        <f>SUM(L26:L28)</f>
        <v>462</v>
      </c>
      <c r="M25" s="546">
        <f>SUM(M26:M28)</f>
        <v>552</v>
      </c>
      <c r="N25" s="544">
        <f>M21</f>
        <v>584</v>
      </c>
      <c r="O25" s="525" t="str">
        <f>B21</f>
        <v>Aroz3D</v>
      </c>
      <c r="P25" s="526">
        <f>SUM(P26:P28)</f>
        <v>523</v>
      </c>
      <c r="Q25" s="546">
        <f>SUM(Q26:Q28)</f>
        <v>613</v>
      </c>
      <c r="R25" s="544">
        <f>Q9</f>
        <v>613</v>
      </c>
      <c r="S25" s="525" t="str">
        <f>B9</f>
        <v>Silfer</v>
      </c>
      <c r="T25" s="526">
        <f>SUM(T26:T28)</f>
        <v>452</v>
      </c>
      <c r="U25" s="546">
        <f>SUM(U26:U28)</f>
        <v>542</v>
      </c>
      <c r="V25" s="544">
        <f>U17</f>
        <v>562</v>
      </c>
      <c r="W25" s="525" t="str">
        <f>B17</f>
        <v>TER Team</v>
      </c>
      <c r="X25" s="528">
        <f t="shared" si="0"/>
        <v>2894</v>
      </c>
      <c r="Y25" s="526">
        <f>SUM(Y26:Y28)</f>
        <v>2444</v>
      </c>
      <c r="Z25" s="547">
        <f>AVERAGE(Z26,Z27,Z28)</f>
        <v>192.93333333333331</v>
      </c>
      <c r="AA25" s="530">
        <f>AVERAGE(AA26,AA27,AA28)</f>
        <v>162.93333333333334</v>
      </c>
      <c r="AB25" s="670">
        <f>F26+J26+N26+R26+V26</f>
        <v>2.5</v>
      </c>
      <c r="AC25" s="682" t="s">
        <v>10</v>
      </c>
      <c r="AD25" s="483"/>
      <c r="AE25" s="483"/>
    </row>
    <row r="26" spans="1:31" ht="16.2" x14ac:dyDescent="0.2">
      <c r="A26" s="483"/>
      <c r="B26" s="143" t="s">
        <v>151</v>
      </c>
      <c r="C26" s="531">
        <v>30</v>
      </c>
      <c r="D26" s="532">
        <v>193</v>
      </c>
      <c r="E26" s="533">
        <f>C26+D26</f>
        <v>223</v>
      </c>
      <c r="F26" s="676">
        <v>1</v>
      </c>
      <c r="G26" s="677"/>
      <c r="H26" s="534">
        <v>127</v>
      </c>
      <c r="I26" s="535">
        <f>C26+H26</f>
        <v>157</v>
      </c>
      <c r="J26" s="676">
        <v>1</v>
      </c>
      <c r="K26" s="677"/>
      <c r="L26" s="534">
        <v>123</v>
      </c>
      <c r="M26" s="535">
        <f>C26+L26</f>
        <v>153</v>
      </c>
      <c r="N26" s="676">
        <v>0</v>
      </c>
      <c r="O26" s="677"/>
      <c r="P26" s="534">
        <v>187</v>
      </c>
      <c r="Q26" s="533">
        <f>C26+P26</f>
        <v>217</v>
      </c>
      <c r="R26" s="676">
        <v>0.5</v>
      </c>
      <c r="S26" s="677"/>
      <c r="T26" s="532">
        <v>172</v>
      </c>
      <c r="U26" s="533">
        <f>C26+T26</f>
        <v>202</v>
      </c>
      <c r="V26" s="676">
        <v>0</v>
      </c>
      <c r="W26" s="677"/>
      <c r="X26" s="535">
        <f t="shared" si="0"/>
        <v>952</v>
      </c>
      <c r="Y26" s="534">
        <f>D26+H26+L26+P26+T26</f>
        <v>802</v>
      </c>
      <c r="Z26" s="536">
        <f>AVERAGE(E26,I26,M26,Q26,U26)</f>
        <v>190.4</v>
      </c>
      <c r="AA26" s="537">
        <f>AVERAGE(E26,I26,M26,Q26,U26)-C26</f>
        <v>160.4</v>
      </c>
      <c r="AB26" s="671"/>
      <c r="AC26" s="683"/>
      <c r="AD26" s="483"/>
      <c r="AE26" s="483"/>
    </row>
    <row r="27" spans="1:31" ht="16.2" x14ac:dyDescent="0.2">
      <c r="A27" s="483"/>
      <c r="B27" s="143" t="s">
        <v>152</v>
      </c>
      <c r="C27" s="531">
        <v>31</v>
      </c>
      <c r="D27" s="532">
        <v>150</v>
      </c>
      <c r="E27" s="533">
        <f t="shared" ref="E27:E28" si="26">C27+D27</f>
        <v>181</v>
      </c>
      <c r="F27" s="678"/>
      <c r="G27" s="679"/>
      <c r="H27" s="534">
        <v>170</v>
      </c>
      <c r="I27" s="535">
        <f t="shared" ref="I27:I28" si="27">C27+H27</f>
        <v>201</v>
      </c>
      <c r="J27" s="678"/>
      <c r="K27" s="679"/>
      <c r="L27" s="534">
        <v>179</v>
      </c>
      <c r="M27" s="535">
        <f t="shared" ref="M27:M28" si="28">C27+L27</f>
        <v>210</v>
      </c>
      <c r="N27" s="678"/>
      <c r="O27" s="679"/>
      <c r="P27" s="532">
        <v>173</v>
      </c>
      <c r="Q27" s="533">
        <f t="shared" ref="Q27:Q28" si="29">C27+P27</f>
        <v>204</v>
      </c>
      <c r="R27" s="678"/>
      <c r="S27" s="679"/>
      <c r="T27" s="532">
        <v>156</v>
      </c>
      <c r="U27" s="533">
        <f t="shared" ref="U27:U28" si="30">C27+T27</f>
        <v>187</v>
      </c>
      <c r="V27" s="678"/>
      <c r="W27" s="679"/>
      <c r="X27" s="535">
        <f t="shared" si="0"/>
        <v>983</v>
      </c>
      <c r="Y27" s="534">
        <f>D27+H27+L27+P27+T27</f>
        <v>828</v>
      </c>
      <c r="Z27" s="536">
        <f>AVERAGE(E27,I27,M27,Q27,U27)</f>
        <v>196.6</v>
      </c>
      <c r="AA27" s="537">
        <f>AVERAGE(E27,I27,M27,Q27,U27)-C27</f>
        <v>165.6</v>
      </c>
      <c r="AB27" s="671"/>
      <c r="AC27" s="683"/>
      <c r="AD27" s="483"/>
      <c r="AE27" s="483"/>
    </row>
    <row r="28" spans="1:31" ht="16.8" thickBot="1" x14ac:dyDescent="0.25">
      <c r="A28" s="483"/>
      <c r="B28" s="134" t="s">
        <v>153</v>
      </c>
      <c r="C28" s="531">
        <v>29</v>
      </c>
      <c r="D28" s="538">
        <v>209</v>
      </c>
      <c r="E28" s="533">
        <f t="shared" si="26"/>
        <v>238</v>
      </c>
      <c r="F28" s="680"/>
      <c r="G28" s="681"/>
      <c r="H28" s="539">
        <v>158</v>
      </c>
      <c r="I28" s="535">
        <f t="shared" si="27"/>
        <v>187</v>
      </c>
      <c r="J28" s="680"/>
      <c r="K28" s="681"/>
      <c r="L28" s="539">
        <v>160</v>
      </c>
      <c r="M28" s="535">
        <f t="shared" si="28"/>
        <v>189</v>
      </c>
      <c r="N28" s="680"/>
      <c r="O28" s="681"/>
      <c r="P28" s="538">
        <v>163</v>
      </c>
      <c r="Q28" s="533">
        <f t="shared" si="29"/>
        <v>192</v>
      </c>
      <c r="R28" s="680"/>
      <c r="S28" s="681"/>
      <c r="T28" s="538">
        <v>124</v>
      </c>
      <c r="U28" s="533">
        <f t="shared" si="30"/>
        <v>153</v>
      </c>
      <c r="V28" s="680"/>
      <c r="W28" s="681"/>
      <c r="X28" s="540">
        <f t="shared" si="0"/>
        <v>959</v>
      </c>
      <c r="Y28" s="539">
        <f>D28+H28+L28+P28+T28</f>
        <v>814</v>
      </c>
      <c r="Z28" s="541">
        <f>AVERAGE(E28,I28,M28,Q28,U28)</f>
        <v>191.8</v>
      </c>
      <c r="AA28" s="542">
        <f>AVERAGE(E28,I28,M28,Q28,U28)-C28</f>
        <v>162.80000000000001</v>
      </c>
      <c r="AB28" s="672"/>
      <c r="AC28" s="684"/>
      <c r="AD28" s="483"/>
      <c r="AE28" s="483"/>
    </row>
    <row r="29" spans="1:31" ht="52.5" customHeight="1" x14ac:dyDescent="0.2">
      <c r="A29" s="483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</row>
  </sheetData>
  <mergeCells count="52">
    <mergeCell ref="AB25:AB28"/>
    <mergeCell ref="AC25:AC28"/>
    <mergeCell ref="F26:G28"/>
    <mergeCell ref="J26:K28"/>
    <mergeCell ref="N26:O28"/>
    <mergeCell ref="R26:S28"/>
    <mergeCell ref="V26:W28"/>
    <mergeCell ref="AC21:AC24"/>
    <mergeCell ref="F22:G24"/>
    <mergeCell ref="J22:K24"/>
    <mergeCell ref="N22:O24"/>
    <mergeCell ref="R22:S24"/>
    <mergeCell ref="V22:W24"/>
    <mergeCell ref="AB21:AB24"/>
    <mergeCell ref="AC17:AC20"/>
    <mergeCell ref="F18:G20"/>
    <mergeCell ref="J18:K20"/>
    <mergeCell ref="N18:O20"/>
    <mergeCell ref="AB17:AB20"/>
    <mergeCell ref="R18:S20"/>
    <mergeCell ref="V18:W20"/>
    <mergeCell ref="AB13:AB16"/>
    <mergeCell ref="AC13:AC16"/>
    <mergeCell ref="F14:G16"/>
    <mergeCell ref="J14:K16"/>
    <mergeCell ref="N14:O16"/>
    <mergeCell ref="R14:S16"/>
    <mergeCell ref="V14:W16"/>
    <mergeCell ref="AB9:AB12"/>
    <mergeCell ref="AC9:AC12"/>
    <mergeCell ref="F10:G12"/>
    <mergeCell ref="J10:K12"/>
    <mergeCell ref="N10:O12"/>
    <mergeCell ref="R10:S12"/>
    <mergeCell ref="V10:W12"/>
    <mergeCell ref="AB5:AB8"/>
    <mergeCell ref="AC5:AC8"/>
    <mergeCell ref="F6:G8"/>
    <mergeCell ref="J6:K8"/>
    <mergeCell ref="N6:O8"/>
    <mergeCell ref="R6:S8"/>
    <mergeCell ref="V6:W8"/>
    <mergeCell ref="V4:W4"/>
    <mergeCell ref="F3:G3"/>
    <mergeCell ref="J3:K3"/>
    <mergeCell ref="N3:O3"/>
    <mergeCell ref="R3:S3"/>
    <mergeCell ref="V3:W3"/>
    <mergeCell ref="F4:G4"/>
    <mergeCell ref="J4:K4"/>
    <mergeCell ref="N4:O4"/>
    <mergeCell ref="R4:S4"/>
  </mergeCells>
  <conditionalFormatting sqref="C5:C28">
    <cfRule type="cellIs" dxfId="817" priority="41" stopIfTrue="1" operator="between">
      <formula>200</formula>
      <formula>300</formula>
    </cfRule>
  </conditionalFormatting>
  <conditionalFormatting sqref="AA2:AA4">
    <cfRule type="cellIs" dxfId="816" priority="40" stopIfTrue="1" operator="between">
      <formula>200</formula>
      <formula>300</formula>
    </cfRule>
  </conditionalFormatting>
  <conditionalFormatting sqref="W5 S5 O5 K5 X5:AA28 G5 D5:D9 E5:F6 L5:L9 M5:N6 T5:T9 U5:V6 H5:H9 I5:J6 P5:P9 Q5:R6 D13:W13 D17:W17 D21:W21 D25:W25 E9:G9 I9:K9 M9:O9 Q9:S9 U9:W9 E7:E8 I7:I8 M7:M8 Q7:Q8 U7:U8">
    <cfRule type="cellIs" dxfId="815" priority="39" stopIfTrue="1" operator="between">
      <formula>200</formula>
      <formula>300</formula>
    </cfRule>
  </conditionalFormatting>
  <conditionalFormatting sqref="R10 J10 F10 D10:D12 V10 L10:L12 P10:P12 T10:T12 N10 H10:H12">
    <cfRule type="cellIs" dxfId="814" priority="37" stopIfTrue="1" operator="between">
      <formula>200</formula>
      <formula>300</formula>
    </cfRule>
  </conditionalFormatting>
  <conditionalFormatting sqref="R14 J14 F14 D14:D16 V14 L14:L16 P14:P16 T14:T16 N14 H14:H16">
    <cfRule type="cellIs" dxfId="813" priority="35" stopIfTrue="1" operator="between">
      <formula>200</formula>
      <formula>300</formula>
    </cfRule>
  </conditionalFormatting>
  <conditionalFormatting sqref="R18 J18 F18 D18:D20 V18 L18:L20 P18:P20 T18:T20 N18 H18:H20">
    <cfRule type="cellIs" dxfId="812" priority="33" stopIfTrue="1" operator="between">
      <formula>200</formula>
      <formula>300</formula>
    </cfRule>
  </conditionalFormatting>
  <conditionalFormatting sqref="R22 J22 F22 D22:D24 V22 L22:L24 P22:P24 T22:T24 N22 H22:H24">
    <cfRule type="cellIs" dxfId="811" priority="31" stopIfTrue="1" operator="between">
      <formula>200</formula>
      <formula>300</formula>
    </cfRule>
  </conditionalFormatting>
  <conditionalFormatting sqref="R26 J26 F26 D26:D28 V26 L26:L28 P26:P28 T26:T28 N26 H26:H28">
    <cfRule type="cellIs" dxfId="810" priority="29" stopIfTrue="1" operator="between">
      <formula>200</formula>
      <formula>300</formula>
    </cfRule>
  </conditionalFormatting>
  <conditionalFormatting sqref="V1">
    <cfRule type="cellIs" dxfId="809" priority="26" stopIfTrue="1" operator="between">
      <formula>3000</formula>
      <formula>3099</formula>
    </cfRule>
    <cfRule type="cellIs" dxfId="808" priority="27" stopIfTrue="1" operator="between">
      <formula>600</formula>
      <formula>699</formula>
    </cfRule>
    <cfRule type="cellIs" dxfId="807" priority="28" stopIfTrue="1" operator="between">
      <formula>700</formula>
      <formula>799</formula>
    </cfRule>
  </conditionalFormatting>
  <conditionalFormatting sqref="E10:E12">
    <cfRule type="cellIs" dxfId="806" priority="25" stopIfTrue="1" operator="between">
      <formula>200</formula>
      <formula>300</formula>
    </cfRule>
  </conditionalFormatting>
  <conditionalFormatting sqref="E14:E16">
    <cfRule type="cellIs" dxfId="805" priority="24" stopIfTrue="1" operator="between">
      <formula>200</formula>
      <formula>300</formula>
    </cfRule>
  </conditionalFormatting>
  <conditionalFormatting sqref="E18:E20">
    <cfRule type="cellIs" dxfId="804" priority="23" stopIfTrue="1" operator="between">
      <formula>200</formula>
      <formula>300</formula>
    </cfRule>
  </conditionalFormatting>
  <conditionalFormatting sqref="E22:E24">
    <cfRule type="cellIs" dxfId="803" priority="22" stopIfTrue="1" operator="between">
      <formula>200</formula>
      <formula>300</formula>
    </cfRule>
  </conditionalFormatting>
  <conditionalFormatting sqref="E26:E28">
    <cfRule type="cellIs" dxfId="802" priority="21" stopIfTrue="1" operator="between">
      <formula>200</formula>
      <formula>300</formula>
    </cfRule>
  </conditionalFormatting>
  <conditionalFormatting sqref="I10:I12">
    <cfRule type="cellIs" dxfId="801" priority="20" stopIfTrue="1" operator="between">
      <formula>200</formula>
      <formula>300</formula>
    </cfRule>
  </conditionalFormatting>
  <conditionalFormatting sqref="I14:I16">
    <cfRule type="cellIs" dxfId="800" priority="19" stopIfTrue="1" operator="between">
      <formula>200</formula>
      <formula>300</formula>
    </cfRule>
  </conditionalFormatting>
  <conditionalFormatting sqref="I18:I20">
    <cfRule type="cellIs" dxfId="799" priority="18" stopIfTrue="1" operator="between">
      <formula>200</formula>
      <formula>300</formula>
    </cfRule>
  </conditionalFormatting>
  <conditionalFormatting sqref="I22:I24">
    <cfRule type="cellIs" dxfId="798" priority="17" stopIfTrue="1" operator="between">
      <formula>200</formula>
      <formula>300</formula>
    </cfRule>
  </conditionalFormatting>
  <conditionalFormatting sqref="I26:I28">
    <cfRule type="cellIs" dxfId="797" priority="16" stopIfTrue="1" operator="between">
      <formula>200</formula>
      <formula>300</formula>
    </cfRule>
  </conditionalFormatting>
  <conditionalFormatting sqref="M10:M12">
    <cfRule type="cellIs" dxfId="796" priority="15" stopIfTrue="1" operator="between">
      <formula>200</formula>
      <formula>300</formula>
    </cfRule>
  </conditionalFormatting>
  <conditionalFormatting sqref="M14:M16">
    <cfRule type="cellIs" dxfId="795" priority="14" stopIfTrue="1" operator="between">
      <formula>200</formula>
      <formula>300</formula>
    </cfRule>
  </conditionalFormatting>
  <conditionalFormatting sqref="M18:M20">
    <cfRule type="cellIs" dxfId="794" priority="13" stopIfTrue="1" operator="between">
      <formula>200</formula>
      <formula>300</formula>
    </cfRule>
  </conditionalFormatting>
  <conditionalFormatting sqref="M22:M24">
    <cfRule type="cellIs" dxfId="793" priority="12" stopIfTrue="1" operator="between">
      <formula>200</formula>
      <formula>300</formula>
    </cfRule>
  </conditionalFormatting>
  <conditionalFormatting sqref="M26:M28">
    <cfRule type="cellIs" dxfId="792" priority="11" stopIfTrue="1" operator="between">
      <formula>200</formula>
      <formula>300</formula>
    </cfRule>
  </conditionalFormatting>
  <conditionalFormatting sqref="Q10:Q12">
    <cfRule type="cellIs" dxfId="791" priority="10" stopIfTrue="1" operator="between">
      <formula>200</formula>
      <formula>300</formula>
    </cfRule>
  </conditionalFormatting>
  <conditionalFormatting sqref="Q14:Q16">
    <cfRule type="cellIs" dxfId="790" priority="9" stopIfTrue="1" operator="between">
      <formula>200</formula>
      <formula>300</formula>
    </cfRule>
  </conditionalFormatting>
  <conditionalFormatting sqref="Q18:Q20">
    <cfRule type="cellIs" dxfId="789" priority="8" stopIfTrue="1" operator="between">
      <formula>200</formula>
      <formula>300</formula>
    </cfRule>
  </conditionalFormatting>
  <conditionalFormatting sqref="Q22:Q24">
    <cfRule type="cellIs" dxfId="788" priority="7" stopIfTrue="1" operator="between">
      <formula>200</formula>
      <formula>300</formula>
    </cfRule>
  </conditionalFormatting>
  <conditionalFormatting sqref="Q26:Q28">
    <cfRule type="cellIs" dxfId="787" priority="6" stopIfTrue="1" operator="between">
      <formula>200</formula>
      <formula>300</formula>
    </cfRule>
  </conditionalFormatting>
  <conditionalFormatting sqref="U10:U12">
    <cfRule type="cellIs" dxfId="786" priority="5" stopIfTrue="1" operator="between">
      <formula>200</formula>
      <formula>300</formula>
    </cfRule>
  </conditionalFormatting>
  <conditionalFormatting sqref="U14:U16">
    <cfRule type="cellIs" dxfId="785" priority="4" stopIfTrue="1" operator="between">
      <formula>200</formula>
      <formula>300</formula>
    </cfRule>
  </conditionalFormatting>
  <conditionalFormatting sqref="U18:U20">
    <cfRule type="cellIs" dxfId="784" priority="3" stopIfTrue="1" operator="between">
      <formula>200</formula>
      <formula>300</formula>
    </cfRule>
  </conditionalFormatting>
  <conditionalFormatting sqref="U22:U24">
    <cfRule type="cellIs" dxfId="783" priority="2" stopIfTrue="1" operator="between">
      <formula>200</formula>
      <formula>300</formula>
    </cfRule>
  </conditionalFormatting>
  <conditionalFormatting sqref="U26:U28">
    <cfRule type="cellIs" dxfId="782" priority="1" stopIfTrue="1" operator="between">
      <formula>200</formula>
      <formula>300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AC29"/>
  <sheetViews>
    <sheetView zoomScale="63" zoomScaleNormal="63" workbookViewId="0">
      <selection activeCell="C4" sqref="C4"/>
    </sheetView>
  </sheetViews>
  <sheetFormatPr defaultRowHeight="13.2" x14ac:dyDescent="0.25"/>
  <cols>
    <col min="1" max="1" width="1.44140625" style="267" customWidth="1"/>
    <col min="2" max="2" width="30.44140625" style="267" bestFit="1" customWidth="1"/>
    <col min="3" max="5" width="7" style="267" customWidth="1"/>
    <col min="6" max="7" width="8.33203125" style="267" customWidth="1"/>
    <col min="8" max="9" width="7" style="267" customWidth="1"/>
    <col min="10" max="11" width="8.33203125" style="267" customWidth="1"/>
    <col min="12" max="13" width="7" style="267" customWidth="1"/>
    <col min="14" max="15" width="8.33203125" style="267" customWidth="1"/>
    <col min="16" max="17" width="7" style="267" customWidth="1"/>
    <col min="18" max="19" width="8.33203125" style="267" customWidth="1"/>
    <col min="20" max="21" width="7" style="267" customWidth="1"/>
    <col min="22" max="23" width="8.33203125" style="267" customWidth="1"/>
    <col min="24" max="24" width="10.6640625" style="267" bestFit="1" customWidth="1"/>
    <col min="25" max="25" width="7.44140625" style="267" bestFit="1" customWidth="1"/>
    <col min="26" max="26" width="13.88671875" style="267" customWidth="1"/>
    <col min="27" max="27" width="12.5546875" style="267" customWidth="1"/>
    <col min="28" max="28" width="9.44140625" style="267" bestFit="1" customWidth="1"/>
    <col min="29" max="255" width="8.88671875" style="267"/>
    <col min="256" max="256" width="1.44140625" style="267" customWidth="1"/>
    <col min="257" max="257" width="8.88671875" style="267"/>
    <col min="258" max="258" width="25.109375" style="267" customWidth="1"/>
    <col min="259" max="259" width="7" style="267" customWidth="1"/>
    <col min="260" max="260" width="0" style="267" hidden="1" customWidth="1"/>
    <col min="261" max="261" width="7" style="267" customWidth="1"/>
    <col min="262" max="263" width="8.33203125" style="267" customWidth="1"/>
    <col min="264" max="264" width="0" style="267" hidden="1" customWidth="1"/>
    <col min="265" max="265" width="7" style="267" customWidth="1"/>
    <col min="266" max="267" width="8.33203125" style="267" customWidth="1"/>
    <col min="268" max="268" width="0" style="267" hidden="1" customWidth="1"/>
    <col min="269" max="269" width="7" style="267" customWidth="1"/>
    <col min="270" max="271" width="8.33203125" style="267" customWidth="1"/>
    <col min="272" max="272" width="0" style="267" hidden="1" customWidth="1"/>
    <col min="273" max="273" width="7" style="267" customWidth="1"/>
    <col min="274" max="275" width="8.33203125" style="267" customWidth="1"/>
    <col min="276" max="276" width="7.33203125" style="267" customWidth="1"/>
    <col min="277" max="277" width="7" style="267" customWidth="1"/>
    <col min="278" max="279" width="8.33203125" style="267" customWidth="1"/>
    <col min="280" max="280" width="10.6640625" style="267" bestFit="1" customWidth="1"/>
    <col min="281" max="281" width="7.44140625" style="267" bestFit="1" customWidth="1"/>
    <col min="282" max="282" width="13.88671875" style="267" customWidth="1"/>
    <col min="283" max="283" width="12.5546875" style="267" customWidth="1"/>
    <col min="284" max="284" width="9.44140625" style="267" bestFit="1" customWidth="1"/>
    <col min="285" max="511" width="8.88671875" style="267"/>
    <col min="512" max="512" width="1.44140625" style="267" customWidth="1"/>
    <col min="513" max="513" width="8.88671875" style="267"/>
    <col min="514" max="514" width="25.109375" style="267" customWidth="1"/>
    <col min="515" max="515" width="7" style="267" customWidth="1"/>
    <col min="516" max="516" width="0" style="267" hidden="1" customWidth="1"/>
    <col min="517" max="517" width="7" style="267" customWidth="1"/>
    <col min="518" max="519" width="8.33203125" style="267" customWidth="1"/>
    <col min="520" max="520" width="0" style="267" hidden="1" customWidth="1"/>
    <col min="521" max="521" width="7" style="267" customWidth="1"/>
    <col min="522" max="523" width="8.33203125" style="267" customWidth="1"/>
    <col min="524" max="524" width="0" style="267" hidden="1" customWidth="1"/>
    <col min="525" max="525" width="7" style="267" customWidth="1"/>
    <col min="526" max="527" width="8.33203125" style="267" customWidth="1"/>
    <col min="528" max="528" width="0" style="267" hidden="1" customWidth="1"/>
    <col min="529" max="529" width="7" style="267" customWidth="1"/>
    <col min="530" max="531" width="8.33203125" style="267" customWidth="1"/>
    <col min="532" max="532" width="7.33203125" style="267" customWidth="1"/>
    <col min="533" max="533" width="7" style="267" customWidth="1"/>
    <col min="534" max="535" width="8.33203125" style="267" customWidth="1"/>
    <col min="536" max="536" width="10.6640625" style="267" bestFit="1" customWidth="1"/>
    <col min="537" max="537" width="7.44140625" style="267" bestFit="1" customWidth="1"/>
    <col min="538" max="538" width="13.88671875" style="267" customWidth="1"/>
    <col min="539" max="539" width="12.5546875" style="267" customWidth="1"/>
    <col min="540" max="540" width="9.44140625" style="267" bestFit="1" customWidth="1"/>
    <col min="541" max="767" width="8.88671875" style="267"/>
    <col min="768" max="768" width="1.44140625" style="267" customWidth="1"/>
    <col min="769" max="769" width="8.88671875" style="267"/>
    <col min="770" max="770" width="25.109375" style="267" customWidth="1"/>
    <col min="771" max="771" width="7" style="267" customWidth="1"/>
    <col min="772" max="772" width="0" style="267" hidden="1" customWidth="1"/>
    <col min="773" max="773" width="7" style="267" customWidth="1"/>
    <col min="774" max="775" width="8.33203125" style="267" customWidth="1"/>
    <col min="776" max="776" width="0" style="267" hidden="1" customWidth="1"/>
    <col min="777" max="777" width="7" style="267" customWidth="1"/>
    <col min="778" max="779" width="8.33203125" style="267" customWidth="1"/>
    <col min="780" max="780" width="0" style="267" hidden="1" customWidth="1"/>
    <col min="781" max="781" width="7" style="267" customWidth="1"/>
    <col min="782" max="783" width="8.33203125" style="267" customWidth="1"/>
    <col min="784" max="784" width="0" style="267" hidden="1" customWidth="1"/>
    <col min="785" max="785" width="7" style="267" customWidth="1"/>
    <col min="786" max="787" width="8.33203125" style="267" customWidth="1"/>
    <col min="788" max="788" width="7.33203125" style="267" customWidth="1"/>
    <col min="789" max="789" width="7" style="267" customWidth="1"/>
    <col min="790" max="791" width="8.33203125" style="267" customWidth="1"/>
    <col min="792" max="792" width="10.6640625" style="267" bestFit="1" customWidth="1"/>
    <col min="793" max="793" width="7.44140625" style="267" bestFit="1" customWidth="1"/>
    <col min="794" max="794" width="13.88671875" style="267" customWidth="1"/>
    <col min="795" max="795" width="12.5546875" style="267" customWidth="1"/>
    <col min="796" max="796" width="9.44140625" style="267" bestFit="1" customWidth="1"/>
    <col min="797" max="1023" width="8.88671875" style="267"/>
    <col min="1024" max="1024" width="1.44140625" style="267" customWidth="1"/>
    <col min="1025" max="1025" width="8.88671875" style="267"/>
    <col min="1026" max="1026" width="25.109375" style="267" customWidth="1"/>
    <col min="1027" max="1027" width="7" style="267" customWidth="1"/>
    <col min="1028" max="1028" width="0" style="267" hidden="1" customWidth="1"/>
    <col min="1029" max="1029" width="7" style="267" customWidth="1"/>
    <col min="1030" max="1031" width="8.33203125" style="267" customWidth="1"/>
    <col min="1032" max="1032" width="0" style="267" hidden="1" customWidth="1"/>
    <col min="1033" max="1033" width="7" style="267" customWidth="1"/>
    <col min="1034" max="1035" width="8.33203125" style="267" customWidth="1"/>
    <col min="1036" max="1036" width="0" style="267" hidden="1" customWidth="1"/>
    <col min="1037" max="1037" width="7" style="267" customWidth="1"/>
    <col min="1038" max="1039" width="8.33203125" style="267" customWidth="1"/>
    <col min="1040" max="1040" width="0" style="267" hidden="1" customWidth="1"/>
    <col min="1041" max="1041" width="7" style="267" customWidth="1"/>
    <col min="1042" max="1043" width="8.33203125" style="267" customWidth="1"/>
    <col min="1044" max="1044" width="7.33203125" style="267" customWidth="1"/>
    <col min="1045" max="1045" width="7" style="267" customWidth="1"/>
    <col min="1046" max="1047" width="8.33203125" style="267" customWidth="1"/>
    <col min="1048" max="1048" width="10.6640625" style="267" bestFit="1" customWidth="1"/>
    <col min="1049" max="1049" width="7.44140625" style="267" bestFit="1" customWidth="1"/>
    <col min="1050" max="1050" width="13.88671875" style="267" customWidth="1"/>
    <col min="1051" max="1051" width="12.5546875" style="267" customWidth="1"/>
    <col min="1052" max="1052" width="9.44140625" style="267" bestFit="1" customWidth="1"/>
    <col min="1053" max="1279" width="8.88671875" style="267"/>
    <col min="1280" max="1280" width="1.44140625" style="267" customWidth="1"/>
    <col min="1281" max="1281" width="8.88671875" style="267"/>
    <col min="1282" max="1282" width="25.109375" style="267" customWidth="1"/>
    <col min="1283" max="1283" width="7" style="267" customWidth="1"/>
    <col min="1284" max="1284" width="0" style="267" hidden="1" customWidth="1"/>
    <col min="1285" max="1285" width="7" style="267" customWidth="1"/>
    <col min="1286" max="1287" width="8.33203125" style="267" customWidth="1"/>
    <col min="1288" max="1288" width="0" style="267" hidden="1" customWidth="1"/>
    <col min="1289" max="1289" width="7" style="267" customWidth="1"/>
    <col min="1290" max="1291" width="8.33203125" style="267" customWidth="1"/>
    <col min="1292" max="1292" width="0" style="267" hidden="1" customWidth="1"/>
    <col min="1293" max="1293" width="7" style="267" customWidth="1"/>
    <col min="1294" max="1295" width="8.33203125" style="267" customWidth="1"/>
    <col min="1296" max="1296" width="0" style="267" hidden="1" customWidth="1"/>
    <col min="1297" max="1297" width="7" style="267" customWidth="1"/>
    <col min="1298" max="1299" width="8.33203125" style="267" customWidth="1"/>
    <col min="1300" max="1300" width="7.33203125" style="267" customWidth="1"/>
    <col min="1301" max="1301" width="7" style="267" customWidth="1"/>
    <col min="1302" max="1303" width="8.33203125" style="267" customWidth="1"/>
    <col min="1304" max="1304" width="10.6640625" style="267" bestFit="1" customWidth="1"/>
    <col min="1305" max="1305" width="7.44140625" style="267" bestFit="1" customWidth="1"/>
    <col min="1306" max="1306" width="13.88671875" style="267" customWidth="1"/>
    <col min="1307" max="1307" width="12.5546875" style="267" customWidth="1"/>
    <col min="1308" max="1308" width="9.44140625" style="267" bestFit="1" customWidth="1"/>
    <col min="1309" max="1535" width="8.88671875" style="267"/>
    <col min="1536" max="1536" width="1.44140625" style="267" customWidth="1"/>
    <col min="1537" max="1537" width="8.88671875" style="267"/>
    <col min="1538" max="1538" width="25.109375" style="267" customWidth="1"/>
    <col min="1539" max="1539" width="7" style="267" customWidth="1"/>
    <col min="1540" max="1540" width="0" style="267" hidden="1" customWidth="1"/>
    <col min="1541" max="1541" width="7" style="267" customWidth="1"/>
    <col min="1542" max="1543" width="8.33203125" style="267" customWidth="1"/>
    <col min="1544" max="1544" width="0" style="267" hidden="1" customWidth="1"/>
    <col min="1545" max="1545" width="7" style="267" customWidth="1"/>
    <col min="1546" max="1547" width="8.33203125" style="267" customWidth="1"/>
    <col min="1548" max="1548" width="0" style="267" hidden="1" customWidth="1"/>
    <col min="1549" max="1549" width="7" style="267" customWidth="1"/>
    <col min="1550" max="1551" width="8.33203125" style="267" customWidth="1"/>
    <col min="1552" max="1552" width="0" style="267" hidden="1" customWidth="1"/>
    <col min="1553" max="1553" width="7" style="267" customWidth="1"/>
    <col min="1554" max="1555" width="8.33203125" style="267" customWidth="1"/>
    <col min="1556" max="1556" width="7.33203125" style="267" customWidth="1"/>
    <col min="1557" max="1557" width="7" style="267" customWidth="1"/>
    <col min="1558" max="1559" width="8.33203125" style="267" customWidth="1"/>
    <col min="1560" max="1560" width="10.6640625" style="267" bestFit="1" customWidth="1"/>
    <col min="1561" max="1561" width="7.44140625" style="267" bestFit="1" customWidth="1"/>
    <col min="1562" max="1562" width="13.88671875" style="267" customWidth="1"/>
    <col min="1563" max="1563" width="12.5546875" style="267" customWidth="1"/>
    <col min="1564" max="1564" width="9.44140625" style="267" bestFit="1" customWidth="1"/>
    <col min="1565" max="1791" width="8.88671875" style="267"/>
    <col min="1792" max="1792" width="1.44140625" style="267" customWidth="1"/>
    <col min="1793" max="1793" width="8.88671875" style="267"/>
    <col min="1794" max="1794" width="25.109375" style="267" customWidth="1"/>
    <col min="1795" max="1795" width="7" style="267" customWidth="1"/>
    <col min="1796" max="1796" width="0" style="267" hidden="1" customWidth="1"/>
    <col min="1797" max="1797" width="7" style="267" customWidth="1"/>
    <col min="1798" max="1799" width="8.33203125" style="267" customWidth="1"/>
    <col min="1800" max="1800" width="0" style="267" hidden="1" customWidth="1"/>
    <col min="1801" max="1801" width="7" style="267" customWidth="1"/>
    <col min="1802" max="1803" width="8.33203125" style="267" customWidth="1"/>
    <col min="1804" max="1804" width="0" style="267" hidden="1" customWidth="1"/>
    <col min="1805" max="1805" width="7" style="267" customWidth="1"/>
    <col min="1806" max="1807" width="8.33203125" style="267" customWidth="1"/>
    <col min="1808" max="1808" width="0" style="267" hidden="1" customWidth="1"/>
    <col min="1809" max="1809" width="7" style="267" customWidth="1"/>
    <col min="1810" max="1811" width="8.33203125" style="267" customWidth="1"/>
    <col min="1812" max="1812" width="7.33203125" style="267" customWidth="1"/>
    <col min="1813" max="1813" width="7" style="267" customWidth="1"/>
    <col min="1814" max="1815" width="8.33203125" style="267" customWidth="1"/>
    <col min="1816" max="1816" width="10.6640625" style="267" bestFit="1" customWidth="1"/>
    <col min="1817" max="1817" width="7.44140625" style="267" bestFit="1" customWidth="1"/>
    <col min="1818" max="1818" width="13.88671875" style="267" customWidth="1"/>
    <col min="1819" max="1819" width="12.5546875" style="267" customWidth="1"/>
    <col min="1820" max="1820" width="9.44140625" style="267" bestFit="1" customWidth="1"/>
    <col min="1821" max="2047" width="8.88671875" style="267"/>
    <col min="2048" max="2048" width="1.44140625" style="267" customWidth="1"/>
    <col min="2049" max="2049" width="8.88671875" style="267"/>
    <col min="2050" max="2050" width="25.109375" style="267" customWidth="1"/>
    <col min="2051" max="2051" width="7" style="267" customWidth="1"/>
    <col min="2052" max="2052" width="0" style="267" hidden="1" customWidth="1"/>
    <col min="2053" max="2053" width="7" style="267" customWidth="1"/>
    <col min="2054" max="2055" width="8.33203125" style="267" customWidth="1"/>
    <col min="2056" max="2056" width="0" style="267" hidden="1" customWidth="1"/>
    <col min="2057" max="2057" width="7" style="267" customWidth="1"/>
    <col min="2058" max="2059" width="8.33203125" style="267" customWidth="1"/>
    <col min="2060" max="2060" width="0" style="267" hidden="1" customWidth="1"/>
    <col min="2061" max="2061" width="7" style="267" customWidth="1"/>
    <col min="2062" max="2063" width="8.33203125" style="267" customWidth="1"/>
    <col min="2064" max="2064" width="0" style="267" hidden="1" customWidth="1"/>
    <col min="2065" max="2065" width="7" style="267" customWidth="1"/>
    <col min="2066" max="2067" width="8.33203125" style="267" customWidth="1"/>
    <col min="2068" max="2068" width="7.33203125" style="267" customWidth="1"/>
    <col min="2069" max="2069" width="7" style="267" customWidth="1"/>
    <col min="2070" max="2071" width="8.33203125" style="267" customWidth="1"/>
    <col min="2072" max="2072" width="10.6640625" style="267" bestFit="1" customWidth="1"/>
    <col min="2073" max="2073" width="7.44140625" style="267" bestFit="1" customWidth="1"/>
    <col min="2074" max="2074" width="13.88671875" style="267" customWidth="1"/>
    <col min="2075" max="2075" width="12.5546875" style="267" customWidth="1"/>
    <col min="2076" max="2076" width="9.44140625" style="267" bestFit="1" customWidth="1"/>
    <col min="2077" max="2303" width="8.88671875" style="267"/>
    <col min="2304" max="2304" width="1.44140625" style="267" customWidth="1"/>
    <col min="2305" max="2305" width="8.88671875" style="267"/>
    <col min="2306" max="2306" width="25.109375" style="267" customWidth="1"/>
    <col min="2307" max="2307" width="7" style="267" customWidth="1"/>
    <col min="2308" max="2308" width="0" style="267" hidden="1" customWidth="1"/>
    <col min="2309" max="2309" width="7" style="267" customWidth="1"/>
    <col min="2310" max="2311" width="8.33203125" style="267" customWidth="1"/>
    <col min="2312" max="2312" width="0" style="267" hidden="1" customWidth="1"/>
    <col min="2313" max="2313" width="7" style="267" customWidth="1"/>
    <col min="2314" max="2315" width="8.33203125" style="267" customWidth="1"/>
    <col min="2316" max="2316" width="0" style="267" hidden="1" customWidth="1"/>
    <col min="2317" max="2317" width="7" style="267" customWidth="1"/>
    <col min="2318" max="2319" width="8.33203125" style="267" customWidth="1"/>
    <col min="2320" max="2320" width="0" style="267" hidden="1" customWidth="1"/>
    <col min="2321" max="2321" width="7" style="267" customWidth="1"/>
    <col min="2322" max="2323" width="8.33203125" style="267" customWidth="1"/>
    <col min="2324" max="2324" width="7.33203125" style="267" customWidth="1"/>
    <col min="2325" max="2325" width="7" style="267" customWidth="1"/>
    <col min="2326" max="2327" width="8.33203125" style="267" customWidth="1"/>
    <col min="2328" max="2328" width="10.6640625" style="267" bestFit="1" customWidth="1"/>
    <col min="2329" max="2329" width="7.44140625" style="267" bestFit="1" customWidth="1"/>
    <col min="2330" max="2330" width="13.88671875" style="267" customWidth="1"/>
    <col min="2331" max="2331" width="12.5546875" style="267" customWidth="1"/>
    <col min="2332" max="2332" width="9.44140625" style="267" bestFit="1" customWidth="1"/>
    <col min="2333" max="2559" width="8.88671875" style="267"/>
    <col min="2560" max="2560" width="1.44140625" style="267" customWidth="1"/>
    <col min="2561" max="2561" width="8.88671875" style="267"/>
    <col min="2562" max="2562" width="25.109375" style="267" customWidth="1"/>
    <col min="2563" max="2563" width="7" style="267" customWidth="1"/>
    <col min="2564" max="2564" width="0" style="267" hidden="1" customWidth="1"/>
    <col min="2565" max="2565" width="7" style="267" customWidth="1"/>
    <col min="2566" max="2567" width="8.33203125" style="267" customWidth="1"/>
    <col min="2568" max="2568" width="0" style="267" hidden="1" customWidth="1"/>
    <col min="2569" max="2569" width="7" style="267" customWidth="1"/>
    <col min="2570" max="2571" width="8.33203125" style="267" customWidth="1"/>
    <col min="2572" max="2572" width="0" style="267" hidden="1" customWidth="1"/>
    <col min="2573" max="2573" width="7" style="267" customWidth="1"/>
    <col min="2574" max="2575" width="8.33203125" style="267" customWidth="1"/>
    <col min="2576" max="2576" width="0" style="267" hidden="1" customWidth="1"/>
    <col min="2577" max="2577" width="7" style="267" customWidth="1"/>
    <col min="2578" max="2579" width="8.33203125" style="267" customWidth="1"/>
    <col min="2580" max="2580" width="7.33203125" style="267" customWidth="1"/>
    <col min="2581" max="2581" width="7" style="267" customWidth="1"/>
    <col min="2582" max="2583" width="8.33203125" style="267" customWidth="1"/>
    <col min="2584" max="2584" width="10.6640625" style="267" bestFit="1" customWidth="1"/>
    <col min="2585" max="2585" width="7.44140625" style="267" bestFit="1" customWidth="1"/>
    <col min="2586" max="2586" width="13.88671875" style="267" customWidth="1"/>
    <col min="2587" max="2587" width="12.5546875" style="267" customWidth="1"/>
    <col min="2588" max="2588" width="9.44140625" style="267" bestFit="1" customWidth="1"/>
    <col min="2589" max="2815" width="8.88671875" style="267"/>
    <col min="2816" max="2816" width="1.44140625" style="267" customWidth="1"/>
    <col min="2817" max="2817" width="8.88671875" style="267"/>
    <col min="2818" max="2818" width="25.109375" style="267" customWidth="1"/>
    <col min="2819" max="2819" width="7" style="267" customWidth="1"/>
    <col min="2820" max="2820" width="0" style="267" hidden="1" customWidth="1"/>
    <col min="2821" max="2821" width="7" style="267" customWidth="1"/>
    <col min="2822" max="2823" width="8.33203125" style="267" customWidth="1"/>
    <col min="2824" max="2824" width="0" style="267" hidden="1" customWidth="1"/>
    <col min="2825" max="2825" width="7" style="267" customWidth="1"/>
    <col min="2826" max="2827" width="8.33203125" style="267" customWidth="1"/>
    <col min="2828" max="2828" width="0" style="267" hidden="1" customWidth="1"/>
    <col min="2829" max="2829" width="7" style="267" customWidth="1"/>
    <col min="2830" max="2831" width="8.33203125" style="267" customWidth="1"/>
    <col min="2832" max="2832" width="0" style="267" hidden="1" customWidth="1"/>
    <col min="2833" max="2833" width="7" style="267" customWidth="1"/>
    <col min="2834" max="2835" width="8.33203125" style="267" customWidth="1"/>
    <col min="2836" max="2836" width="7.33203125" style="267" customWidth="1"/>
    <col min="2837" max="2837" width="7" style="267" customWidth="1"/>
    <col min="2838" max="2839" width="8.33203125" style="267" customWidth="1"/>
    <col min="2840" max="2840" width="10.6640625" style="267" bestFit="1" customWidth="1"/>
    <col min="2841" max="2841" width="7.44140625" style="267" bestFit="1" customWidth="1"/>
    <col min="2842" max="2842" width="13.88671875" style="267" customWidth="1"/>
    <col min="2843" max="2843" width="12.5546875" style="267" customWidth="1"/>
    <col min="2844" max="2844" width="9.44140625" style="267" bestFit="1" customWidth="1"/>
    <col min="2845" max="3071" width="8.88671875" style="267"/>
    <col min="3072" max="3072" width="1.44140625" style="267" customWidth="1"/>
    <col min="3073" max="3073" width="8.88671875" style="267"/>
    <col min="3074" max="3074" width="25.109375" style="267" customWidth="1"/>
    <col min="3075" max="3075" width="7" style="267" customWidth="1"/>
    <col min="3076" max="3076" width="0" style="267" hidden="1" customWidth="1"/>
    <col min="3077" max="3077" width="7" style="267" customWidth="1"/>
    <col min="3078" max="3079" width="8.33203125" style="267" customWidth="1"/>
    <col min="3080" max="3080" width="0" style="267" hidden="1" customWidth="1"/>
    <col min="3081" max="3081" width="7" style="267" customWidth="1"/>
    <col min="3082" max="3083" width="8.33203125" style="267" customWidth="1"/>
    <col min="3084" max="3084" width="0" style="267" hidden="1" customWidth="1"/>
    <col min="3085" max="3085" width="7" style="267" customWidth="1"/>
    <col min="3086" max="3087" width="8.33203125" style="267" customWidth="1"/>
    <col min="3088" max="3088" width="0" style="267" hidden="1" customWidth="1"/>
    <col min="3089" max="3089" width="7" style="267" customWidth="1"/>
    <col min="3090" max="3091" width="8.33203125" style="267" customWidth="1"/>
    <col min="3092" max="3092" width="7.33203125" style="267" customWidth="1"/>
    <col min="3093" max="3093" width="7" style="267" customWidth="1"/>
    <col min="3094" max="3095" width="8.33203125" style="267" customWidth="1"/>
    <col min="3096" max="3096" width="10.6640625" style="267" bestFit="1" customWidth="1"/>
    <col min="3097" max="3097" width="7.44140625" style="267" bestFit="1" customWidth="1"/>
    <col min="3098" max="3098" width="13.88671875" style="267" customWidth="1"/>
    <col min="3099" max="3099" width="12.5546875" style="267" customWidth="1"/>
    <col min="3100" max="3100" width="9.44140625" style="267" bestFit="1" customWidth="1"/>
    <col min="3101" max="3327" width="8.88671875" style="267"/>
    <col min="3328" max="3328" width="1.44140625" style="267" customWidth="1"/>
    <col min="3329" max="3329" width="8.88671875" style="267"/>
    <col min="3330" max="3330" width="25.109375" style="267" customWidth="1"/>
    <col min="3331" max="3331" width="7" style="267" customWidth="1"/>
    <col min="3332" max="3332" width="0" style="267" hidden="1" customWidth="1"/>
    <col min="3333" max="3333" width="7" style="267" customWidth="1"/>
    <col min="3334" max="3335" width="8.33203125" style="267" customWidth="1"/>
    <col min="3336" max="3336" width="0" style="267" hidden="1" customWidth="1"/>
    <col min="3337" max="3337" width="7" style="267" customWidth="1"/>
    <col min="3338" max="3339" width="8.33203125" style="267" customWidth="1"/>
    <col min="3340" max="3340" width="0" style="267" hidden="1" customWidth="1"/>
    <col min="3341" max="3341" width="7" style="267" customWidth="1"/>
    <col min="3342" max="3343" width="8.33203125" style="267" customWidth="1"/>
    <col min="3344" max="3344" width="0" style="267" hidden="1" customWidth="1"/>
    <col min="3345" max="3345" width="7" style="267" customWidth="1"/>
    <col min="3346" max="3347" width="8.33203125" style="267" customWidth="1"/>
    <col min="3348" max="3348" width="7.33203125" style="267" customWidth="1"/>
    <col min="3349" max="3349" width="7" style="267" customWidth="1"/>
    <col min="3350" max="3351" width="8.33203125" style="267" customWidth="1"/>
    <col min="3352" max="3352" width="10.6640625" style="267" bestFit="1" customWidth="1"/>
    <col min="3353" max="3353" width="7.44140625" style="267" bestFit="1" customWidth="1"/>
    <col min="3354" max="3354" width="13.88671875" style="267" customWidth="1"/>
    <col min="3355" max="3355" width="12.5546875" style="267" customWidth="1"/>
    <col min="3356" max="3356" width="9.44140625" style="267" bestFit="1" customWidth="1"/>
    <col min="3357" max="3583" width="8.88671875" style="267"/>
    <col min="3584" max="3584" width="1.44140625" style="267" customWidth="1"/>
    <col min="3585" max="3585" width="8.88671875" style="267"/>
    <col min="3586" max="3586" width="25.109375" style="267" customWidth="1"/>
    <col min="3587" max="3587" width="7" style="267" customWidth="1"/>
    <col min="3588" max="3588" width="0" style="267" hidden="1" customWidth="1"/>
    <col min="3589" max="3589" width="7" style="267" customWidth="1"/>
    <col min="3590" max="3591" width="8.33203125" style="267" customWidth="1"/>
    <col min="3592" max="3592" width="0" style="267" hidden="1" customWidth="1"/>
    <col min="3593" max="3593" width="7" style="267" customWidth="1"/>
    <col min="3594" max="3595" width="8.33203125" style="267" customWidth="1"/>
    <col min="3596" max="3596" width="0" style="267" hidden="1" customWidth="1"/>
    <col min="3597" max="3597" width="7" style="267" customWidth="1"/>
    <col min="3598" max="3599" width="8.33203125" style="267" customWidth="1"/>
    <col min="3600" max="3600" width="0" style="267" hidden="1" customWidth="1"/>
    <col min="3601" max="3601" width="7" style="267" customWidth="1"/>
    <col min="3602" max="3603" width="8.33203125" style="267" customWidth="1"/>
    <col min="3604" max="3604" width="7.33203125" style="267" customWidth="1"/>
    <col min="3605" max="3605" width="7" style="267" customWidth="1"/>
    <col min="3606" max="3607" width="8.33203125" style="267" customWidth="1"/>
    <col min="3608" max="3608" width="10.6640625" style="267" bestFit="1" customWidth="1"/>
    <col min="3609" max="3609" width="7.44140625" style="267" bestFit="1" customWidth="1"/>
    <col min="3610" max="3610" width="13.88671875" style="267" customWidth="1"/>
    <col min="3611" max="3611" width="12.5546875" style="267" customWidth="1"/>
    <col min="3612" max="3612" width="9.44140625" style="267" bestFit="1" customWidth="1"/>
    <col min="3613" max="3839" width="8.88671875" style="267"/>
    <col min="3840" max="3840" width="1.44140625" style="267" customWidth="1"/>
    <col min="3841" max="3841" width="8.88671875" style="267"/>
    <col min="3842" max="3842" width="25.109375" style="267" customWidth="1"/>
    <col min="3843" max="3843" width="7" style="267" customWidth="1"/>
    <col min="3844" max="3844" width="0" style="267" hidden="1" customWidth="1"/>
    <col min="3845" max="3845" width="7" style="267" customWidth="1"/>
    <col min="3846" max="3847" width="8.33203125" style="267" customWidth="1"/>
    <col min="3848" max="3848" width="0" style="267" hidden="1" customWidth="1"/>
    <col min="3849" max="3849" width="7" style="267" customWidth="1"/>
    <col min="3850" max="3851" width="8.33203125" style="267" customWidth="1"/>
    <col min="3852" max="3852" width="0" style="267" hidden="1" customWidth="1"/>
    <col min="3853" max="3853" width="7" style="267" customWidth="1"/>
    <col min="3854" max="3855" width="8.33203125" style="267" customWidth="1"/>
    <col min="3856" max="3856" width="0" style="267" hidden="1" customWidth="1"/>
    <col min="3857" max="3857" width="7" style="267" customWidth="1"/>
    <col min="3858" max="3859" width="8.33203125" style="267" customWidth="1"/>
    <col min="3860" max="3860" width="7.33203125" style="267" customWidth="1"/>
    <col min="3861" max="3861" width="7" style="267" customWidth="1"/>
    <col min="3862" max="3863" width="8.33203125" style="267" customWidth="1"/>
    <col min="3864" max="3864" width="10.6640625" style="267" bestFit="1" customWidth="1"/>
    <col min="3865" max="3865" width="7.44140625" style="267" bestFit="1" customWidth="1"/>
    <col min="3866" max="3866" width="13.88671875" style="267" customWidth="1"/>
    <col min="3867" max="3867" width="12.5546875" style="267" customWidth="1"/>
    <col min="3868" max="3868" width="9.44140625" style="267" bestFit="1" customWidth="1"/>
    <col min="3869" max="4095" width="8.88671875" style="267"/>
    <col min="4096" max="4096" width="1.44140625" style="267" customWidth="1"/>
    <col min="4097" max="4097" width="8.88671875" style="267"/>
    <col min="4098" max="4098" width="25.109375" style="267" customWidth="1"/>
    <col min="4099" max="4099" width="7" style="267" customWidth="1"/>
    <col min="4100" max="4100" width="0" style="267" hidden="1" customWidth="1"/>
    <col min="4101" max="4101" width="7" style="267" customWidth="1"/>
    <col min="4102" max="4103" width="8.33203125" style="267" customWidth="1"/>
    <col min="4104" max="4104" width="0" style="267" hidden="1" customWidth="1"/>
    <col min="4105" max="4105" width="7" style="267" customWidth="1"/>
    <col min="4106" max="4107" width="8.33203125" style="267" customWidth="1"/>
    <col min="4108" max="4108" width="0" style="267" hidden="1" customWidth="1"/>
    <col min="4109" max="4109" width="7" style="267" customWidth="1"/>
    <col min="4110" max="4111" width="8.33203125" style="267" customWidth="1"/>
    <col min="4112" max="4112" width="0" style="267" hidden="1" customWidth="1"/>
    <col min="4113" max="4113" width="7" style="267" customWidth="1"/>
    <col min="4114" max="4115" width="8.33203125" style="267" customWidth="1"/>
    <col min="4116" max="4116" width="7.33203125" style="267" customWidth="1"/>
    <col min="4117" max="4117" width="7" style="267" customWidth="1"/>
    <col min="4118" max="4119" width="8.33203125" style="267" customWidth="1"/>
    <col min="4120" max="4120" width="10.6640625" style="267" bestFit="1" customWidth="1"/>
    <col min="4121" max="4121" width="7.44140625" style="267" bestFit="1" customWidth="1"/>
    <col min="4122" max="4122" width="13.88671875" style="267" customWidth="1"/>
    <col min="4123" max="4123" width="12.5546875" style="267" customWidth="1"/>
    <col min="4124" max="4124" width="9.44140625" style="267" bestFit="1" customWidth="1"/>
    <col min="4125" max="4351" width="8.88671875" style="267"/>
    <col min="4352" max="4352" width="1.44140625" style="267" customWidth="1"/>
    <col min="4353" max="4353" width="8.88671875" style="267"/>
    <col min="4354" max="4354" width="25.109375" style="267" customWidth="1"/>
    <col min="4355" max="4355" width="7" style="267" customWidth="1"/>
    <col min="4356" max="4356" width="0" style="267" hidden="1" customWidth="1"/>
    <col min="4357" max="4357" width="7" style="267" customWidth="1"/>
    <col min="4358" max="4359" width="8.33203125" style="267" customWidth="1"/>
    <col min="4360" max="4360" width="0" style="267" hidden="1" customWidth="1"/>
    <col min="4361" max="4361" width="7" style="267" customWidth="1"/>
    <col min="4362" max="4363" width="8.33203125" style="267" customWidth="1"/>
    <col min="4364" max="4364" width="0" style="267" hidden="1" customWidth="1"/>
    <col min="4365" max="4365" width="7" style="267" customWidth="1"/>
    <col min="4366" max="4367" width="8.33203125" style="267" customWidth="1"/>
    <col min="4368" max="4368" width="0" style="267" hidden="1" customWidth="1"/>
    <col min="4369" max="4369" width="7" style="267" customWidth="1"/>
    <col min="4370" max="4371" width="8.33203125" style="267" customWidth="1"/>
    <col min="4372" max="4372" width="7.33203125" style="267" customWidth="1"/>
    <col min="4373" max="4373" width="7" style="267" customWidth="1"/>
    <col min="4374" max="4375" width="8.33203125" style="267" customWidth="1"/>
    <col min="4376" max="4376" width="10.6640625" style="267" bestFit="1" customWidth="1"/>
    <col min="4377" max="4377" width="7.44140625" style="267" bestFit="1" customWidth="1"/>
    <col min="4378" max="4378" width="13.88671875" style="267" customWidth="1"/>
    <col min="4379" max="4379" width="12.5546875" style="267" customWidth="1"/>
    <col min="4380" max="4380" width="9.44140625" style="267" bestFit="1" customWidth="1"/>
    <col min="4381" max="4607" width="8.88671875" style="267"/>
    <col min="4608" max="4608" width="1.44140625" style="267" customWidth="1"/>
    <col min="4609" max="4609" width="8.88671875" style="267"/>
    <col min="4610" max="4610" width="25.109375" style="267" customWidth="1"/>
    <col min="4611" max="4611" width="7" style="267" customWidth="1"/>
    <col min="4612" max="4612" width="0" style="267" hidden="1" customWidth="1"/>
    <col min="4613" max="4613" width="7" style="267" customWidth="1"/>
    <col min="4614" max="4615" width="8.33203125" style="267" customWidth="1"/>
    <col min="4616" max="4616" width="0" style="267" hidden="1" customWidth="1"/>
    <col min="4617" max="4617" width="7" style="267" customWidth="1"/>
    <col min="4618" max="4619" width="8.33203125" style="267" customWidth="1"/>
    <col min="4620" max="4620" width="0" style="267" hidden="1" customWidth="1"/>
    <col min="4621" max="4621" width="7" style="267" customWidth="1"/>
    <col min="4622" max="4623" width="8.33203125" style="267" customWidth="1"/>
    <col min="4624" max="4624" width="0" style="267" hidden="1" customWidth="1"/>
    <col min="4625" max="4625" width="7" style="267" customWidth="1"/>
    <col min="4626" max="4627" width="8.33203125" style="267" customWidth="1"/>
    <col min="4628" max="4628" width="7.33203125" style="267" customWidth="1"/>
    <col min="4629" max="4629" width="7" style="267" customWidth="1"/>
    <col min="4630" max="4631" width="8.33203125" style="267" customWidth="1"/>
    <col min="4632" max="4632" width="10.6640625" style="267" bestFit="1" customWidth="1"/>
    <col min="4633" max="4633" width="7.44140625" style="267" bestFit="1" customWidth="1"/>
    <col min="4634" max="4634" width="13.88671875" style="267" customWidth="1"/>
    <col min="4635" max="4635" width="12.5546875" style="267" customWidth="1"/>
    <col min="4636" max="4636" width="9.44140625" style="267" bestFit="1" customWidth="1"/>
    <col min="4637" max="4863" width="8.88671875" style="267"/>
    <col min="4864" max="4864" width="1.44140625" style="267" customWidth="1"/>
    <col min="4865" max="4865" width="8.88671875" style="267"/>
    <col min="4866" max="4866" width="25.109375" style="267" customWidth="1"/>
    <col min="4867" max="4867" width="7" style="267" customWidth="1"/>
    <col min="4868" max="4868" width="0" style="267" hidden="1" customWidth="1"/>
    <col min="4869" max="4869" width="7" style="267" customWidth="1"/>
    <col min="4870" max="4871" width="8.33203125" style="267" customWidth="1"/>
    <col min="4872" max="4872" width="0" style="267" hidden="1" customWidth="1"/>
    <col min="4873" max="4873" width="7" style="267" customWidth="1"/>
    <col min="4874" max="4875" width="8.33203125" style="267" customWidth="1"/>
    <col min="4876" max="4876" width="0" style="267" hidden="1" customWidth="1"/>
    <col min="4877" max="4877" width="7" style="267" customWidth="1"/>
    <col min="4878" max="4879" width="8.33203125" style="267" customWidth="1"/>
    <col min="4880" max="4880" width="0" style="267" hidden="1" customWidth="1"/>
    <col min="4881" max="4881" width="7" style="267" customWidth="1"/>
    <col min="4882" max="4883" width="8.33203125" style="267" customWidth="1"/>
    <col min="4884" max="4884" width="7.33203125" style="267" customWidth="1"/>
    <col min="4885" max="4885" width="7" style="267" customWidth="1"/>
    <col min="4886" max="4887" width="8.33203125" style="267" customWidth="1"/>
    <col min="4888" max="4888" width="10.6640625" style="267" bestFit="1" customWidth="1"/>
    <col min="4889" max="4889" width="7.44140625" style="267" bestFit="1" customWidth="1"/>
    <col min="4890" max="4890" width="13.88671875" style="267" customWidth="1"/>
    <col min="4891" max="4891" width="12.5546875" style="267" customWidth="1"/>
    <col min="4892" max="4892" width="9.44140625" style="267" bestFit="1" customWidth="1"/>
    <col min="4893" max="5119" width="8.88671875" style="267"/>
    <col min="5120" max="5120" width="1.44140625" style="267" customWidth="1"/>
    <col min="5121" max="5121" width="8.88671875" style="267"/>
    <col min="5122" max="5122" width="25.109375" style="267" customWidth="1"/>
    <col min="5123" max="5123" width="7" style="267" customWidth="1"/>
    <col min="5124" max="5124" width="0" style="267" hidden="1" customWidth="1"/>
    <col min="5125" max="5125" width="7" style="267" customWidth="1"/>
    <col min="5126" max="5127" width="8.33203125" style="267" customWidth="1"/>
    <col min="5128" max="5128" width="0" style="267" hidden="1" customWidth="1"/>
    <col min="5129" max="5129" width="7" style="267" customWidth="1"/>
    <col min="5130" max="5131" width="8.33203125" style="267" customWidth="1"/>
    <col min="5132" max="5132" width="0" style="267" hidden="1" customWidth="1"/>
    <col min="5133" max="5133" width="7" style="267" customWidth="1"/>
    <col min="5134" max="5135" width="8.33203125" style="267" customWidth="1"/>
    <col min="5136" max="5136" width="0" style="267" hidden="1" customWidth="1"/>
    <col min="5137" max="5137" width="7" style="267" customWidth="1"/>
    <col min="5138" max="5139" width="8.33203125" style="267" customWidth="1"/>
    <col min="5140" max="5140" width="7.33203125" style="267" customWidth="1"/>
    <col min="5141" max="5141" width="7" style="267" customWidth="1"/>
    <col min="5142" max="5143" width="8.33203125" style="267" customWidth="1"/>
    <col min="5144" max="5144" width="10.6640625" style="267" bestFit="1" customWidth="1"/>
    <col min="5145" max="5145" width="7.44140625" style="267" bestFit="1" customWidth="1"/>
    <col min="5146" max="5146" width="13.88671875" style="267" customWidth="1"/>
    <col min="5147" max="5147" width="12.5546875" style="267" customWidth="1"/>
    <col min="5148" max="5148" width="9.44140625" style="267" bestFit="1" customWidth="1"/>
    <col min="5149" max="5375" width="8.88671875" style="267"/>
    <col min="5376" max="5376" width="1.44140625" style="267" customWidth="1"/>
    <col min="5377" max="5377" width="8.88671875" style="267"/>
    <col min="5378" max="5378" width="25.109375" style="267" customWidth="1"/>
    <col min="5379" max="5379" width="7" style="267" customWidth="1"/>
    <col min="5380" max="5380" width="0" style="267" hidden="1" customWidth="1"/>
    <col min="5381" max="5381" width="7" style="267" customWidth="1"/>
    <col min="5382" max="5383" width="8.33203125" style="267" customWidth="1"/>
    <col min="5384" max="5384" width="0" style="267" hidden="1" customWidth="1"/>
    <col min="5385" max="5385" width="7" style="267" customWidth="1"/>
    <col min="5386" max="5387" width="8.33203125" style="267" customWidth="1"/>
    <col min="5388" max="5388" width="0" style="267" hidden="1" customWidth="1"/>
    <col min="5389" max="5389" width="7" style="267" customWidth="1"/>
    <col min="5390" max="5391" width="8.33203125" style="267" customWidth="1"/>
    <col min="5392" max="5392" width="0" style="267" hidden="1" customWidth="1"/>
    <col min="5393" max="5393" width="7" style="267" customWidth="1"/>
    <col min="5394" max="5395" width="8.33203125" style="267" customWidth="1"/>
    <col min="5396" max="5396" width="7.33203125" style="267" customWidth="1"/>
    <col min="5397" max="5397" width="7" style="267" customWidth="1"/>
    <col min="5398" max="5399" width="8.33203125" style="267" customWidth="1"/>
    <col min="5400" max="5400" width="10.6640625" style="267" bestFit="1" customWidth="1"/>
    <col min="5401" max="5401" width="7.44140625" style="267" bestFit="1" customWidth="1"/>
    <col min="5402" max="5402" width="13.88671875" style="267" customWidth="1"/>
    <col min="5403" max="5403" width="12.5546875" style="267" customWidth="1"/>
    <col min="5404" max="5404" width="9.44140625" style="267" bestFit="1" customWidth="1"/>
    <col min="5405" max="5631" width="8.88671875" style="267"/>
    <col min="5632" max="5632" width="1.44140625" style="267" customWidth="1"/>
    <col min="5633" max="5633" width="8.88671875" style="267"/>
    <col min="5634" max="5634" width="25.109375" style="267" customWidth="1"/>
    <col min="5635" max="5635" width="7" style="267" customWidth="1"/>
    <col min="5636" max="5636" width="0" style="267" hidden="1" customWidth="1"/>
    <col min="5637" max="5637" width="7" style="267" customWidth="1"/>
    <col min="5638" max="5639" width="8.33203125" style="267" customWidth="1"/>
    <col min="5640" max="5640" width="0" style="267" hidden="1" customWidth="1"/>
    <col min="5641" max="5641" width="7" style="267" customWidth="1"/>
    <col min="5642" max="5643" width="8.33203125" style="267" customWidth="1"/>
    <col min="5644" max="5644" width="0" style="267" hidden="1" customWidth="1"/>
    <col min="5645" max="5645" width="7" style="267" customWidth="1"/>
    <col min="5646" max="5647" width="8.33203125" style="267" customWidth="1"/>
    <col min="5648" max="5648" width="0" style="267" hidden="1" customWidth="1"/>
    <col min="5649" max="5649" width="7" style="267" customWidth="1"/>
    <col min="5650" max="5651" width="8.33203125" style="267" customWidth="1"/>
    <col min="5652" max="5652" width="7.33203125" style="267" customWidth="1"/>
    <col min="5653" max="5653" width="7" style="267" customWidth="1"/>
    <col min="5654" max="5655" width="8.33203125" style="267" customWidth="1"/>
    <col min="5656" max="5656" width="10.6640625" style="267" bestFit="1" customWidth="1"/>
    <col min="5657" max="5657" width="7.44140625" style="267" bestFit="1" customWidth="1"/>
    <col min="5658" max="5658" width="13.88671875" style="267" customWidth="1"/>
    <col min="5659" max="5659" width="12.5546875" style="267" customWidth="1"/>
    <col min="5660" max="5660" width="9.44140625" style="267" bestFit="1" customWidth="1"/>
    <col min="5661" max="5887" width="8.88671875" style="267"/>
    <col min="5888" max="5888" width="1.44140625" style="267" customWidth="1"/>
    <col min="5889" max="5889" width="8.88671875" style="267"/>
    <col min="5890" max="5890" width="25.109375" style="267" customWidth="1"/>
    <col min="5891" max="5891" width="7" style="267" customWidth="1"/>
    <col min="5892" max="5892" width="0" style="267" hidden="1" customWidth="1"/>
    <col min="5893" max="5893" width="7" style="267" customWidth="1"/>
    <col min="5894" max="5895" width="8.33203125" style="267" customWidth="1"/>
    <col min="5896" max="5896" width="0" style="267" hidden="1" customWidth="1"/>
    <col min="5897" max="5897" width="7" style="267" customWidth="1"/>
    <col min="5898" max="5899" width="8.33203125" style="267" customWidth="1"/>
    <col min="5900" max="5900" width="0" style="267" hidden="1" customWidth="1"/>
    <col min="5901" max="5901" width="7" style="267" customWidth="1"/>
    <col min="5902" max="5903" width="8.33203125" style="267" customWidth="1"/>
    <col min="5904" max="5904" width="0" style="267" hidden="1" customWidth="1"/>
    <col min="5905" max="5905" width="7" style="267" customWidth="1"/>
    <col min="5906" max="5907" width="8.33203125" style="267" customWidth="1"/>
    <col min="5908" max="5908" width="7.33203125" style="267" customWidth="1"/>
    <col min="5909" max="5909" width="7" style="267" customWidth="1"/>
    <col min="5910" max="5911" width="8.33203125" style="267" customWidth="1"/>
    <col min="5912" max="5912" width="10.6640625" style="267" bestFit="1" customWidth="1"/>
    <col min="5913" max="5913" width="7.44140625" style="267" bestFit="1" customWidth="1"/>
    <col min="5914" max="5914" width="13.88671875" style="267" customWidth="1"/>
    <col min="5915" max="5915" width="12.5546875" style="267" customWidth="1"/>
    <col min="5916" max="5916" width="9.44140625" style="267" bestFit="1" customWidth="1"/>
    <col min="5917" max="6143" width="8.88671875" style="267"/>
    <col min="6144" max="6144" width="1.44140625" style="267" customWidth="1"/>
    <col min="6145" max="6145" width="8.88671875" style="267"/>
    <col min="6146" max="6146" width="25.109375" style="267" customWidth="1"/>
    <col min="6147" max="6147" width="7" style="267" customWidth="1"/>
    <col min="6148" max="6148" width="0" style="267" hidden="1" customWidth="1"/>
    <col min="6149" max="6149" width="7" style="267" customWidth="1"/>
    <col min="6150" max="6151" width="8.33203125" style="267" customWidth="1"/>
    <col min="6152" max="6152" width="0" style="267" hidden="1" customWidth="1"/>
    <col min="6153" max="6153" width="7" style="267" customWidth="1"/>
    <col min="6154" max="6155" width="8.33203125" style="267" customWidth="1"/>
    <col min="6156" max="6156" width="0" style="267" hidden="1" customWidth="1"/>
    <col min="6157" max="6157" width="7" style="267" customWidth="1"/>
    <col min="6158" max="6159" width="8.33203125" style="267" customWidth="1"/>
    <col min="6160" max="6160" width="0" style="267" hidden="1" customWidth="1"/>
    <col min="6161" max="6161" width="7" style="267" customWidth="1"/>
    <col min="6162" max="6163" width="8.33203125" style="267" customWidth="1"/>
    <col min="6164" max="6164" width="7.33203125" style="267" customWidth="1"/>
    <col min="6165" max="6165" width="7" style="267" customWidth="1"/>
    <col min="6166" max="6167" width="8.33203125" style="267" customWidth="1"/>
    <col min="6168" max="6168" width="10.6640625" style="267" bestFit="1" customWidth="1"/>
    <col min="6169" max="6169" width="7.44140625" style="267" bestFit="1" customWidth="1"/>
    <col min="6170" max="6170" width="13.88671875" style="267" customWidth="1"/>
    <col min="6171" max="6171" width="12.5546875" style="267" customWidth="1"/>
    <col min="6172" max="6172" width="9.44140625" style="267" bestFit="1" customWidth="1"/>
    <col min="6173" max="6399" width="8.88671875" style="267"/>
    <col min="6400" max="6400" width="1.44140625" style="267" customWidth="1"/>
    <col min="6401" max="6401" width="8.88671875" style="267"/>
    <col min="6402" max="6402" width="25.109375" style="267" customWidth="1"/>
    <col min="6403" max="6403" width="7" style="267" customWidth="1"/>
    <col min="6404" max="6404" width="0" style="267" hidden="1" customWidth="1"/>
    <col min="6405" max="6405" width="7" style="267" customWidth="1"/>
    <col min="6406" max="6407" width="8.33203125" style="267" customWidth="1"/>
    <col min="6408" max="6408" width="0" style="267" hidden="1" customWidth="1"/>
    <col min="6409" max="6409" width="7" style="267" customWidth="1"/>
    <col min="6410" max="6411" width="8.33203125" style="267" customWidth="1"/>
    <col min="6412" max="6412" width="0" style="267" hidden="1" customWidth="1"/>
    <col min="6413" max="6413" width="7" style="267" customWidth="1"/>
    <col min="6414" max="6415" width="8.33203125" style="267" customWidth="1"/>
    <col min="6416" max="6416" width="0" style="267" hidden="1" customWidth="1"/>
    <col min="6417" max="6417" width="7" style="267" customWidth="1"/>
    <col min="6418" max="6419" width="8.33203125" style="267" customWidth="1"/>
    <col min="6420" max="6420" width="7.33203125" style="267" customWidth="1"/>
    <col min="6421" max="6421" width="7" style="267" customWidth="1"/>
    <col min="6422" max="6423" width="8.33203125" style="267" customWidth="1"/>
    <col min="6424" max="6424" width="10.6640625" style="267" bestFit="1" customWidth="1"/>
    <col min="6425" max="6425" width="7.44140625" style="267" bestFit="1" customWidth="1"/>
    <col min="6426" max="6426" width="13.88671875" style="267" customWidth="1"/>
    <col min="6427" max="6427" width="12.5546875" style="267" customWidth="1"/>
    <col min="6428" max="6428" width="9.44140625" style="267" bestFit="1" customWidth="1"/>
    <col min="6429" max="6655" width="8.88671875" style="267"/>
    <col min="6656" max="6656" width="1.44140625" style="267" customWidth="1"/>
    <col min="6657" max="6657" width="8.88671875" style="267"/>
    <col min="6658" max="6658" width="25.109375" style="267" customWidth="1"/>
    <col min="6659" max="6659" width="7" style="267" customWidth="1"/>
    <col min="6660" max="6660" width="0" style="267" hidden="1" customWidth="1"/>
    <col min="6661" max="6661" width="7" style="267" customWidth="1"/>
    <col min="6662" max="6663" width="8.33203125" style="267" customWidth="1"/>
    <col min="6664" max="6664" width="0" style="267" hidden="1" customWidth="1"/>
    <col min="6665" max="6665" width="7" style="267" customWidth="1"/>
    <col min="6666" max="6667" width="8.33203125" style="267" customWidth="1"/>
    <col min="6668" max="6668" width="0" style="267" hidden="1" customWidth="1"/>
    <col min="6669" max="6669" width="7" style="267" customWidth="1"/>
    <col min="6670" max="6671" width="8.33203125" style="267" customWidth="1"/>
    <col min="6672" max="6672" width="0" style="267" hidden="1" customWidth="1"/>
    <col min="6673" max="6673" width="7" style="267" customWidth="1"/>
    <col min="6674" max="6675" width="8.33203125" style="267" customWidth="1"/>
    <col min="6676" max="6676" width="7.33203125" style="267" customWidth="1"/>
    <col min="6677" max="6677" width="7" style="267" customWidth="1"/>
    <col min="6678" max="6679" width="8.33203125" style="267" customWidth="1"/>
    <col min="6680" max="6680" width="10.6640625" style="267" bestFit="1" customWidth="1"/>
    <col min="6681" max="6681" width="7.44140625" style="267" bestFit="1" customWidth="1"/>
    <col min="6682" max="6682" width="13.88671875" style="267" customWidth="1"/>
    <col min="6683" max="6683" width="12.5546875" style="267" customWidth="1"/>
    <col min="6684" max="6684" width="9.44140625" style="267" bestFit="1" customWidth="1"/>
    <col min="6685" max="6911" width="8.88671875" style="267"/>
    <col min="6912" max="6912" width="1.44140625" style="267" customWidth="1"/>
    <col min="6913" max="6913" width="8.88671875" style="267"/>
    <col min="6914" max="6914" width="25.109375" style="267" customWidth="1"/>
    <col min="6915" max="6915" width="7" style="267" customWidth="1"/>
    <col min="6916" max="6916" width="0" style="267" hidden="1" customWidth="1"/>
    <col min="6917" max="6917" width="7" style="267" customWidth="1"/>
    <col min="6918" max="6919" width="8.33203125" style="267" customWidth="1"/>
    <col min="6920" max="6920" width="0" style="267" hidden="1" customWidth="1"/>
    <col min="6921" max="6921" width="7" style="267" customWidth="1"/>
    <col min="6922" max="6923" width="8.33203125" style="267" customWidth="1"/>
    <col min="6924" max="6924" width="0" style="267" hidden="1" customWidth="1"/>
    <col min="6925" max="6925" width="7" style="267" customWidth="1"/>
    <col min="6926" max="6927" width="8.33203125" style="267" customWidth="1"/>
    <col min="6928" max="6928" width="0" style="267" hidden="1" customWidth="1"/>
    <col min="6929" max="6929" width="7" style="267" customWidth="1"/>
    <col min="6930" max="6931" width="8.33203125" style="267" customWidth="1"/>
    <col min="6932" max="6932" width="7.33203125" style="267" customWidth="1"/>
    <col min="6933" max="6933" width="7" style="267" customWidth="1"/>
    <col min="6934" max="6935" width="8.33203125" style="267" customWidth="1"/>
    <col min="6936" max="6936" width="10.6640625" style="267" bestFit="1" customWidth="1"/>
    <col min="6937" max="6937" width="7.44140625" style="267" bestFit="1" customWidth="1"/>
    <col min="6938" max="6938" width="13.88671875" style="267" customWidth="1"/>
    <col min="6939" max="6939" width="12.5546875" style="267" customWidth="1"/>
    <col min="6940" max="6940" width="9.44140625" style="267" bestFit="1" customWidth="1"/>
    <col min="6941" max="7167" width="8.88671875" style="267"/>
    <col min="7168" max="7168" width="1.44140625" style="267" customWidth="1"/>
    <col min="7169" max="7169" width="8.88671875" style="267"/>
    <col min="7170" max="7170" width="25.109375" style="267" customWidth="1"/>
    <col min="7171" max="7171" width="7" style="267" customWidth="1"/>
    <col min="7172" max="7172" width="0" style="267" hidden="1" customWidth="1"/>
    <col min="7173" max="7173" width="7" style="267" customWidth="1"/>
    <col min="7174" max="7175" width="8.33203125" style="267" customWidth="1"/>
    <col min="7176" max="7176" width="0" style="267" hidden="1" customWidth="1"/>
    <col min="7177" max="7177" width="7" style="267" customWidth="1"/>
    <col min="7178" max="7179" width="8.33203125" style="267" customWidth="1"/>
    <col min="7180" max="7180" width="0" style="267" hidden="1" customWidth="1"/>
    <col min="7181" max="7181" width="7" style="267" customWidth="1"/>
    <col min="7182" max="7183" width="8.33203125" style="267" customWidth="1"/>
    <col min="7184" max="7184" width="0" style="267" hidden="1" customWidth="1"/>
    <col min="7185" max="7185" width="7" style="267" customWidth="1"/>
    <col min="7186" max="7187" width="8.33203125" style="267" customWidth="1"/>
    <col min="7188" max="7188" width="7.33203125" style="267" customWidth="1"/>
    <col min="7189" max="7189" width="7" style="267" customWidth="1"/>
    <col min="7190" max="7191" width="8.33203125" style="267" customWidth="1"/>
    <col min="7192" max="7192" width="10.6640625" style="267" bestFit="1" customWidth="1"/>
    <col min="7193" max="7193" width="7.44140625" style="267" bestFit="1" customWidth="1"/>
    <col min="7194" max="7194" width="13.88671875" style="267" customWidth="1"/>
    <col min="7195" max="7195" width="12.5546875" style="267" customWidth="1"/>
    <col min="7196" max="7196" width="9.44140625" style="267" bestFit="1" customWidth="1"/>
    <col min="7197" max="7423" width="8.88671875" style="267"/>
    <col min="7424" max="7424" width="1.44140625" style="267" customWidth="1"/>
    <col min="7425" max="7425" width="8.88671875" style="267"/>
    <col min="7426" max="7426" width="25.109375" style="267" customWidth="1"/>
    <col min="7427" max="7427" width="7" style="267" customWidth="1"/>
    <col min="7428" max="7428" width="0" style="267" hidden="1" customWidth="1"/>
    <col min="7429" max="7429" width="7" style="267" customWidth="1"/>
    <col min="7430" max="7431" width="8.33203125" style="267" customWidth="1"/>
    <col min="7432" max="7432" width="0" style="267" hidden="1" customWidth="1"/>
    <col min="7433" max="7433" width="7" style="267" customWidth="1"/>
    <col min="7434" max="7435" width="8.33203125" style="267" customWidth="1"/>
    <col min="7436" max="7436" width="0" style="267" hidden="1" customWidth="1"/>
    <col min="7437" max="7437" width="7" style="267" customWidth="1"/>
    <col min="7438" max="7439" width="8.33203125" style="267" customWidth="1"/>
    <col min="7440" max="7440" width="0" style="267" hidden="1" customWidth="1"/>
    <col min="7441" max="7441" width="7" style="267" customWidth="1"/>
    <col min="7442" max="7443" width="8.33203125" style="267" customWidth="1"/>
    <col min="7444" max="7444" width="7.33203125" style="267" customWidth="1"/>
    <col min="7445" max="7445" width="7" style="267" customWidth="1"/>
    <col min="7446" max="7447" width="8.33203125" style="267" customWidth="1"/>
    <col min="7448" max="7448" width="10.6640625" style="267" bestFit="1" customWidth="1"/>
    <col min="7449" max="7449" width="7.44140625" style="267" bestFit="1" customWidth="1"/>
    <col min="7450" max="7450" width="13.88671875" style="267" customWidth="1"/>
    <col min="7451" max="7451" width="12.5546875" style="267" customWidth="1"/>
    <col min="7452" max="7452" width="9.44140625" style="267" bestFit="1" customWidth="1"/>
    <col min="7453" max="7679" width="8.88671875" style="267"/>
    <col min="7680" max="7680" width="1.44140625" style="267" customWidth="1"/>
    <col min="7681" max="7681" width="8.88671875" style="267"/>
    <col min="7682" max="7682" width="25.109375" style="267" customWidth="1"/>
    <col min="7683" max="7683" width="7" style="267" customWidth="1"/>
    <col min="7684" max="7684" width="0" style="267" hidden="1" customWidth="1"/>
    <col min="7685" max="7685" width="7" style="267" customWidth="1"/>
    <col min="7686" max="7687" width="8.33203125" style="267" customWidth="1"/>
    <col min="7688" max="7688" width="0" style="267" hidden="1" customWidth="1"/>
    <col min="7689" max="7689" width="7" style="267" customWidth="1"/>
    <col min="7690" max="7691" width="8.33203125" style="267" customWidth="1"/>
    <col min="7692" max="7692" width="0" style="267" hidden="1" customWidth="1"/>
    <col min="7693" max="7693" width="7" style="267" customWidth="1"/>
    <col min="7694" max="7695" width="8.33203125" style="267" customWidth="1"/>
    <col min="7696" max="7696" width="0" style="267" hidden="1" customWidth="1"/>
    <col min="7697" max="7697" width="7" style="267" customWidth="1"/>
    <col min="7698" max="7699" width="8.33203125" style="267" customWidth="1"/>
    <col min="7700" max="7700" width="7.33203125" style="267" customWidth="1"/>
    <col min="7701" max="7701" width="7" style="267" customWidth="1"/>
    <col min="7702" max="7703" width="8.33203125" style="267" customWidth="1"/>
    <col min="7704" max="7704" width="10.6640625" style="267" bestFit="1" customWidth="1"/>
    <col min="7705" max="7705" width="7.44140625" style="267" bestFit="1" customWidth="1"/>
    <col min="7706" max="7706" width="13.88671875" style="267" customWidth="1"/>
    <col min="7707" max="7707" width="12.5546875" style="267" customWidth="1"/>
    <col min="7708" max="7708" width="9.44140625" style="267" bestFit="1" customWidth="1"/>
    <col min="7709" max="7935" width="8.88671875" style="267"/>
    <col min="7936" max="7936" width="1.44140625" style="267" customWidth="1"/>
    <col min="7937" max="7937" width="8.88671875" style="267"/>
    <col min="7938" max="7938" width="25.109375" style="267" customWidth="1"/>
    <col min="7939" max="7939" width="7" style="267" customWidth="1"/>
    <col min="7940" max="7940" width="0" style="267" hidden="1" customWidth="1"/>
    <col min="7941" max="7941" width="7" style="267" customWidth="1"/>
    <col min="7942" max="7943" width="8.33203125" style="267" customWidth="1"/>
    <col min="7944" max="7944" width="0" style="267" hidden="1" customWidth="1"/>
    <col min="7945" max="7945" width="7" style="267" customWidth="1"/>
    <col min="7946" max="7947" width="8.33203125" style="267" customWidth="1"/>
    <col min="7948" max="7948" width="0" style="267" hidden="1" customWidth="1"/>
    <col min="7949" max="7949" width="7" style="267" customWidth="1"/>
    <col min="7950" max="7951" width="8.33203125" style="267" customWidth="1"/>
    <col min="7952" max="7952" width="0" style="267" hidden="1" customWidth="1"/>
    <col min="7953" max="7953" width="7" style="267" customWidth="1"/>
    <col min="7954" max="7955" width="8.33203125" style="267" customWidth="1"/>
    <col min="7956" max="7956" width="7.33203125" style="267" customWidth="1"/>
    <col min="7957" max="7957" width="7" style="267" customWidth="1"/>
    <col min="7958" max="7959" width="8.33203125" style="267" customWidth="1"/>
    <col min="7960" max="7960" width="10.6640625" style="267" bestFit="1" customWidth="1"/>
    <col min="7961" max="7961" width="7.44140625" style="267" bestFit="1" customWidth="1"/>
    <col min="7962" max="7962" width="13.88671875" style="267" customWidth="1"/>
    <col min="7963" max="7963" width="12.5546875" style="267" customWidth="1"/>
    <col min="7964" max="7964" width="9.44140625" style="267" bestFit="1" customWidth="1"/>
    <col min="7965" max="8191" width="8.88671875" style="267"/>
    <col min="8192" max="8192" width="1.44140625" style="267" customWidth="1"/>
    <col min="8193" max="8193" width="8.88671875" style="267"/>
    <col min="8194" max="8194" width="25.109375" style="267" customWidth="1"/>
    <col min="8195" max="8195" width="7" style="267" customWidth="1"/>
    <col min="8196" max="8196" width="0" style="267" hidden="1" customWidth="1"/>
    <col min="8197" max="8197" width="7" style="267" customWidth="1"/>
    <col min="8198" max="8199" width="8.33203125" style="267" customWidth="1"/>
    <col min="8200" max="8200" width="0" style="267" hidden="1" customWidth="1"/>
    <col min="8201" max="8201" width="7" style="267" customWidth="1"/>
    <col min="8202" max="8203" width="8.33203125" style="267" customWidth="1"/>
    <col min="8204" max="8204" width="0" style="267" hidden="1" customWidth="1"/>
    <col min="8205" max="8205" width="7" style="267" customWidth="1"/>
    <col min="8206" max="8207" width="8.33203125" style="267" customWidth="1"/>
    <col min="8208" max="8208" width="0" style="267" hidden="1" customWidth="1"/>
    <col min="8209" max="8209" width="7" style="267" customWidth="1"/>
    <col min="8210" max="8211" width="8.33203125" style="267" customWidth="1"/>
    <col min="8212" max="8212" width="7.33203125" style="267" customWidth="1"/>
    <col min="8213" max="8213" width="7" style="267" customWidth="1"/>
    <col min="8214" max="8215" width="8.33203125" style="267" customWidth="1"/>
    <col min="8216" max="8216" width="10.6640625" style="267" bestFit="1" customWidth="1"/>
    <col min="8217" max="8217" width="7.44140625" style="267" bestFit="1" customWidth="1"/>
    <col min="8218" max="8218" width="13.88671875" style="267" customWidth="1"/>
    <col min="8219" max="8219" width="12.5546875" style="267" customWidth="1"/>
    <col min="8220" max="8220" width="9.44140625" style="267" bestFit="1" customWidth="1"/>
    <col min="8221" max="8447" width="8.88671875" style="267"/>
    <col min="8448" max="8448" width="1.44140625" style="267" customWidth="1"/>
    <col min="8449" max="8449" width="8.88671875" style="267"/>
    <col min="8450" max="8450" width="25.109375" style="267" customWidth="1"/>
    <col min="8451" max="8451" width="7" style="267" customWidth="1"/>
    <col min="8452" max="8452" width="0" style="267" hidden="1" customWidth="1"/>
    <col min="8453" max="8453" width="7" style="267" customWidth="1"/>
    <col min="8454" max="8455" width="8.33203125" style="267" customWidth="1"/>
    <col min="8456" max="8456" width="0" style="267" hidden="1" customWidth="1"/>
    <col min="8457" max="8457" width="7" style="267" customWidth="1"/>
    <col min="8458" max="8459" width="8.33203125" style="267" customWidth="1"/>
    <col min="8460" max="8460" width="0" style="267" hidden="1" customWidth="1"/>
    <col min="8461" max="8461" width="7" style="267" customWidth="1"/>
    <col min="8462" max="8463" width="8.33203125" style="267" customWidth="1"/>
    <col min="8464" max="8464" width="0" style="267" hidden="1" customWidth="1"/>
    <col min="8465" max="8465" width="7" style="267" customWidth="1"/>
    <col min="8466" max="8467" width="8.33203125" style="267" customWidth="1"/>
    <col min="8468" max="8468" width="7.33203125" style="267" customWidth="1"/>
    <col min="8469" max="8469" width="7" style="267" customWidth="1"/>
    <col min="8470" max="8471" width="8.33203125" style="267" customWidth="1"/>
    <col min="8472" max="8472" width="10.6640625" style="267" bestFit="1" customWidth="1"/>
    <col min="8473" max="8473" width="7.44140625" style="267" bestFit="1" customWidth="1"/>
    <col min="8474" max="8474" width="13.88671875" style="267" customWidth="1"/>
    <col min="8475" max="8475" width="12.5546875" style="267" customWidth="1"/>
    <col min="8476" max="8476" width="9.44140625" style="267" bestFit="1" customWidth="1"/>
    <col min="8477" max="8703" width="8.88671875" style="267"/>
    <col min="8704" max="8704" width="1.44140625" style="267" customWidth="1"/>
    <col min="8705" max="8705" width="8.88671875" style="267"/>
    <col min="8706" max="8706" width="25.109375" style="267" customWidth="1"/>
    <col min="8707" max="8707" width="7" style="267" customWidth="1"/>
    <col min="8708" max="8708" width="0" style="267" hidden="1" customWidth="1"/>
    <col min="8709" max="8709" width="7" style="267" customWidth="1"/>
    <col min="8710" max="8711" width="8.33203125" style="267" customWidth="1"/>
    <col min="8712" max="8712" width="0" style="267" hidden="1" customWidth="1"/>
    <col min="8713" max="8713" width="7" style="267" customWidth="1"/>
    <col min="8714" max="8715" width="8.33203125" style="267" customWidth="1"/>
    <col min="8716" max="8716" width="0" style="267" hidden="1" customWidth="1"/>
    <col min="8717" max="8717" width="7" style="267" customWidth="1"/>
    <col min="8718" max="8719" width="8.33203125" style="267" customWidth="1"/>
    <col min="8720" max="8720" width="0" style="267" hidden="1" customWidth="1"/>
    <col min="8721" max="8721" width="7" style="267" customWidth="1"/>
    <col min="8722" max="8723" width="8.33203125" style="267" customWidth="1"/>
    <col min="8724" max="8724" width="7.33203125" style="267" customWidth="1"/>
    <col min="8725" max="8725" width="7" style="267" customWidth="1"/>
    <col min="8726" max="8727" width="8.33203125" style="267" customWidth="1"/>
    <col min="8728" max="8728" width="10.6640625" style="267" bestFit="1" customWidth="1"/>
    <col min="8729" max="8729" width="7.44140625" style="267" bestFit="1" customWidth="1"/>
    <col min="8730" max="8730" width="13.88671875" style="267" customWidth="1"/>
    <col min="8731" max="8731" width="12.5546875" style="267" customWidth="1"/>
    <col min="8732" max="8732" width="9.44140625" style="267" bestFit="1" customWidth="1"/>
    <col min="8733" max="8959" width="8.88671875" style="267"/>
    <col min="8960" max="8960" width="1.44140625" style="267" customWidth="1"/>
    <col min="8961" max="8961" width="8.88671875" style="267"/>
    <col min="8962" max="8962" width="25.109375" style="267" customWidth="1"/>
    <col min="8963" max="8963" width="7" style="267" customWidth="1"/>
    <col min="8964" max="8964" width="0" style="267" hidden="1" customWidth="1"/>
    <col min="8965" max="8965" width="7" style="267" customWidth="1"/>
    <col min="8966" max="8967" width="8.33203125" style="267" customWidth="1"/>
    <col min="8968" max="8968" width="0" style="267" hidden="1" customWidth="1"/>
    <col min="8969" max="8969" width="7" style="267" customWidth="1"/>
    <col min="8970" max="8971" width="8.33203125" style="267" customWidth="1"/>
    <col min="8972" max="8972" width="0" style="267" hidden="1" customWidth="1"/>
    <col min="8973" max="8973" width="7" style="267" customWidth="1"/>
    <col min="8974" max="8975" width="8.33203125" style="267" customWidth="1"/>
    <col min="8976" max="8976" width="0" style="267" hidden="1" customWidth="1"/>
    <col min="8977" max="8977" width="7" style="267" customWidth="1"/>
    <col min="8978" max="8979" width="8.33203125" style="267" customWidth="1"/>
    <col min="8980" max="8980" width="7.33203125" style="267" customWidth="1"/>
    <col min="8981" max="8981" width="7" style="267" customWidth="1"/>
    <col min="8982" max="8983" width="8.33203125" style="267" customWidth="1"/>
    <col min="8984" max="8984" width="10.6640625" style="267" bestFit="1" customWidth="1"/>
    <col min="8985" max="8985" width="7.44140625" style="267" bestFit="1" customWidth="1"/>
    <col min="8986" max="8986" width="13.88671875" style="267" customWidth="1"/>
    <col min="8987" max="8987" width="12.5546875" style="267" customWidth="1"/>
    <col min="8988" max="8988" width="9.44140625" style="267" bestFit="1" customWidth="1"/>
    <col min="8989" max="9215" width="8.88671875" style="267"/>
    <col min="9216" max="9216" width="1.44140625" style="267" customWidth="1"/>
    <col min="9217" max="9217" width="8.88671875" style="267"/>
    <col min="9218" max="9218" width="25.109375" style="267" customWidth="1"/>
    <col min="9219" max="9219" width="7" style="267" customWidth="1"/>
    <col min="9220" max="9220" width="0" style="267" hidden="1" customWidth="1"/>
    <col min="9221" max="9221" width="7" style="267" customWidth="1"/>
    <col min="9222" max="9223" width="8.33203125" style="267" customWidth="1"/>
    <col min="9224" max="9224" width="0" style="267" hidden="1" customWidth="1"/>
    <col min="9225" max="9225" width="7" style="267" customWidth="1"/>
    <col min="9226" max="9227" width="8.33203125" style="267" customWidth="1"/>
    <col min="9228" max="9228" width="0" style="267" hidden="1" customWidth="1"/>
    <col min="9229" max="9229" width="7" style="267" customWidth="1"/>
    <col min="9230" max="9231" width="8.33203125" style="267" customWidth="1"/>
    <col min="9232" max="9232" width="0" style="267" hidden="1" customWidth="1"/>
    <col min="9233" max="9233" width="7" style="267" customWidth="1"/>
    <col min="9234" max="9235" width="8.33203125" style="267" customWidth="1"/>
    <col min="9236" max="9236" width="7.33203125" style="267" customWidth="1"/>
    <col min="9237" max="9237" width="7" style="267" customWidth="1"/>
    <col min="9238" max="9239" width="8.33203125" style="267" customWidth="1"/>
    <col min="9240" max="9240" width="10.6640625" style="267" bestFit="1" customWidth="1"/>
    <col min="9241" max="9241" width="7.44140625" style="267" bestFit="1" customWidth="1"/>
    <col min="9242" max="9242" width="13.88671875" style="267" customWidth="1"/>
    <col min="9243" max="9243" width="12.5546875" style="267" customWidth="1"/>
    <col min="9244" max="9244" width="9.44140625" style="267" bestFit="1" customWidth="1"/>
    <col min="9245" max="9471" width="8.88671875" style="267"/>
    <col min="9472" max="9472" width="1.44140625" style="267" customWidth="1"/>
    <col min="9473" max="9473" width="8.88671875" style="267"/>
    <col min="9474" max="9474" width="25.109375" style="267" customWidth="1"/>
    <col min="9475" max="9475" width="7" style="267" customWidth="1"/>
    <col min="9476" max="9476" width="0" style="267" hidden="1" customWidth="1"/>
    <col min="9477" max="9477" width="7" style="267" customWidth="1"/>
    <col min="9478" max="9479" width="8.33203125" style="267" customWidth="1"/>
    <col min="9480" max="9480" width="0" style="267" hidden="1" customWidth="1"/>
    <col min="9481" max="9481" width="7" style="267" customWidth="1"/>
    <col min="9482" max="9483" width="8.33203125" style="267" customWidth="1"/>
    <col min="9484" max="9484" width="0" style="267" hidden="1" customWidth="1"/>
    <col min="9485" max="9485" width="7" style="267" customWidth="1"/>
    <col min="9486" max="9487" width="8.33203125" style="267" customWidth="1"/>
    <col min="9488" max="9488" width="0" style="267" hidden="1" customWidth="1"/>
    <col min="9489" max="9489" width="7" style="267" customWidth="1"/>
    <col min="9490" max="9491" width="8.33203125" style="267" customWidth="1"/>
    <col min="9492" max="9492" width="7.33203125" style="267" customWidth="1"/>
    <col min="9493" max="9493" width="7" style="267" customWidth="1"/>
    <col min="9494" max="9495" width="8.33203125" style="267" customWidth="1"/>
    <col min="9496" max="9496" width="10.6640625" style="267" bestFit="1" customWidth="1"/>
    <col min="9497" max="9497" width="7.44140625" style="267" bestFit="1" customWidth="1"/>
    <col min="9498" max="9498" width="13.88671875" style="267" customWidth="1"/>
    <col min="9499" max="9499" width="12.5546875" style="267" customWidth="1"/>
    <col min="9500" max="9500" width="9.44140625" style="267" bestFit="1" customWidth="1"/>
    <col min="9501" max="9727" width="8.88671875" style="267"/>
    <col min="9728" max="9728" width="1.44140625" style="267" customWidth="1"/>
    <col min="9729" max="9729" width="8.88671875" style="267"/>
    <col min="9730" max="9730" width="25.109375" style="267" customWidth="1"/>
    <col min="9731" max="9731" width="7" style="267" customWidth="1"/>
    <col min="9732" max="9732" width="0" style="267" hidden="1" customWidth="1"/>
    <col min="9733" max="9733" width="7" style="267" customWidth="1"/>
    <col min="9734" max="9735" width="8.33203125" style="267" customWidth="1"/>
    <col min="9736" max="9736" width="0" style="267" hidden="1" customWidth="1"/>
    <col min="9737" max="9737" width="7" style="267" customWidth="1"/>
    <col min="9738" max="9739" width="8.33203125" style="267" customWidth="1"/>
    <col min="9740" max="9740" width="0" style="267" hidden="1" customWidth="1"/>
    <col min="9741" max="9741" width="7" style="267" customWidth="1"/>
    <col min="9742" max="9743" width="8.33203125" style="267" customWidth="1"/>
    <col min="9744" max="9744" width="0" style="267" hidden="1" customWidth="1"/>
    <col min="9745" max="9745" width="7" style="267" customWidth="1"/>
    <col min="9746" max="9747" width="8.33203125" style="267" customWidth="1"/>
    <col min="9748" max="9748" width="7.33203125" style="267" customWidth="1"/>
    <col min="9749" max="9749" width="7" style="267" customWidth="1"/>
    <col min="9750" max="9751" width="8.33203125" style="267" customWidth="1"/>
    <col min="9752" max="9752" width="10.6640625" style="267" bestFit="1" customWidth="1"/>
    <col min="9753" max="9753" width="7.44140625" style="267" bestFit="1" customWidth="1"/>
    <col min="9754" max="9754" width="13.88671875" style="267" customWidth="1"/>
    <col min="9755" max="9755" width="12.5546875" style="267" customWidth="1"/>
    <col min="9756" max="9756" width="9.44140625" style="267" bestFit="1" customWidth="1"/>
    <col min="9757" max="9983" width="8.88671875" style="267"/>
    <col min="9984" max="9984" width="1.44140625" style="267" customWidth="1"/>
    <col min="9985" max="9985" width="8.88671875" style="267"/>
    <col min="9986" max="9986" width="25.109375" style="267" customWidth="1"/>
    <col min="9987" max="9987" width="7" style="267" customWidth="1"/>
    <col min="9988" max="9988" width="0" style="267" hidden="1" customWidth="1"/>
    <col min="9989" max="9989" width="7" style="267" customWidth="1"/>
    <col min="9990" max="9991" width="8.33203125" style="267" customWidth="1"/>
    <col min="9992" max="9992" width="0" style="267" hidden="1" customWidth="1"/>
    <col min="9993" max="9993" width="7" style="267" customWidth="1"/>
    <col min="9994" max="9995" width="8.33203125" style="267" customWidth="1"/>
    <col min="9996" max="9996" width="0" style="267" hidden="1" customWidth="1"/>
    <col min="9997" max="9997" width="7" style="267" customWidth="1"/>
    <col min="9998" max="9999" width="8.33203125" style="267" customWidth="1"/>
    <col min="10000" max="10000" width="0" style="267" hidden="1" customWidth="1"/>
    <col min="10001" max="10001" width="7" style="267" customWidth="1"/>
    <col min="10002" max="10003" width="8.33203125" style="267" customWidth="1"/>
    <col min="10004" max="10004" width="7.33203125" style="267" customWidth="1"/>
    <col min="10005" max="10005" width="7" style="267" customWidth="1"/>
    <col min="10006" max="10007" width="8.33203125" style="267" customWidth="1"/>
    <col min="10008" max="10008" width="10.6640625" style="267" bestFit="1" customWidth="1"/>
    <col min="10009" max="10009" width="7.44140625" style="267" bestFit="1" customWidth="1"/>
    <col min="10010" max="10010" width="13.88671875" style="267" customWidth="1"/>
    <col min="10011" max="10011" width="12.5546875" style="267" customWidth="1"/>
    <col min="10012" max="10012" width="9.44140625" style="267" bestFit="1" customWidth="1"/>
    <col min="10013" max="10239" width="8.88671875" style="267"/>
    <col min="10240" max="10240" width="1.44140625" style="267" customWidth="1"/>
    <col min="10241" max="10241" width="8.88671875" style="267"/>
    <col min="10242" max="10242" width="25.109375" style="267" customWidth="1"/>
    <col min="10243" max="10243" width="7" style="267" customWidth="1"/>
    <col min="10244" max="10244" width="0" style="267" hidden="1" customWidth="1"/>
    <col min="10245" max="10245" width="7" style="267" customWidth="1"/>
    <col min="10246" max="10247" width="8.33203125" style="267" customWidth="1"/>
    <col min="10248" max="10248" width="0" style="267" hidden="1" customWidth="1"/>
    <col min="10249" max="10249" width="7" style="267" customWidth="1"/>
    <col min="10250" max="10251" width="8.33203125" style="267" customWidth="1"/>
    <col min="10252" max="10252" width="0" style="267" hidden="1" customWidth="1"/>
    <col min="10253" max="10253" width="7" style="267" customWidth="1"/>
    <col min="10254" max="10255" width="8.33203125" style="267" customWidth="1"/>
    <col min="10256" max="10256" width="0" style="267" hidden="1" customWidth="1"/>
    <col min="10257" max="10257" width="7" style="267" customWidth="1"/>
    <col min="10258" max="10259" width="8.33203125" style="267" customWidth="1"/>
    <col min="10260" max="10260" width="7.33203125" style="267" customWidth="1"/>
    <col min="10261" max="10261" width="7" style="267" customWidth="1"/>
    <col min="10262" max="10263" width="8.33203125" style="267" customWidth="1"/>
    <col min="10264" max="10264" width="10.6640625" style="267" bestFit="1" customWidth="1"/>
    <col min="10265" max="10265" width="7.44140625" style="267" bestFit="1" customWidth="1"/>
    <col min="10266" max="10266" width="13.88671875" style="267" customWidth="1"/>
    <col min="10267" max="10267" width="12.5546875" style="267" customWidth="1"/>
    <col min="10268" max="10268" width="9.44140625" style="267" bestFit="1" customWidth="1"/>
    <col min="10269" max="10495" width="8.88671875" style="267"/>
    <col min="10496" max="10496" width="1.44140625" style="267" customWidth="1"/>
    <col min="10497" max="10497" width="8.88671875" style="267"/>
    <col min="10498" max="10498" width="25.109375" style="267" customWidth="1"/>
    <col min="10499" max="10499" width="7" style="267" customWidth="1"/>
    <col min="10500" max="10500" width="0" style="267" hidden="1" customWidth="1"/>
    <col min="10501" max="10501" width="7" style="267" customWidth="1"/>
    <col min="10502" max="10503" width="8.33203125" style="267" customWidth="1"/>
    <col min="10504" max="10504" width="0" style="267" hidden="1" customWidth="1"/>
    <col min="10505" max="10505" width="7" style="267" customWidth="1"/>
    <col min="10506" max="10507" width="8.33203125" style="267" customWidth="1"/>
    <col min="10508" max="10508" width="0" style="267" hidden="1" customWidth="1"/>
    <col min="10509" max="10509" width="7" style="267" customWidth="1"/>
    <col min="10510" max="10511" width="8.33203125" style="267" customWidth="1"/>
    <col min="10512" max="10512" width="0" style="267" hidden="1" customWidth="1"/>
    <col min="10513" max="10513" width="7" style="267" customWidth="1"/>
    <col min="10514" max="10515" width="8.33203125" style="267" customWidth="1"/>
    <col min="10516" max="10516" width="7.33203125" style="267" customWidth="1"/>
    <col min="10517" max="10517" width="7" style="267" customWidth="1"/>
    <col min="10518" max="10519" width="8.33203125" style="267" customWidth="1"/>
    <col min="10520" max="10520" width="10.6640625" style="267" bestFit="1" customWidth="1"/>
    <col min="10521" max="10521" width="7.44140625" style="267" bestFit="1" customWidth="1"/>
    <col min="10522" max="10522" width="13.88671875" style="267" customWidth="1"/>
    <col min="10523" max="10523" width="12.5546875" style="267" customWidth="1"/>
    <col min="10524" max="10524" width="9.44140625" style="267" bestFit="1" customWidth="1"/>
    <col min="10525" max="10751" width="8.88671875" style="267"/>
    <col min="10752" max="10752" width="1.44140625" style="267" customWidth="1"/>
    <col min="10753" max="10753" width="8.88671875" style="267"/>
    <col min="10754" max="10754" width="25.109375" style="267" customWidth="1"/>
    <col min="10755" max="10755" width="7" style="267" customWidth="1"/>
    <col min="10756" max="10756" width="0" style="267" hidden="1" customWidth="1"/>
    <col min="10757" max="10757" width="7" style="267" customWidth="1"/>
    <col min="10758" max="10759" width="8.33203125" style="267" customWidth="1"/>
    <col min="10760" max="10760" width="0" style="267" hidden="1" customWidth="1"/>
    <col min="10761" max="10761" width="7" style="267" customWidth="1"/>
    <col min="10762" max="10763" width="8.33203125" style="267" customWidth="1"/>
    <col min="10764" max="10764" width="0" style="267" hidden="1" customWidth="1"/>
    <col min="10765" max="10765" width="7" style="267" customWidth="1"/>
    <col min="10766" max="10767" width="8.33203125" style="267" customWidth="1"/>
    <col min="10768" max="10768" width="0" style="267" hidden="1" customWidth="1"/>
    <col min="10769" max="10769" width="7" style="267" customWidth="1"/>
    <col min="10770" max="10771" width="8.33203125" style="267" customWidth="1"/>
    <col min="10772" max="10772" width="7.33203125" style="267" customWidth="1"/>
    <col min="10773" max="10773" width="7" style="267" customWidth="1"/>
    <col min="10774" max="10775" width="8.33203125" style="267" customWidth="1"/>
    <col min="10776" max="10776" width="10.6640625" style="267" bestFit="1" customWidth="1"/>
    <col min="10777" max="10777" width="7.44140625" style="267" bestFit="1" customWidth="1"/>
    <col min="10778" max="10778" width="13.88671875" style="267" customWidth="1"/>
    <col min="10779" max="10779" width="12.5546875" style="267" customWidth="1"/>
    <col min="10780" max="10780" width="9.44140625" style="267" bestFit="1" customWidth="1"/>
    <col min="10781" max="11007" width="8.88671875" style="267"/>
    <col min="11008" max="11008" width="1.44140625" style="267" customWidth="1"/>
    <col min="11009" max="11009" width="8.88671875" style="267"/>
    <col min="11010" max="11010" width="25.109375" style="267" customWidth="1"/>
    <col min="11011" max="11011" width="7" style="267" customWidth="1"/>
    <col min="11012" max="11012" width="0" style="267" hidden="1" customWidth="1"/>
    <col min="11013" max="11013" width="7" style="267" customWidth="1"/>
    <col min="11014" max="11015" width="8.33203125" style="267" customWidth="1"/>
    <col min="11016" max="11016" width="0" style="267" hidden="1" customWidth="1"/>
    <col min="11017" max="11017" width="7" style="267" customWidth="1"/>
    <col min="11018" max="11019" width="8.33203125" style="267" customWidth="1"/>
    <col min="11020" max="11020" width="0" style="267" hidden="1" customWidth="1"/>
    <col min="11021" max="11021" width="7" style="267" customWidth="1"/>
    <col min="11022" max="11023" width="8.33203125" style="267" customWidth="1"/>
    <col min="11024" max="11024" width="0" style="267" hidden="1" customWidth="1"/>
    <col min="11025" max="11025" width="7" style="267" customWidth="1"/>
    <col min="11026" max="11027" width="8.33203125" style="267" customWidth="1"/>
    <col min="11028" max="11028" width="7.33203125" style="267" customWidth="1"/>
    <col min="11029" max="11029" width="7" style="267" customWidth="1"/>
    <col min="11030" max="11031" width="8.33203125" style="267" customWidth="1"/>
    <col min="11032" max="11032" width="10.6640625" style="267" bestFit="1" customWidth="1"/>
    <col min="11033" max="11033" width="7.44140625" style="267" bestFit="1" customWidth="1"/>
    <col min="11034" max="11034" width="13.88671875" style="267" customWidth="1"/>
    <col min="11035" max="11035" width="12.5546875" style="267" customWidth="1"/>
    <col min="11036" max="11036" width="9.44140625" style="267" bestFit="1" customWidth="1"/>
    <col min="11037" max="11263" width="8.88671875" style="267"/>
    <col min="11264" max="11264" width="1.44140625" style="267" customWidth="1"/>
    <col min="11265" max="11265" width="8.88671875" style="267"/>
    <col min="11266" max="11266" width="25.109375" style="267" customWidth="1"/>
    <col min="11267" max="11267" width="7" style="267" customWidth="1"/>
    <col min="11268" max="11268" width="0" style="267" hidden="1" customWidth="1"/>
    <col min="11269" max="11269" width="7" style="267" customWidth="1"/>
    <col min="11270" max="11271" width="8.33203125" style="267" customWidth="1"/>
    <col min="11272" max="11272" width="0" style="267" hidden="1" customWidth="1"/>
    <col min="11273" max="11273" width="7" style="267" customWidth="1"/>
    <col min="11274" max="11275" width="8.33203125" style="267" customWidth="1"/>
    <col min="11276" max="11276" width="0" style="267" hidden="1" customWidth="1"/>
    <col min="11277" max="11277" width="7" style="267" customWidth="1"/>
    <col min="11278" max="11279" width="8.33203125" style="267" customWidth="1"/>
    <col min="11280" max="11280" width="0" style="267" hidden="1" customWidth="1"/>
    <col min="11281" max="11281" width="7" style="267" customWidth="1"/>
    <col min="11282" max="11283" width="8.33203125" style="267" customWidth="1"/>
    <col min="11284" max="11284" width="7.33203125" style="267" customWidth="1"/>
    <col min="11285" max="11285" width="7" style="267" customWidth="1"/>
    <col min="11286" max="11287" width="8.33203125" style="267" customWidth="1"/>
    <col min="11288" max="11288" width="10.6640625" style="267" bestFit="1" customWidth="1"/>
    <col min="11289" max="11289" width="7.44140625" style="267" bestFit="1" customWidth="1"/>
    <col min="11290" max="11290" width="13.88671875" style="267" customWidth="1"/>
    <col min="11291" max="11291" width="12.5546875" style="267" customWidth="1"/>
    <col min="11292" max="11292" width="9.44140625" style="267" bestFit="1" customWidth="1"/>
    <col min="11293" max="11519" width="8.88671875" style="267"/>
    <col min="11520" max="11520" width="1.44140625" style="267" customWidth="1"/>
    <col min="11521" max="11521" width="8.88671875" style="267"/>
    <col min="11522" max="11522" width="25.109375" style="267" customWidth="1"/>
    <col min="11523" max="11523" width="7" style="267" customWidth="1"/>
    <col min="11524" max="11524" width="0" style="267" hidden="1" customWidth="1"/>
    <col min="11525" max="11525" width="7" style="267" customWidth="1"/>
    <col min="11526" max="11527" width="8.33203125" style="267" customWidth="1"/>
    <col min="11528" max="11528" width="0" style="267" hidden="1" customWidth="1"/>
    <col min="11529" max="11529" width="7" style="267" customWidth="1"/>
    <col min="11530" max="11531" width="8.33203125" style="267" customWidth="1"/>
    <col min="11532" max="11532" width="0" style="267" hidden="1" customWidth="1"/>
    <col min="11533" max="11533" width="7" style="267" customWidth="1"/>
    <col min="11534" max="11535" width="8.33203125" style="267" customWidth="1"/>
    <col min="11536" max="11536" width="0" style="267" hidden="1" customWidth="1"/>
    <col min="11537" max="11537" width="7" style="267" customWidth="1"/>
    <col min="11538" max="11539" width="8.33203125" style="267" customWidth="1"/>
    <col min="11540" max="11540" width="7.33203125" style="267" customWidth="1"/>
    <col min="11541" max="11541" width="7" style="267" customWidth="1"/>
    <col min="11542" max="11543" width="8.33203125" style="267" customWidth="1"/>
    <col min="11544" max="11544" width="10.6640625" style="267" bestFit="1" customWidth="1"/>
    <col min="11545" max="11545" width="7.44140625" style="267" bestFit="1" customWidth="1"/>
    <col min="11546" max="11546" width="13.88671875" style="267" customWidth="1"/>
    <col min="11547" max="11547" width="12.5546875" style="267" customWidth="1"/>
    <col min="11548" max="11548" width="9.44140625" style="267" bestFit="1" customWidth="1"/>
    <col min="11549" max="11775" width="8.88671875" style="267"/>
    <col min="11776" max="11776" width="1.44140625" style="267" customWidth="1"/>
    <col min="11777" max="11777" width="8.88671875" style="267"/>
    <col min="11778" max="11778" width="25.109375" style="267" customWidth="1"/>
    <col min="11779" max="11779" width="7" style="267" customWidth="1"/>
    <col min="11780" max="11780" width="0" style="267" hidden="1" customWidth="1"/>
    <col min="11781" max="11781" width="7" style="267" customWidth="1"/>
    <col min="11782" max="11783" width="8.33203125" style="267" customWidth="1"/>
    <col min="11784" max="11784" width="0" style="267" hidden="1" customWidth="1"/>
    <col min="11785" max="11785" width="7" style="267" customWidth="1"/>
    <col min="11786" max="11787" width="8.33203125" style="267" customWidth="1"/>
    <col min="11788" max="11788" width="0" style="267" hidden="1" customWidth="1"/>
    <col min="11789" max="11789" width="7" style="267" customWidth="1"/>
    <col min="11790" max="11791" width="8.33203125" style="267" customWidth="1"/>
    <col min="11792" max="11792" width="0" style="267" hidden="1" customWidth="1"/>
    <col min="11793" max="11793" width="7" style="267" customWidth="1"/>
    <col min="11794" max="11795" width="8.33203125" style="267" customWidth="1"/>
    <col min="11796" max="11796" width="7.33203125" style="267" customWidth="1"/>
    <col min="11797" max="11797" width="7" style="267" customWidth="1"/>
    <col min="11798" max="11799" width="8.33203125" style="267" customWidth="1"/>
    <col min="11800" max="11800" width="10.6640625" style="267" bestFit="1" customWidth="1"/>
    <col min="11801" max="11801" width="7.44140625" style="267" bestFit="1" customWidth="1"/>
    <col min="11802" max="11802" width="13.88671875" style="267" customWidth="1"/>
    <col min="11803" max="11803" width="12.5546875" style="267" customWidth="1"/>
    <col min="11804" max="11804" width="9.44140625" style="267" bestFit="1" customWidth="1"/>
    <col min="11805" max="12031" width="8.88671875" style="267"/>
    <col min="12032" max="12032" width="1.44140625" style="267" customWidth="1"/>
    <col min="12033" max="12033" width="8.88671875" style="267"/>
    <col min="12034" max="12034" width="25.109375" style="267" customWidth="1"/>
    <col min="12035" max="12035" width="7" style="267" customWidth="1"/>
    <col min="12036" max="12036" width="0" style="267" hidden="1" customWidth="1"/>
    <col min="12037" max="12037" width="7" style="267" customWidth="1"/>
    <col min="12038" max="12039" width="8.33203125" style="267" customWidth="1"/>
    <col min="12040" max="12040" width="0" style="267" hidden="1" customWidth="1"/>
    <col min="12041" max="12041" width="7" style="267" customWidth="1"/>
    <col min="12042" max="12043" width="8.33203125" style="267" customWidth="1"/>
    <col min="12044" max="12044" width="0" style="267" hidden="1" customWidth="1"/>
    <col min="12045" max="12045" width="7" style="267" customWidth="1"/>
    <col min="12046" max="12047" width="8.33203125" style="267" customWidth="1"/>
    <col min="12048" max="12048" width="0" style="267" hidden="1" customWidth="1"/>
    <col min="12049" max="12049" width="7" style="267" customWidth="1"/>
    <col min="12050" max="12051" width="8.33203125" style="267" customWidth="1"/>
    <col min="12052" max="12052" width="7.33203125" style="267" customWidth="1"/>
    <col min="12053" max="12053" width="7" style="267" customWidth="1"/>
    <col min="12054" max="12055" width="8.33203125" style="267" customWidth="1"/>
    <col min="12056" max="12056" width="10.6640625" style="267" bestFit="1" customWidth="1"/>
    <col min="12057" max="12057" width="7.44140625" style="267" bestFit="1" customWidth="1"/>
    <col min="12058" max="12058" width="13.88671875" style="267" customWidth="1"/>
    <col min="12059" max="12059" width="12.5546875" style="267" customWidth="1"/>
    <col min="12060" max="12060" width="9.44140625" style="267" bestFit="1" customWidth="1"/>
    <col min="12061" max="12287" width="8.88671875" style="267"/>
    <col min="12288" max="12288" width="1.44140625" style="267" customWidth="1"/>
    <col min="12289" max="12289" width="8.88671875" style="267"/>
    <col min="12290" max="12290" width="25.109375" style="267" customWidth="1"/>
    <col min="12291" max="12291" width="7" style="267" customWidth="1"/>
    <col min="12292" max="12292" width="0" style="267" hidden="1" customWidth="1"/>
    <col min="12293" max="12293" width="7" style="267" customWidth="1"/>
    <col min="12294" max="12295" width="8.33203125" style="267" customWidth="1"/>
    <col min="12296" max="12296" width="0" style="267" hidden="1" customWidth="1"/>
    <col min="12297" max="12297" width="7" style="267" customWidth="1"/>
    <col min="12298" max="12299" width="8.33203125" style="267" customWidth="1"/>
    <col min="12300" max="12300" width="0" style="267" hidden="1" customWidth="1"/>
    <col min="12301" max="12301" width="7" style="267" customWidth="1"/>
    <col min="12302" max="12303" width="8.33203125" style="267" customWidth="1"/>
    <col min="12304" max="12304" width="0" style="267" hidden="1" customWidth="1"/>
    <col min="12305" max="12305" width="7" style="267" customWidth="1"/>
    <col min="12306" max="12307" width="8.33203125" style="267" customWidth="1"/>
    <col min="12308" max="12308" width="7.33203125" style="267" customWidth="1"/>
    <col min="12309" max="12309" width="7" style="267" customWidth="1"/>
    <col min="12310" max="12311" width="8.33203125" style="267" customWidth="1"/>
    <col min="12312" max="12312" width="10.6640625" style="267" bestFit="1" customWidth="1"/>
    <col min="12313" max="12313" width="7.44140625" style="267" bestFit="1" customWidth="1"/>
    <col min="12314" max="12314" width="13.88671875" style="267" customWidth="1"/>
    <col min="12315" max="12315" width="12.5546875" style="267" customWidth="1"/>
    <col min="12316" max="12316" width="9.44140625" style="267" bestFit="1" customWidth="1"/>
    <col min="12317" max="12543" width="8.88671875" style="267"/>
    <col min="12544" max="12544" width="1.44140625" style="267" customWidth="1"/>
    <col min="12545" max="12545" width="8.88671875" style="267"/>
    <col min="12546" max="12546" width="25.109375" style="267" customWidth="1"/>
    <col min="12547" max="12547" width="7" style="267" customWidth="1"/>
    <col min="12548" max="12548" width="0" style="267" hidden="1" customWidth="1"/>
    <col min="12549" max="12549" width="7" style="267" customWidth="1"/>
    <col min="12550" max="12551" width="8.33203125" style="267" customWidth="1"/>
    <col min="12552" max="12552" width="0" style="267" hidden="1" customWidth="1"/>
    <col min="12553" max="12553" width="7" style="267" customWidth="1"/>
    <col min="12554" max="12555" width="8.33203125" style="267" customWidth="1"/>
    <col min="12556" max="12556" width="0" style="267" hidden="1" customWidth="1"/>
    <col min="12557" max="12557" width="7" style="267" customWidth="1"/>
    <col min="12558" max="12559" width="8.33203125" style="267" customWidth="1"/>
    <col min="12560" max="12560" width="0" style="267" hidden="1" customWidth="1"/>
    <col min="12561" max="12561" width="7" style="267" customWidth="1"/>
    <col min="12562" max="12563" width="8.33203125" style="267" customWidth="1"/>
    <col min="12564" max="12564" width="7.33203125" style="267" customWidth="1"/>
    <col min="12565" max="12565" width="7" style="267" customWidth="1"/>
    <col min="12566" max="12567" width="8.33203125" style="267" customWidth="1"/>
    <col min="12568" max="12568" width="10.6640625" style="267" bestFit="1" customWidth="1"/>
    <col min="12569" max="12569" width="7.44140625" style="267" bestFit="1" customWidth="1"/>
    <col min="12570" max="12570" width="13.88671875" style="267" customWidth="1"/>
    <col min="12571" max="12571" width="12.5546875" style="267" customWidth="1"/>
    <col min="12572" max="12572" width="9.44140625" style="267" bestFit="1" customWidth="1"/>
    <col min="12573" max="12799" width="8.88671875" style="267"/>
    <col min="12800" max="12800" width="1.44140625" style="267" customWidth="1"/>
    <col min="12801" max="12801" width="8.88671875" style="267"/>
    <col min="12802" max="12802" width="25.109375" style="267" customWidth="1"/>
    <col min="12803" max="12803" width="7" style="267" customWidth="1"/>
    <col min="12804" max="12804" width="0" style="267" hidden="1" customWidth="1"/>
    <col min="12805" max="12805" width="7" style="267" customWidth="1"/>
    <col min="12806" max="12807" width="8.33203125" style="267" customWidth="1"/>
    <col min="12808" max="12808" width="0" style="267" hidden="1" customWidth="1"/>
    <col min="12809" max="12809" width="7" style="267" customWidth="1"/>
    <col min="12810" max="12811" width="8.33203125" style="267" customWidth="1"/>
    <col min="12812" max="12812" width="0" style="267" hidden="1" customWidth="1"/>
    <col min="12813" max="12813" width="7" style="267" customWidth="1"/>
    <col min="12814" max="12815" width="8.33203125" style="267" customWidth="1"/>
    <col min="12816" max="12816" width="0" style="267" hidden="1" customWidth="1"/>
    <col min="12817" max="12817" width="7" style="267" customWidth="1"/>
    <col min="12818" max="12819" width="8.33203125" style="267" customWidth="1"/>
    <col min="12820" max="12820" width="7.33203125" style="267" customWidth="1"/>
    <col min="12821" max="12821" width="7" style="267" customWidth="1"/>
    <col min="12822" max="12823" width="8.33203125" style="267" customWidth="1"/>
    <col min="12824" max="12824" width="10.6640625" style="267" bestFit="1" customWidth="1"/>
    <col min="12825" max="12825" width="7.44140625" style="267" bestFit="1" customWidth="1"/>
    <col min="12826" max="12826" width="13.88671875" style="267" customWidth="1"/>
    <col min="12827" max="12827" width="12.5546875" style="267" customWidth="1"/>
    <col min="12828" max="12828" width="9.44140625" style="267" bestFit="1" customWidth="1"/>
    <col min="12829" max="13055" width="8.88671875" style="267"/>
    <col min="13056" max="13056" width="1.44140625" style="267" customWidth="1"/>
    <col min="13057" max="13057" width="8.88671875" style="267"/>
    <col min="13058" max="13058" width="25.109375" style="267" customWidth="1"/>
    <col min="13059" max="13059" width="7" style="267" customWidth="1"/>
    <col min="13060" max="13060" width="0" style="267" hidden="1" customWidth="1"/>
    <col min="13061" max="13061" width="7" style="267" customWidth="1"/>
    <col min="13062" max="13063" width="8.33203125" style="267" customWidth="1"/>
    <col min="13064" max="13064" width="0" style="267" hidden="1" customWidth="1"/>
    <col min="13065" max="13065" width="7" style="267" customWidth="1"/>
    <col min="13066" max="13067" width="8.33203125" style="267" customWidth="1"/>
    <col min="13068" max="13068" width="0" style="267" hidden="1" customWidth="1"/>
    <col min="13069" max="13069" width="7" style="267" customWidth="1"/>
    <col min="13070" max="13071" width="8.33203125" style="267" customWidth="1"/>
    <col min="13072" max="13072" width="0" style="267" hidden="1" customWidth="1"/>
    <col min="13073" max="13073" width="7" style="267" customWidth="1"/>
    <col min="13074" max="13075" width="8.33203125" style="267" customWidth="1"/>
    <col min="13076" max="13076" width="7.33203125" style="267" customWidth="1"/>
    <col min="13077" max="13077" width="7" style="267" customWidth="1"/>
    <col min="13078" max="13079" width="8.33203125" style="267" customWidth="1"/>
    <col min="13080" max="13080" width="10.6640625" style="267" bestFit="1" customWidth="1"/>
    <col min="13081" max="13081" width="7.44140625" style="267" bestFit="1" customWidth="1"/>
    <col min="13082" max="13082" width="13.88671875" style="267" customWidth="1"/>
    <col min="13083" max="13083" width="12.5546875" style="267" customWidth="1"/>
    <col min="13084" max="13084" width="9.44140625" style="267" bestFit="1" customWidth="1"/>
    <col min="13085" max="13311" width="8.88671875" style="267"/>
    <col min="13312" max="13312" width="1.44140625" style="267" customWidth="1"/>
    <col min="13313" max="13313" width="8.88671875" style="267"/>
    <col min="13314" max="13314" width="25.109375" style="267" customWidth="1"/>
    <col min="13315" max="13315" width="7" style="267" customWidth="1"/>
    <col min="13316" max="13316" width="0" style="267" hidden="1" customWidth="1"/>
    <col min="13317" max="13317" width="7" style="267" customWidth="1"/>
    <col min="13318" max="13319" width="8.33203125" style="267" customWidth="1"/>
    <col min="13320" max="13320" width="0" style="267" hidden="1" customWidth="1"/>
    <col min="13321" max="13321" width="7" style="267" customWidth="1"/>
    <col min="13322" max="13323" width="8.33203125" style="267" customWidth="1"/>
    <col min="13324" max="13324" width="0" style="267" hidden="1" customWidth="1"/>
    <col min="13325" max="13325" width="7" style="267" customWidth="1"/>
    <col min="13326" max="13327" width="8.33203125" style="267" customWidth="1"/>
    <col min="13328" max="13328" width="0" style="267" hidden="1" customWidth="1"/>
    <col min="13329" max="13329" width="7" style="267" customWidth="1"/>
    <col min="13330" max="13331" width="8.33203125" style="267" customWidth="1"/>
    <col min="13332" max="13332" width="7.33203125" style="267" customWidth="1"/>
    <col min="13333" max="13333" width="7" style="267" customWidth="1"/>
    <col min="13334" max="13335" width="8.33203125" style="267" customWidth="1"/>
    <col min="13336" max="13336" width="10.6640625" style="267" bestFit="1" customWidth="1"/>
    <col min="13337" max="13337" width="7.44140625" style="267" bestFit="1" customWidth="1"/>
    <col min="13338" max="13338" width="13.88671875" style="267" customWidth="1"/>
    <col min="13339" max="13339" width="12.5546875" style="267" customWidth="1"/>
    <col min="13340" max="13340" width="9.44140625" style="267" bestFit="1" customWidth="1"/>
    <col min="13341" max="13567" width="8.88671875" style="267"/>
    <col min="13568" max="13568" width="1.44140625" style="267" customWidth="1"/>
    <col min="13569" max="13569" width="8.88671875" style="267"/>
    <col min="13570" max="13570" width="25.109375" style="267" customWidth="1"/>
    <col min="13571" max="13571" width="7" style="267" customWidth="1"/>
    <col min="13572" max="13572" width="0" style="267" hidden="1" customWidth="1"/>
    <col min="13573" max="13573" width="7" style="267" customWidth="1"/>
    <col min="13574" max="13575" width="8.33203125" style="267" customWidth="1"/>
    <col min="13576" max="13576" width="0" style="267" hidden="1" customWidth="1"/>
    <col min="13577" max="13577" width="7" style="267" customWidth="1"/>
    <col min="13578" max="13579" width="8.33203125" style="267" customWidth="1"/>
    <col min="13580" max="13580" width="0" style="267" hidden="1" customWidth="1"/>
    <col min="13581" max="13581" width="7" style="267" customWidth="1"/>
    <col min="13582" max="13583" width="8.33203125" style="267" customWidth="1"/>
    <col min="13584" max="13584" width="0" style="267" hidden="1" customWidth="1"/>
    <col min="13585" max="13585" width="7" style="267" customWidth="1"/>
    <col min="13586" max="13587" width="8.33203125" style="267" customWidth="1"/>
    <col min="13588" max="13588" width="7.33203125" style="267" customWidth="1"/>
    <col min="13589" max="13589" width="7" style="267" customWidth="1"/>
    <col min="13590" max="13591" width="8.33203125" style="267" customWidth="1"/>
    <col min="13592" max="13592" width="10.6640625" style="267" bestFit="1" customWidth="1"/>
    <col min="13593" max="13593" width="7.44140625" style="267" bestFit="1" customWidth="1"/>
    <col min="13594" max="13594" width="13.88671875" style="267" customWidth="1"/>
    <col min="13595" max="13595" width="12.5546875" style="267" customWidth="1"/>
    <col min="13596" max="13596" width="9.44140625" style="267" bestFit="1" customWidth="1"/>
    <col min="13597" max="13823" width="8.88671875" style="267"/>
    <col min="13824" max="13824" width="1.44140625" style="267" customWidth="1"/>
    <col min="13825" max="13825" width="8.88671875" style="267"/>
    <col min="13826" max="13826" width="25.109375" style="267" customWidth="1"/>
    <col min="13827" max="13827" width="7" style="267" customWidth="1"/>
    <col min="13828" max="13828" width="0" style="267" hidden="1" customWidth="1"/>
    <col min="13829" max="13829" width="7" style="267" customWidth="1"/>
    <col min="13830" max="13831" width="8.33203125" style="267" customWidth="1"/>
    <col min="13832" max="13832" width="0" style="267" hidden="1" customWidth="1"/>
    <col min="13833" max="13833" width="7" style="267" customWidth="1"/>
    <col min="13834" max="13835" width="8.33203125" style="267" customWidth="1"/>
    <col min="13836" max="13836" width="0" style="267" hidden="1" customWidth="1"/>
    <col min="13837" max="13837" width="7" style="267" customWidth="1"/>
    <col min="13838" max="13839" width="8.33203125" style="267" customWidth="1"/>
    <col min="13840" max="13840" width="0" style="267" hidden="1" customWidth="1"/>
    <col min="13841" max="13841" width="7" style="267" customWidth="1"/>
    <col min="13842" max="13843" width="8.33203125" style="267" customWidth="1"/>
    <col min="13844" max="13844" width="7.33203125" style="267" customWidth="1"/>
    <col min="13845" max="13845" width="7" style="267" customWidth="1"/>
    <col min="13846" max="13847" width="8.33203125" style="267" customWidth="1"/>
    <col min="13848" max="13848" width="10.6640625" style="267" bestFit="1" customWidth="1"/>
    <col min="13849" max="13849" width="7.44140625" style="267" bestFit="1" customWidth="1"/>
    <col min="13850" max="13850" width="13.88671875" style="267" customWidth="1"/>
    <col min="13851" max="13851" width="12.5546875" style="267" customWidth="1"/>
    <col min="13852" max="13852" width="9.44140625" style="267" bestFit="1" customWidth="1"/>
    <col min="13853" max="14079" width="8.88671875" style="267"/>
    <col min="14080" max="14080" width="1.44140625" style="267" customWidth="1"/>
    <col min="14081" max="14081" width="8.88671875" style="267"/>
    <col min="14082" max="14082" width="25.109375" style="267" customWidth="1"/>
    <col min="14083" max="14083" width="7" style="267" customWidth="1"/>
    <col min="14084" max="14084" width="0" style="267" hidden="1" customWidth="1"/>
    <col min="14085" max="14085" width="7" style="267" customWidth="1"/>
    <col min="14086" max="14087" width="8.33203125" style="267" customWidth="1"/>
    <col min="14088" max="14088" width="0" style="267" hidden="1" customWidth="1"/>
    <col min="14089" max="14089" width="7" style="267" customWidth="1"/>
    <col min="14090" max="14091" width="8.33203125" style="267" customWidth="1"/>
    <col min="14092" max="14092" width="0" style="267" hidden="1" customWidth="1"/>
    <col min="14093" max="14093" width="7" style="267" customWidth="1"/>
    <col min="14094" max="14095" width="8.33203125" style="267" customWidth="1"/>
    <col min="14096" max="14096" width="0" style="267" hidden="1" customWidth="1"/>
    <col min="14097" max="14097" width="7" style="267" customWidth="1"/>
    <col min="14098" max="14099" width="8.33203125" style="267" customWidth="1"/>
    <col min="14100" max="14100" width="7.33203125" style="267" customWidth="1"/>
    <col min="14101" max="14101" width="7" style="267" customWidth="1"/>
    <col min="14102" max="14103" width="8.33203125" style="267" customWidth="1"/>
    <col min="14104" max="14104" width="10.6640625" style="267" bestFit="1" customWidth="1"/>
    <col min="14105" max="14105" width="7.44140625" style="267" bestFit="1" customWidth="1"/>
    <col min="14106" max="14106" width="13.88671875" style="267" customWidth="1"/>
    <col min="14107" max="14107" width="12.5546875" style="267" customWidth="1"/>
    <col min="14108" max="14108" width="9.44140625" style="267" bestFit="1" customWidth="1"/>
    <col min="14109" max="14335" width="8.88671875" style="267"/>
    <col min="14336" max="14336" width="1.44140625" style="267" customWidth="1"/>
    <col min="14337" max="14337" width="8.88671875" style="267"/>
    <col min="14338" max="14338" width="25.109375" style="267" customWidth="1"/>
    <col min="14339" max="14339" width="7" style="267" customWidth="1"/>
    <col min="14340" max="14340" width="0" style="267" hidden="1" customWidth="1"/>
    <col min="14341" max="14341" width="7" style="267" customWidth="1"/>
    <col min="14342" max="14343" width="8.33203125" style="267" customWidth="1"/>
    <col min="14344" max="14344" width="0" style="267" hidden="1" customWidth="1"/>
    <col min="14345" max="14345" width="7" style="267" customWidth="1"/>
    <col min="14346" max="14347" width="8.33203125" style="267" customWidth="1"/>
    <col min="14348" max="14348" width="0" style="267" hidden="1" customWidth="1"/>
    <col min="14349" max="14349" width="7" style="267" customWidth="1"/>
    <col min="14350" max="14351" width="8.33203125" style="267" customWidth="1"/>
    <col min="14352" max="14352" width="0" style="267" hidden="1" customWidth="1"/>
    <col min="14353" max="14353" width="7" style="267" customWidth="1"/>
    <col min="14354" max="14355" width="8.33203125" style="267" customWidth="1"/>
    <col min="14356" max="14356" width="7.33203125" style="267" customWidth="1"/>
    <col min="14357" max="14357" width="7" style="267" customWidth="1"/>
    <col min="14358" max="14359" width="8.33203125" style="267" customWidth="1"/>
    <col min="14360" max="14360" width="10.6640625" style="267" bestFit="1" customWidth="1"/>
    <col min="14361" max="14361" width="7.44140625" style="267" bestFit="1" customWidth="1"/>
    <col min="14362" max="14362" width="13.88671875" style="267" customWidth="1"/>
    <col min="14363" max="14363" width="12.5546875" style="267" customWidth="1"/>
    <col min="14364" max="14364" width="9.44140625" style="267" bestFit="1" customWidth="1"/>
    <col min="14365" max="14591" width="8.88671875" style="267"/>
    <col min="14592" max="14592" width="1.44140625" style="267" customWidth="1"/>
    <col min="14593" max="14593" width="8.88671875" style="267"/>
    <col min="14594" max="14594" width="25.109375" style="267" customWidth="1"/>
    <col min="14595" max="14595" width="7" style="267" customWidth="1"/>
    <col min="14596" max="14596" width="0" style="267" hidden="1" customWidth="1"/>
    <col min="14597" max="14597" width="7" style="267" customWidth="1"/>
    <col min="14598" max="14599" width="8.33203125" style="267" customWidth="1"/>
    <col min="14600" max="14600" width="0" style="267" hidden="1" customWidth="1"/>
    <col min="14601" max="14601" width="7" style="267" customWidth="1"/>
    <col min="14602" max="14603" width="8.33203125" style="267" customWidth="1"/>
    <col min="14604" max="14604" width="0" style="267" hidden="1" customWidth="1"/>
    <col min="14605" max="14605" width="7" style="267" customWidth="1"/>
    <col min="14606" max="14607" width="8.33203125" style="267" customWidth="1"/>
    <col min="14608" max="14608" width="0" style="267" hidden="1" customWidth="1"/>
    <col min="14609" max="14609" width="7" style="267" customWidth="1"/>
    <col min="14610" max="14611" width="8.33203125" style="267" customWidth="1"/>
    <col min="14612" max="14612" width="7.33203125" style="267" customWidth="1"/>
    <col min="14613" max="14613" width="7" style="267" customWidth="1"/>
    <col min="14614" max="14615" width="8.33203125" style="267" customWidth="1"/>
    <col min="14616" max="14616" width="10.6640625" style="267" bestFit="1" customWidth="1"/>
    <col min="14617" max="14617" width="7.44140625" style="267" bestFit="1" customWidth="1"/>
    <col min="14618" max="14618" width="13.88671875" style="267" customWidth="1"/>
    <col min="14619" max="14619" width="12.5546875" style="267" customWidth="1"/>
    <col min="14620" max="14620" width="9.44140625" style="267" bestFit="1" customWidth="1"/>
    <col min="14621" max="14847" width="8.88671875" style="267"/>
    <col min="14848" max="14848" width="1.44140625" style="267" customWidth="1"/>
    <col min="14849" max="14849" width="8.88671875" style="267"/>
    <col min="14850" max="14850" width="25.109375" style="267" customWidth="1"/>
    <col min="14851" max="14851" width="7" style="267" customWidth="1"/>
    <col min="14852" max="14852" width="0" style="267" hidden="1" customWidth="1"/>
    <col min="14853" max="14853" width="7" style="267" customWidth="1"/>
    <col min="14854" max="14855" width="8.33203125" style="267" customWidth="1"/>
    <col min="14856" max="14856" width="0" style="267" hidden="1" customWidth="1"/>
    <col min="14857" max="14857" width="7" style="267" customWidth="1"/>
    <col min="14858" max="14859" width="8.33203125" style="267" customWidth="1"/>
    <col min="14860" max="14860" width="0" style="267" hidden="1" customWidth="1"/>
    <col min="14861" max="14861" width="7" style="267" customWidth="1"/>
    <col min="14862" max="14863" width="8.33203125" style="267" customWidth="1"/>
    <col min="14864" max="14864" width="0" style="267" hidden="1" customWidth="1"/>
    <col min="14865" max="14865" width="7" style="267" customWidth="1"/>
    <col min="14866" max="14867" width="8.33203125" style="267" customWidth="1"/>
    <col min="14868" max="14868" width="7.33203125" style="267" customWidth="1"/>
    <col min="14869" max="14869" width="7" style="267" customWidth="1"/>
    <col min="14870" max="14871" width="8.33203125" style="267" customWidth="1"/>
    <col min="14872" max="14872" width="10.6640625" style="267" bestFit="1" customWidth="1"/>
    <col min="14873" max="14873" width="7.44140625" style="267" bestFit="1" customWidth="1"/>
    <col min="14874" max="14874" width="13.88671875" style="267" customWidth="1"/>
    <col min="14875" max="14875" width="12.5546875" style="267" customWidth="1"/>
    <col min="14876" max="14876" width="9.44140625" style="267" bestFit="1" customWidth="1"/>
    <col min="14877" max="15103" width="8.88671875" style="267"/>
    <col min="15104" max="15104" width="1.44140625" style="267" customWidth="1"/>
    <col min="15105" max="15105" width="8.88671875" style="267"/>
    <col min="15106" max="15106" width="25.109375" style="267" customWidth="1"/>
    <col min="15107" max="15107" width="7" style="267" customWidth="1"/>
    <col min="15108" max="15108" width="0" style="267" hidden="1" customWidth="1"/>
    <col min="15109" max="15109" width="7" style="267" customWidth="1"/>
    <col min="15110" max="15111" width="8.33203125" style="267" customWidth="1"/>
    <col min="15112" max="15112" width="0" style="267" hidden="1" customWidth="1"/>
    <col min="15113" max="15113" width="7" style="267" customWidth="1"/>
    <col min="15114" max="15115" width="8.33203125" style="267" customWidth="1"/>
    <col min="15116" max="15116" width="0" style="267" hidden="1" customWidth="1"/>
    <col min="15117" max="15117" width="7" style="267" customWidth="1"/>
    <col min="15118" max="15119" width="8.33203125" style="267" customWidth="1"/>
    <col min="15120" max="15120" width="0" style="267" hidden="1" customWidth="1"/>
    <col min="15121" max="15121" width="7" style="267" customWidth="1"/>
    <col min="15122" max="15123" width="8.33203125" style="267" customWidth="1"/>
    <col min="15124" max="15124" width="7.33203125" style="267" customWidth="1"/>
    <col min="15125" max="15125" width="7" style="267" customWidth="1"/>
    <col min="15126" max="15127" width="8.33203125" style="267" customWidth="1"/>
    <col min="15128" max="15128" width="10.6640625" style="267" bestFit="1" customWidth="1"/>
    <col min="15129" max="15129" width="7.44140625" style="267" bestFit="1" customWidth="1"/>
    <col min="15130" max="15130" width="13.88671875" style="267" customWidth="1"/>
    <col min="15131" max="15131" width="12.5546875" style="267" customWidth="1"/>
    <col min="15132" max="15132" width="9.44140625" style="267" bestFit="1" customWidth="1"/>
    <col min="15133" max="15359" width="8.88671875" style="267"/>
    <col min="15360" max="15360" width="1.44140625" style="267" customWidth="1"/>
    <col min="15361" max="15361" width="8.88671875" style="267"/>
    <col min="15362" max="15362" width="25.109375" style="267" customWidth="1"/>
    <col min="15363" max="15363" width="7" style="267" customWidth="1"/>
    <col min="15364" max="15364" width="0" style="267" hidden="1" customWidth="1"/>
    <col min="15365" max="15365" width="7" style="267" customWidth="1"/>
    <col min="15366" max="15367" width="8.33203125" style="267" customWidth="1"/>
    <col min="15368" max="15368" width="0" style="267" hidden="1" customWidth="1"/>
    <col min="15369" max="15369" width="7" style="267" customWidth="1"/>
    <col min="15370" max="15371" width="8.33203125" style="267" customWidth="1"/>
    <col min="15372" max="15372" width="0" style="267" hidden="1" customWidth="1"/>
    <col min="15373" max="15373" width="7" style="267" customWidth="1"/>
    <col min="15374" max="15375" width="8.33203125" style="267" customWidth="1"/>
    <col min="15376" max="15376" width="0" style="267" hidden="1" customWidth="1"/>
    <col min="15377" max="15377" width="7" style="267" customWidth="1"/>
    <col min="15378" max="15379" width="8.33203125" style="267" customWidth="1"/>
    <col min="15380" max="15380" width="7.33203125" style="267" customWidth="1"/>
    <col min="15381" max="15381" width="7" style="267" customWidth="1"/>
    <col min="15382" max="15383" width="8.33203125" style="267" customWidth="1"/>
    <col min="15384" max="15384" width="10.6640625" style="267" bestFit="1" customWidth="1"/>
    <col min="15385" max="15385" width="7.44140625" style="267" bestFit="1" customWidth="1"/>
    <col min="15386" max="15386" width="13.88671875" style="267" customWidth="1"/>
    <col min="15387" max="15387" width="12.5546875" style="267" customWidth="1"/>
    <col min="15388" max="15388" width="9.44140625" style="267" bestFit="1" customWidth="1"/>
    <col min="15389" max="15615" width="8.88671875" style="267"/>
    <col min="15616" max="15616" width="1.44140625" style="267" customWidth="1"/>
    <col min="15617" max="15617" width="8.88671875" style="267"/>
    <col min="15618" max="15618" width="25.109375" style="267" customWidth="1"/>
    <col min="15619" max="15619" width="7" style="267" customWidth="1"/>
    <col min="15620" max="15620" width="0" style="267" hidden="1" customWidth="1"/>
    <col min="15621" max="15621" width="7" style="267" customWidth="1"/>
    <col min="15622" max="15623" width="8.33203125" style="267" customWidth="1"/>
    <col min="15624" max="15624" width="0" style="267" hidden="1" customWidth="1"/>
    <col min="15625" max="15625" width="7" style="267" customWidth="1"/>
    <col min="15626" max="15627" width="8.33203125" style="267" customWidth="1"/>
    <col min="15628" max="15628" width="0" style="267" hidden="1" customWidth="1"/>
    <col min="15629" max="15629" width="7" style="267" customWidth="1"/>
    <col min="15630" max="15631" width="8.33203125" style="267" customWidth="1"/>
    <col min="15632" max="15632" width="0" style="267" hidden="1" customWidth="1"/>
    <col min="15633" max="15633" width="7" style="267" customWidth="1"/>
    <col min="15634" max="15635" width="8.33203125" style="267" customWidth="1"/>
    <col min="15636" max="15636" width="7.33203125" style="267" customWidth="1"/>
    <col min="15637" max="15637" width="7" style="267" customWidth="1"/>
    <col min="15638" max="15639" width="8.33203125" style="267" customWidth="1"/>
    <col min="15640" max="15640" width="10.6640625" style="267" bestFit="1" customWidth="1"/>
    <col min="15641" max="15641" width="7.44140625" style="267" bestFit="1" customWidth="1"/>
    <col min="15642" max="15642" width="13.88671875" style="267" customWidth="1"/>
    <col min="15643" max="15643" width="12.5546875" style="267" customWidth="1"/>
    <col min="15644" max="15644" width="9.44140625" style="267" bestFit="1" customWidth="1"/>
    <col min="15645" max="15871" width="8.88671875" style="267"/>
    <col min="15872" max="15872" width="1.44140625" style="267" customWidth="1"/>
    <col min="15873" max="15873" width="8.88671875" style="267"/>
    <col min="15874" max="15874" width="25.109375" style="267" customWidth="1"/>
    <col min="15875" max="15875" width="7" style="267" customWidth="1"/>
    <col min="15876" max="15876" width="0" style="267" hidden="1" customWidth="1"/>
    <col min="15877" max="15877" width="7" style="267" customWidth="1"/>
    <col min="15878" max="15879" width="8.33203125" style="267" customWidth="1"/>
    <col min="15880" max="15880" width="0" style="267" hidden="1" customWidth="1"/>
    <col min="15881" max="15881" width="7" style="267" customWidth="1"/>
    <col min="15882" max="15883" width="8.33203125" style="267" customWidth="1"/>
    <col min="15884" max="15884" width="0" style="267" hidden="1" customWidth="1"/>
    <col min="15885" max="15885" width="7" style="267" customWidth="1"/>
    <col min="15886" max="15887" width="8.33203125" style="267" customWidth="1"/>
    <col min="15888" max="15888" width="0" style="267" hidden="1" customWidth="1"/>
    <col min="15889" max="15889" width="7" style="267" customWidth="1"/>
    <col min="15890" max="15891" width="8.33203125" style="267" customWidth="1"/>
    <col min="15892" max="15892" width="7.33203125" style="267" customWidth="1"/>
    <col min="15893" max="15893" width="7" style="267" customWidth="1"/>
    <col min="15894" max="15895" width="8.33203125" style="267" customWidth="1"/>
    <col min="15896" max="15896" width="10.6640625" style="267" bestFit="1" customWidth="1"/>
    <col min="15897" max="15897" width="7.44140625" style="267" bestFit="1" customWidth="1"/>
    <col min="15898" max="15898" width="13.88671875" style="267" customWidth="1"/>
    <col min="15899" max="15899" width="12.5546875" style="267" customWidth="1"/>
    <col min="15900" max="15900" width="9.44140625" style="267" bestFit="1" customWidth="1"/>
    <col min="15901" max="16127" width="8.88671875" style="267"/>
    <col min="16128" max="16128" width="1.44140625" style="267" customWidth="1"/>
    <col min="16129" max="16129" width="8.88671875" style="267"/>
    <col min="16130" max="16130" width="25.109375" style="267" customWidth="1"/>
    <col min="16131" max="16131" width="7" style="267" customWidth="1"/>
    <col min="16132" max="16132" width="0" style="267" hidden="1" customWidth="1"/>
    <col min="16133" max="16133" width="7" style="267" customWidth="1"/>
    <col min="16134" max="16135" width="8.33203125" style="267" customWidth="1"/>
    <col min="16136" max="16136" width="0" style="267" hidden="1" customWidth="1"/>
    <col min="16137" max="16137" width="7" style="267" customWidth="1"/>
    <col min="16138" max="16139" width="8.33203125" style="267" customWidth="1"/>
    <col min="16140" max="16140" width="0" style="267" hidden="1" customWidth="1"/>
    <col min="16141" max="16141" width="7" style="267" customWidth="1"/>
    <col min="16142" max="16143" width="8.33203125" style="267" customWidth="1"/>
    <col min="16144" max="16144" width="0" style="267" hidden="1" customWidth="1"/>
    <col min="16145" max="16145" width="7" style="267" customWidth="1"/>
    <col min="16146" max="16147" width="8.33203125" style="267" customWidth="1"/>
    <col min="16148" max="16148" width="7.33203125" style="267" customWidth="1"/>
    <col min="16149" max="16149" width="7" style="267" customWidth="1"/>
    <col min="16150" max="16151" width="8.33203125" style="267" customWidth="1"/>
    <col min="16152" max="16152" width="10.6640625" style="267" bestFit="1" customWidth="1"/>
    <col min="16153" max="16153" width="7.44140625" style="267" bestFit="1" customWidth="1"/>
    <col min="16154" max="16154" width="13.88671875" style="267" customWidth="1"/>
    <col min="16155" max="16155" width="12.5546875" style="267" customWidth="1"/>
    <col min="16156" max="16156" width="9.44140625" style="267" bestFit="1" customWidth="1"/>
    <col min="16157" max="16384" width="8.88671875" style="267"/>
  </cols>
  <sheetData>
    <row r="1" spans="2:29" ht="51.6" customHeight="1" x14ac:dyDescent="0.35">
      <c r="B1" s="413"/>
      <c r="D1" s="414"/>
      <c r="E1" s="415" t="s">
        <v>250</v>
      </c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U1" s="417"/>
      <c r="V1" s="418" t="s">
        <v>65</v>
      </c>
      <c r="W1" s="418"/>
      <c r="X1" s="419"/>
      <c r="Y1" s="419"/>
      <c r="AB1" s="414"/>
    </row>
    <row r="2" spans="2:29" ht="21.6" thickBot="1" x14ac:dyDescent="0.45">
      <c r="B2" s="482" t="s">
        <v>26</v>
      </c>
      <c r="D2" s="414"/>
      <c r="E2" s="420"/>
      <c r="AB2" s="414"/>
      <c r="AC2" s="421"/>
    </row>
    <row r="3" spans="2:29" ht="17.399999999999999" thickBot="1" x14ac:dyDescent="0.35">
      <c r="B3" s="422" t="s">
        <v>1</v>
      </c>
      <c r="C3" s="423" t="s">
        <v>27</v>
      </c>
      <c r="D3" s="424"/>
      <c r="E3" s="425" t="s">
        <v>28</v>
      </c>
      <c r="F3" s="696" t="s">
        <v>29</v>
      </c>
      <c r="G3" s="697"/>
      <c r="H3" s="426"/>
      <c r="I3" s="425" t="s">
        <v>30</v>
      </c>
      <c r="J3" s="696" t="s">
        <v>29</v>
      </c>
      <c r="K3" s="697"/>
      <c r="L3" s="427"/>
      <c r="M3" s="425" t="s">
        <v>31</v>
      </c>
      <c r="N3" s="696" t="s">
        <v>29</v>
      </c>
      <c r="O3" s="697"/>
      <c r="P3" s="427"/>
      <c r="Q3" s="425" t="s">
        <v>32</v>
      </c>
      <c r="R3" s="696" t="s">
        <v>29</v>
      </c>
      <c r="S3" s="697"/>
      <c r="T3" s="428"/>
      <c r="U3" s="425" t="s">
        <v>33</v>
      </c>
      <c r="V3" s="696" t="s">
        <v>29</v>
      </c>
      <c r="W3" s="697"/>
      <c r="X3" s="425" t="s">
        <v>34</v>
      </c>
      <c r="Y3" s="429"/>
      <c r="Z3" s="430" t="s">
        <v>35</v>
      </c>
      <c r="AA3" s="431" t="s">
        <v>4</v>
      </c>
      <c r="AB3" s="432" t="s">
        <v>34</v>
      </c>
      <c r="AC3" s="421"/>
    </row>
    <row r="4" spans="2:29" ht="17.399999999999999" thickBot="1" x14ac:dyDescent="0.35">
      <c r="B4" s="433" t="s">
        <v>36</v>
      </c>
      <c r="C4" s="434"/>
      <c r="D4" s="435"/>
      <c r="E4" s="436" t="s">
        <v>37</v>
      </c>
      <c r="F4" s="694" t="s">
        <v>38</v>
      </c>
      <c r="G4" s="695"/>
      <c r="H4" s="437"/>
      <c r="I4" s="436" t="s">
        <v>37</v>
      </c>
      <c r="J4" s="694" t="s">
        <v>38</v>
      </c>
      <c r="K4" s="695"/>
      <c r="L4" s="436"/>
      <c r="M4" s="436" t="s">
        <v>37</v>
      </c>
      <c r="N4" s="694" t="s">
        <v>38</v>
      </c>
      <c r="O4" s="695"/>
      <c r="P4" s="436"/>
      <c r="Q4" s="436" t="s">
        <v>37</v>
      </c>
      <c r="R4" s="694" t="s">
        <v>38</v>
      </c>
      <c r="S4" s="695"/>
      <c r="T4" s="438"/>
      <c r="U4" s="436" t="s">
        <v>37</v>
      </c>
      <c r="V4" s="694" t="s">
        <v>38</v>
      </c>
      <c r="W4" s="695"/>
      <c r="X4" s="439" t="s">
        <v>37</v>
      </c>
      <c r="Y4" s="440" t="s">
        <v>39</v>
      </c>
      <c r="Z4" s="441" t="s">
        <v>40</v>
      </c>
      <c r="AA4" s="442" t="s">
        <v>41</v>
      </c>
      <c r="AB4" s="443" t="s">
        <v>2</v>
      </c>
      <c r="AC4" s="444" t="s">
        <v>214</v>
      </c>
    </row>
    <row r="5" spans="2:29" ht="53.25" customHeight="1" thickBot="1" x14ac:dyDescent="0.3">
      <c r="B5" s="93" t="s">
        <v>63</v>
      </c>
      <c r="C5" s="445">
        <f>SUM(C6:C8)</f>
        <v>105</v>
      </c>
      <c r="D5" s="446">
        <f>SUM(D6:D8)</f>
        <v>462</v>
      </c>
      <c r="E5" s="447">
        <f>SUM(E6:E8)</f>
        <v>567</v>
      </c>
      <c r="F5" s="448">
        <f>E25</f>
        <v>539</v>
      </c>
      <c r="G5" s="449" t="str">
        <f>B25</f>
        <v>Temper</v>
      </c>
      <c r="H5" s="450">
        <f>SUM(H6:H8)</f>
        <v>469</v>
      </c>
      <c r="I5" s="451">
        <f>SUM(I6:I8)</f>
        <v>574</v>
      </c>
      <c r="J5" s="451">
        <f>I21</f>
        <v>0</v>
      </c>
      <c r="K5" s="452" t="str">
        <f>B21</f>
        <v>Elke Rakvere</v>
      </c>
      <c r="L5" s="453">
        <f>SUM(L6:L8)</f>
        <v>454</v>
      </c>
      <c r="M5" s="448">
        <f>SUM(M6:M8)</f>
        <v>559</v>
      </c>
      <c r="N5" s="448">
        <f>M17</f>
        <v>558</v>
      </c>
      <c r="O5" s="449" t="str">
        <f>B17</f>
        <v>Põdra Pubi</v>
      </c>
      <c r="P5" s="454">
        <f>SUM(P6:P8)</f>
        <v>419</v>
      </c>
      <c r="Q5" s="448">
        <f>SUM(Q6:Q8)</f>
        <v>524</v>
      </c>
      <c r="R5" s="448">
        <f>Q13</f>
        <v>527</v>
      </c>
      <c r="S5" s="449" t="str">
        <f>B13</f>
        <v>Kunda Trans</v>
      </c>
      <c r="T5" s="454">
        <f>SUM(T6:T8)</f>
        <v>451</v>
      </c>
      <c r="U5" s="448">
        <f>SUM(U6:U8)</f>
        <v>556</v>
      </c>
      <c r="V5" s="448">
        <f>U9</f>
        <v>564</v>
      </c>
      <c r="W5" s="449" t="str">
        <f>B9</f>
        <v>Rakvere Linnavalitsus</v>
      </c>
      <c r="X5" s="455">
        <f t="shared" ref="X5:X25" si="0">E5+I5+M5+Q5+U5</f>
        <v>2780</v>
      </c>
      <c r="Y5" s="453">
        <f>SUM(Y6:Y8)</f>
        <v>2255</v>
      </c>
      <c r="Z5" s="456">
        <f>AVERAGE(Z6,Z7,Z8)</f>
        <v>185.33333333333334</v>
      </c>
      <c r="AA5" s="457">
        <f>AVERAGE(AA6,AA7,AA8)</f>
        <v>150.33333333333334</v>
      </c>
      <c r="AB5" s="698">
        <f>F6+J6+N6+R6+V6</f>
        <v>3</v>
      </c>
      <c r="AC5" s="701" t="s">
        <v>10</v>
      </c>
    </row>
    <row r="6" spans="2:29" ht="16.2" x14ac:dyDescent="0.25">
      <c r="B6" s="108" t="s">
        <v>64</v>
      </c>
      <c r="C6" s="301">
        <v>39</v>
      </c>
      <c r="D6" s="458">
        <v>168</v>
      </c>
      <c r="E6" s="459">
        <f>C6+D6</f>
        <v>207</v>
      </c>
      <c r="F6" s="704">
        <v>1</v>
      </c>
      <c r="G6" s="705"/>
      <c r="H6" s="460">
        <v>143</v>
      </c>
      <c r="I6" s="461">
        <f>C6+H6</f>
        <v>182</v>
      </c>
      <c r="J6" s="704">
        <v>1</v>
      </c>
      <c r="K6" s="705"/>
      <c r="L6" s="460">
        <v>162</v>
      </c>
      <c r="M6" s="461">
        <f>C6+L6</f>
        <v>201</v>
      </c>
      <c r="N6" s="704">
        <v>1</v>
      </c>
      <c r="O6" s="705"/>
      <c r="P6" s="460">
        <v>163</v>
      </c>
      <c r="Q6" s="459">
        <f>C6+P6</f>
        <v>202</v>
      </c>
      <c r="R6" s="704">
        <v>0</v>
      </c>
      <c r="S6" s="705"/>
      <c r="T6" s="458">
        <v>121</v>
      </c>
      <c r="U6" s="459">
        <f>C6+T6</f>
        <v>160</v>
      </c>
      <c r="V6" s="704">
        <v>0</v>
      </c>
      <c r="W6" s="705"/>
      <c r="X6" s="461">
        <f t="shared" si="0"/>
        <v>952</v>
      </c>
      <c r="Y6" s="460">
        <f>D6+H6+L6+P6+T6</f>
        <v>757</v>
      </c>
      <c r="Z6" s="462">
        <f>AVERAGE(E6,I6,M6,Q6,U6)</f>
        <v>190.4</v>
      </c>
      <c r="AA6" s="463">
        <f>AVERAGE(E6,I6,M6,Q6,U6)-C6</f>
        <v>151.4</v>
      </c>
      <c r="AB6" s="699"/>
      <c r="AC6" s="702"/>
    </row>
    <row r="7" spans="2:29" ht="16.2" x14ac:dyDescent="0.25">
      <c r="B7" s="108" t="s">
        <v>48</v>
      </c>
      <c r="C7" s="301">
        <v>43</v>
      </c>
      <c r="D7" s="458">
        <v>123</v>
      </c>
      <c r="E7" s="459">
        <f t="shared" ref="E7:E8" si="1">C7+D7</f>
        <v>166</v>
      </c>
      <c r="F7" s="706"/>
      <c r="G7" s="707"/>
      <c r="H7" s="460">
        <v>144</v>
      </c>
      <c r="I7" s="461">
        <f t="shared" ref="I7:I8" si="2">C7+H7</f>
        <v>187</v>
      </c>
      <c r="J7" s="706"/>
      <c r="K7" s="707"/>
      <c r="L7" s="460">
        <v>121</v>
      </c>
      <c r="M7" s="461">
        <f t="shared" ref="M7:M8" si="3">C7+L7</f>
        <v>164</v>
      </c>
      <c r="N7" s="706"/>
      <c r="O7" s="707"/>
      <c r="P7" s="458">
        <v>118</v>
      </c>
      <c r="Q7" s="459">
        <f t="shared" ref="Q7:Q8" si="4">C7+P7</f>
        <v>161</v>
      </c>
      <c r="R7" s="706"/>
      <c r="S7" s="707"/>
      <c r="T7" s="458">
        <v>138</v>
      </c>
      <c r="U7" s="459">
        <f t="shared" ref="U7:U8" si="5">C7+T7</f>
        <v>181</v>
      </c>
      <c r="V7" s="706"/>
      <c r="W7" s="707"/>
      <c r="X7" s="461">
        <f t="shared" si="0"/>
        <v>859</v>
      </c>
      <c r="Y7" s="460">
        <f>D7+H7+L7+P7+T7</f>
        <v>644</v>
      </c>
      <c r="Z7" s="462">
        <f>AVERAGE(E7,I7,M7,Q7,U7)</f>
        <v>171.8</v>
      </c>
      <c r="AA7" s="463">
        <f>AVERAGE(E7,I7,M7,Q7,U7)-C7</f>
        <v>128.80000000000001</v>
      </c>
      <c r="AB7" s="699"/>
      <c r="AC7" s="702"/>
    </row>
    <row r="8" spans="2:29" ht="16.8" thickBot="1" x14ac:dyDescent="0.35">
      <c r="B8" s="108" t="s">
        <v>49</v>
      </c>
      <c r="C8" s="297">
        <v>23</v>
      </c>
      <c r="D8" s="464">
        <v>171</v>
      </c>
      <c r="E8" s="459">
        <f t="shared" si="1"/>
        <v>194</v>
      </c>
      <c r="F8" s="708"/>
      <c r="G8" s="709"/>
      <c r="H8" s="465">
        <v>182</v>
      </c>
      <c r="I8" s="461">
        <f t="shared" si="2"/>
        <v>205</v>
      </c>
      <c r="J8" s="708"/>
      <c r="K8" s="709"/>
      <c r="L8" s="460">
        <v>171</v>
      </c>
      <c r="M8" s="461">
        <f t="shared" si="3"/>
        <v>194</v>
      </c>
      <c r="N8" s="708"/>
      <c r="O8" s="709"/>
      <c r="P8" s="458">
        <v>138</v>
      </c>
      <c r="Q8" s="459">
        <f t="shared" si="4"/>
        <v>161</v>
      </c>
      <c r="R8" s="708"/>
      <c r="S8" s="709"/>
      <c r="T8" s="458">
        <v>192</v>
      </c>
      <c r="U8" s="459">
        <f t="shared" si="5"/>
        <v>215</v>
      </c>
      <c r="V8" s="708"/>
      <c r="W8" s="709"/>
      <c r="X8" s="466">
        <f t="shared" si="0"/>
        <v>969</v>
      </c>
      <c r="Y8" s="465">
        <f>D8+H8+L8+P8+T8</f>
        <v>854</v>
      </c>
      <c r="Z8" s="467">
        <f>AVERAGE(E8,I8,M8,Q8,U8)</f>
        <v>193.8</v>
      </c>
      <c r="AA8" s="468">
        <f>AVERAGE(E8,I8,M8,Q8,U8)-C8</f>
        <v>170.8</v>
      </c>
      <c r="AB8" s="700"/>
      <c r="AC8" s="703"/>
    </row>
    <row r="9" spans="2:29" ht="53.25" customHeight="1" thickBot="1" x14ac:dyDescent="0.3">
      <c r="B9" s="93" t="s">
        <v>23</v>
      </c>
      <c r="C9" s="469">
        <f>SUM(C10:C12)</f>
        <v>127</v>
      </c>
      <c r="D9" s="470">
        <f>SUM(D10:D12)</f>
        <v>414</v>
      </c>
      <c r="E9" s="471">
        <f>SUM(E10:E12)</f>
        <v>541</v>
      </c>
      <c r="F9" s="471">
        <f>E21</f>
        <v>0</v>
      </c>
      <c r="G9" s="452" t="str">
        <f>B21</f>
        <v>Elke Rakvere</v>
      </c>
      <c r="H9" s="446">
        <f>SUM(H10:H12)</f>
        <v>498</v>
      </c>
      <c r="I9" s="471">
        <f>SUM(I10:I12)</f>
        <v>625</v>
      </c>
      <c r="J9" s="471">
        <f>I17</f>
        <v>580</v>
      </c>
      <c r="K9" s="452" t="str">
        <f>B17</f>
        <v>Põdra Pubi</v>
      </c>
      <c r="L9" s="453">
        <f>SUM(L10:L12)</f>
        <v>396</v>
      </c>
      <c r="M9" s="472">
        <f>SUM(M10:M12)</f>
        <v>523</v>
      </c>
      <c r="N9" s="471">
        <f>M13</f>
        <v>527</v>
      </c>
      <c r="O9" s="452" t="str">
        <f>B13</f>
        <v>Kunda Trans</v>
      </c>
      <c r="P9" s="453">
        <f>SUM(P10:P12)</f>
        <v>401</v>
      </c>
      <c r="Q9" s="448">
        <f>SUM(Q10:Q12)</f>
        <v>528</v>
      </c>
      <c r="R9" s="471">
        <f>Q25</f>
        <v>581</v>
      </c>
      <c r="S9" s="452" t="str">
        <f>B25</f>
        <v>Temper</v>
      </c>
      <c r="T9" s="453">
        <f>SUM(T10:T12)</f>
        <v>437</v>
      </c>
      <c r="U9" s="473">
        <f>SUM(U10:U12)</f>
        <v>564</v>
      </c>
      <c r="V9" s="471">
        <f>U5</f>
        <v>556</v>
      </c>
      <c r="W9" s="452" t="str">
        <f>B5</f>
        <v>K.A.K.</v>
      </c>
      <c r="X9" s="455">
        <f t="shared" si="0"/>
        <v>2781</v>
      </c>
      <c r="Y9" s="453">
        <f>SUM(Y10:Y12)</f>
        <v>2146</v>
      </c>
      <c r="Z9" s="474">
        <f>AVERAGE(Z10,Z11,Z12)</f>
        <v>185.4</v>
      </c>
      <c r="AA9" s="457">
        <f>AVERAGE(AA10,AA11,AA12)</f>
        <v>143.06666666666666</v>
      </c>
      <c r="AB9" s="698">
        <f>F10+J10+N10+R10+V10</f>
        <v>3</v>
      </c>
      <c r="AC9" s="710" t="s">
        <v>8</v>
      </c>
    </row>
    <row r="10" spans="2:29" ht="16.2" x14ac:dyDescent="0.25">
      <c r="B10" s="130" t="s">
        <v>160</v>
      </c>
      <c r="C10" s="301">
        <v>46</v>
      </c>
      <c r="D10" s="458">
        <v>119</v>
      </c>
      <c r="E10" s="459">
        <f>C10+D10</f>
        <v>165</v>
      </c>
      <c r="F10" s="704">
        <v>1</v>
      </c>
      <c r="G10" s="705"/>
      <c r="H10" s="460">
        <v>132</v>
      </c>
      <c r="I10" s="461">
        <f>C10+H10</f>
        <v>178</v>
      </c>
      <c r="J10" s="704">
        <v>1</v>
      </c>
      <c r="K10" s="705"/>
      <c r="L10" s="460">
        <v>121</v>
      </c>
      <c r="M10" s="461">
        <f>C10+L10</f>
        <v>167</v>
      </c>
      <c r="N10" s="704">
        <v>0</v>
      </c>
      <c r="O10" s="705"/>
      <c r="P10" s="460">
        <v>131</v>
      </c>
      <c r="Q10" s="459">
        <f>C10+P10</f>
        <v>177</v>
      </c>
      <c r="R10" s="704">
        <v>0</v>
      </c>
      <c r="S10" s="705"/>
      <c r="T10" s="458">
        <v>137</v>
      </c>
      <c r="U10" s="459">
        <f>C10+T10</f>
        <v>183</v>
      </c>
      <c r="V10" s="704">
        <v>1</v>
      </c>
      <c r="W10" s="705"/>
      <c r="X10" s="461">
        <f t="shared" si="0"/>
        <v>870</v>
      </c>
      <c r="Y10" s="460">
        <f>D10+H10+L10+P10+T10</f>
        <v>640</v>
      </c>
      <c r="Z10" s="462">
        <f>AVERAGE(E10,I10,M10,Q10,U10)</f>
        <v>174</v>
      </c>
      <c r="AA10" s="463">
        <f>AVERAGE(E10,I10,M10,Q10,U10)-C10</f>
        <v>128</v>
      </c>
      <c r="AB10" s="699"/>
      <c r="AC10" s="711"/>
    </row>
    <row r="11" spans="2:29" ht="16.2" x14ac:dyDescent="0.25">
      <c r="B11" s="117" t="s">
        <v>162</v>
      </c>
      <c r="C11" s="301">
        <v>45</v>
      </c>
      <c r="D11" s="458">
        <v>118</v>
      </c>
      <c r="E11" s="459">
        <f t="shared" ref="E11:E12" si="6">C11+D11</f>
        <v>163</v>
      </c>
      <c r="F11" s="706"/>
      <c r="G11" s="707"/>
      <c r="H11" s="460">
        <v>179</v>
      </c>
      <c r="I11" s="461">
        <f t="shared" ref="I11:I12" si="7">C11+H11</f>
        <v>224</v>
      </c>
      <c r="J11" s="706"/>
      <c r="K11" s="707"/>
      <c r="L11" s="460">
        <v>122</v>
      </c>
      <c r="M11" s="461">
        <f t="shared" ref="M11:M12" si="8">C11+L11</f>
        <v>167</v>
      </c>
      <c r="N11" s="706"/>
      <c r="O11" s="707"/>
      <c r="P11" s="458">
        <v>146</v>
      </c>
      <c r="Q11" s="459">
        <f t="shared" ref="Q11:Q12" si="9">C11+P11</f>
        <v>191</v>
      </c>
      <c r="R11" s="706"/>
      <c r="S11" s="707"/>
      <c r="T11" s="458">
        <v>152</v>
      </c>
      <c r="U11" s="459">
        <f t="shared" ref="U11:U12" si="10">C11+T11</f>
        <v>197</v>
      </c>
      <c r="V11" s="706"/>
      <c r="W11" s="707"/>
      <c r="X11" s="461">
        <f t="shared" si="0"/>
        <v>942</v>
      </c>
      <c r="Y11" s="460">
        <f>D11+H11+L11+P11+T11</f>
        <v>717</v>
      </c>
      <c r="Z11" s="462">
        <f>AVERAGE(E11,I11,M11,Q11,U11)</f>
        <v>188.4</v>
      </c>
      <c r="AA11" s="463">
        <f>AVERAGE(E11,I11,M11,Q11,U11)-C11</f>
        <v>143.4</v>
      </c>
      <c r="AB11" s="699"/>
      <c r="AC11" s="711"/>
    </row>
    <row r="12" spans="2:29" ht="16.8" thickBot="1" x14ac:dyDescent="0.35">
      <c r="B12" s="131" t="s">
        <v>161</v>
      </c>
      <c r="C12" s="297">
        <v>36</v>
      </c>
      <c r="D12" s="464">
        <v>177</v>
      </c>
      <c r="E12" s="459">
        <f t="shared" si="6"/>
        <v>213</v>
      </c>
      <c r="F12" s="708"/>
      <c r="G12" s="709"/>
      <c r="H12" s="465">
        <v>187</v>
      </c>
      <c r="I12" s="461">
        <f t="shared" si="7"/>
        <v>223</v>
      </c>
      <c r="J12" s="708"/>
      <c r="K12" s="709"/>
      <c r="L12" s="460">
        <v>153</v>
      </c>
      <c r="M12" s="461">
        <f t="shared" si="8"/>
        <v>189</v>
      </c>
      <c r="N12" s="708"/>
      <c r="O12" s="709"/>
      <c r="P12" s="458">
        <v>124</v>
      </c>
      <c r="Q12" s="459">
        <f t="shared" si="9"/>
        <v>160</v>
      </c>
      <c r="R12" s="708"/>
      <c r="S12" s="709"/>
      <c r="T12" s="458">
        <v>148</v>
      </c>
      <c r="U12" s="459">
        <f t="shared" si="10"/>
        <v>184</v>
      </c>
      <c r="V12" s="708"/>
      <c r="W12" s="709"/>
      <c r="X12" s="466">
        <f t="shared" si="0"/>
        <v>969</v>
      </c>
      <c r="Y12" s="465">
        <f>D12+H12+L12+P12+T12</f>
        <v>789</v>
      </c>
      <c r="Z12" s="467">
        <f>AVERAGE(E12,I12,M12,Q12,U12)</f>
        <v>193.8</v>
      </c>
      <c r="AA12" s="468">
        <f>AVERAGE(E12,I12,M12,Q12,U12)-C12</f>
        <v>157.80000000000001</v>
      </c>
      <c r="AB12" s="700"/>
      <c r="AC12" s="712"/>
    </row>
    <row r="13" spans="2:29" ht="53.25" customHeight="1" thickBot="1" x14ac:dyDescent="0.3">
      <c r="B13" s="93" t="s">
        <v>77</v>
      </c>
      <c r="C13" s="575">
        <f>SUM(C14:C16)</f>
        <v>73</v>
      </c>
      <c r="D13" s="576">
        <f>SUM(D14:D16)</f>
        <v>486</v>
      </c>
      <c r="E13" s="577">
        <f>SUM(E14:E16)</f>
        <v>559</v>
      </c>
      <c r="F13" s="577">
        <f>E17</f>
        <v>538</v>
      </c>
      <c r="G13" s="578" t="str">
        <f>B17</f>
        <v>Põdra Pubi</v>
      </c>
      <c r="H13" s="579">
        <f>SUM(H14:H16)</f>
        <v>462</v>
      </c>
      <c r="I13" s="577">
        <f>SUM(I14:I16)</f>
        <v>535</v>
      </c>
      <c r="J13" s="577">
        <f>I25</f>
        <v>521</v>
      </c>
      <c r="K13" s="578" t="str">
        <f>B25</f>
        <v>Temper</v>
      </c>
      <c r="L13" s="580">
        <f>SUM(L14:L16)</f>
        <v>454</v>
      </c>
      <c r="M13" s="581">
        <f>SUM(M14:M16)</f>
        <v>527</v>
      </c>
      <c r="N13" s="577">
        <f>M9</f>
        <v>523</v>
      </c>
      <c r="O13" s="578" t="str">
        <f>B9</f>
        <v>Rakvere Linnavalitsus</v>
      </c>
      <c r="P13" s="580">
        <f>SUM(P14:P16)</f>
        <v>454</v>
      </c>
      <c r="Q13" s="582">
        <f>SUM(Q14:Q16)</f>
        <v>527</v>
      </c>
      <c r="R13" s="577">
        <f>Q5</f>
        <v>524</v>
      </c>
      <c r="S13" s="578" t="str">
        <f>B5</f>
        <v>K.A.K.</v>
      </c>
      <c r="T13" s="580">
        <f>SUM(T14:T16)</f>
        <v>506</v>
      </c>
      <c r="U13" s="581">
        <f>SUM(U14:U16)</f>
        <v>579</v>
      </c>
      <c r="V13" s="577">
        <f>U21</f>
        <v>0</v>
      </c>
      <c r="W13" s="578" t="str">
        <f>B21</f>
        <v>Elke Rakvere</v>
      </c>
      <c r="X13" s="583">
        <f t="shared" si="0"/>
        <v>2727</v>
      </c>
      <c r="Y13" s="580">
        <f>SUM(Y14:Y16)</f>
        <v>2362</v>
      </c>
      <c r="Z13" s="584">
        <f>AVERAGE(Z14,Z15,Z16)</f>
        <v>181.80000000000004</v>
      </c>
      <c r="AA13" s="585">
        <f>AVERAGE(AA14,AA15,AA16)</f>
        <v>157.46666666666667</v>
      </c>
      <c r="AB13" s="713">
        <f>F14+J14+N14+R14+V14</f>
        <v>5</v>
      </c>
      <c r="AC13" s="710" t="s">
        <v>6</v>
      </c>
    </row>
    <row r="14" spans="2:29" ht="16.2" x14ac:dyDescent="0.25">
      <c r="B14" s="586" t="s">
        <v>121</v>
      </c>
      <c r="C14" s="587">
        <v>29</v>
      </c>
      <c r="D14" s="588">
        <v>112</v>
      </c>
      <c r="E14" s="589">
        <f>C14+D14</f>
        <v>141</v>
      </c>
      <c r="F14" s="716">
        <v>1</v>
      </c>
      <c r="G14" s="717"/>
      <c r="H14" s="590">
        <v>156</v>
      </c>
      <c r="I14" s="591">
        <f>C14+H14</f>
        <v>185</v>
      </c>
      <c r="J14" s="716">
        <v>1</v>
      </c>
      <c r="K14" s="717"/>
      <c r="L14" s="590">
        <v>162</v>
      </c>
      <c r="M14" s="591">
        <f>C14+L14</f>
        <v>191</v>
      </c>
      <c r="N14" s="716">
        <v>1</v>
      </c>
      <c r="O14" s="717"/>
      <c r="P14" s="590">
        <v>137</v>
      </c>
      <c r="Q14" s="589">
        <f>C14+P14</f>
        <v>166</v>
      </c>
      <c r="R14" s="716">
        <v>1</v>
      </c>
      <c r="S14" s="717"/>
      <c r="T14" s="588">
        <v>145</v>
      </c>
      <c r="U14" s="589">
        <f>C14+T14</f>
        <v>174</v>
      </c>
      <c r="V14" s="716">
        <v>1</v>
      </c>
      <c r="W14" s="717"/>
      <c r="X14" s="591">
        <f t="shared" si="0"/>
        <v>857</v>
      </c>
      <c r="Y14" s="590">
        <f>D14+H14+L14+P14+T14</f>
        <v>712</v>
      </c>
      <c r="Z14" s="592">
        <f>AVERAGE(E14,I14,M14,Q14,U14)</f>
        <v>171.4</v>
      </c>
      <c r="AA14" s="593">
        <f>AVERAGE(E14,I14,M14,Q14,U14)-C14</f>
        <v>142.4</v>
      </c>
      <c r="AB14" s="714"/>
      <c r="AC14" s="711"/>
    </row>
    <row r="15" spans="2:29" ht="16.2" x14ac:dyDescent="0.25">
      <c r="B15" s="594" t="s">
        <v>178</v>
      </c>
      <c r="C15" s="587">
        <v>8</v>
      </c>
      <c r="D15" s="588">
        <v>181</v>
      </c>
      <c r="E15" s="589">
        <f t="shared" ref="E15:E16" si="11">C15+D15</f>
        <v>189</v>
      </c>
      <c r="F15" s="718"/>
      <c r="G15" s="719"/>
      <c r="H15" s="590">
        <v>162</v>
      </c>
      <c r="I15" s="591">
        <f t="shared" ref="I15:I16" si="12">C15+H15</f>
        <v>170</v>
      </c>
      <c r="J15" s="718"/>
      <c r="K15" s="719"/>
      <c r="L15" s="590">
        <v>145</v>
      </c>
      <c r="M15" s="591">
        <f t="shared" ref="M15:M16" si="13">C15+L15</f>
        <v>153</v>
      </c>
      <c r="N15" s="718"/>
      <c r="O15" s="719"/>
      <c r="P15" s="588">
        <v>180</v>
      </c>
      <c r="Q15" s="589">
        <f t="shared" ref="Q15:Q16" si="14">C15+P15</f>
        <v>188</v>
      </c>
      <c r="R15" s="718"/>
      <c r="S15" s="719"/>
      <c r="T15" s="588">
        <v>158</v>
      </c>
      <c r="U15" s="589">
        <f t="shared" ref="U15:U16" si="15">C15+T15</f>
        <v>166</v>
      </c>
      <c r="V15" s="718"/>
      <c r="W15" s="719"/>
      <c r="X15" s="591">
        <f t="shared" si="0"/>
        <v>866</v>
      </c>
      <c r="Y15" s="590">
        <f>D15+H15+L15+P15+T15</f>
        <v>826</v>
      </c>
      <c r="Z15" s="592">
        <f>AVERAGE(E15,I15,M15,Q15,U15)</f>
        <v>173.2</v>
      </c>
      <c r="AA15" s="593">
        <f>AVERAGE(E15,I15,M15,Q15,U15)-C15</f>
        <v>165.2</v>
      </c>
      <c r="AB15" s="714"/>
      <c r="AC15" s="711"/>
    </row>
    <row r="16" spans="2:29" ht="16.8" thickBot="1" x14ac:dyDescent="0.35">
      <c r="B16" s="595" t="s">
        <v>122</v>
      </c>
      <c r="C16" s="596">
        <v>36</v>
      </c>
      <c r="D16" s="597">
        <v>193</v>
      </c>
      <c r="E16" s="589">
        <f t="shared" si="11"/>
        <v>229</v>
      </c>
      <c r="F16" s="720"/>
      <c r="G16" s="721"/>
      <c r="H16" s="598">
        <v>144</v>
      </c>
      <c r="I16" s="591">
        <f t="shared" si="12"/>
        <v>180</v>
      </c>
      <c r="J16" s="720"/>
      <c r="K16" s="721"/>
      <c r="L16" s="590">
        <v>147</v>
      </c>
      <c r="M16" s="591">
        <f t="shared" si="13"/>
        <v>183</v>
      </c>
      <c r="N16" s="720"/>
      <c r="O16" s="721"/>
      <c r="P16" s="588">
        <v>137</v>
      </c>
      <c r="Q16" s="589">
        <f t="shared" si="14"/>
        <v>173</v>
      </c>
      <c r="R16" s="720"/>
      <c r="S16" s="721"/>
      <c r="T16" s="588">
        <v>203</v>
      </c>
      <c r="U16" s="589">
        <f t="shared" si="15"/>
        <v>239</v>
      </c>
      <c r="V16" s="720"/>
      <c r="W16" s="721"/>
      <c r="X16" s="599">
        <f t="shared" si="0"/>
        <v>1004</v>
      </c>
      <c r="Y16" s="598">
        <f>D16+H16+L16+P16+T16</f>
        <v>824</v>
      </c>
      <c r="Z16" s="600">
        <f>AVERAGE(E16,I16,M16,Q16,U16)</f>
        <v>200.8</v>
      </c>
      <c r="AA16" s="601">
        <f>AVERAGE(E16,I16,M16,Q16,U16)-C16</f>
        <v>164.8</v>
      </c>
      <c r="AB16" s="715"/>
      <c r="AC16" s="712"/>
    </row>
    <row r="17" spans="2:29" ht="71.25" customHeight="1" thickBot="1" x14ac:dyDescent="0.3">
      <c r="B17" s="93" t="s">
        <v>19</v>
      </c>
      <c r="C17" s="469">
        <f>SUM(C18:C20)</f>
        <v>91</v>
      </c>
      <c r="D17" s="470">
        <f>SUM(D18:D20)</f>
        <v>447</v>
      </c>
      <c r="E17" s="471">
        <f>SUM(E18:E20)</f>
        <v>538</v>
      </c>
      <c r="F17" s="471">
        <f>E13</f>
        <v>559</v>
      </c>
      <c r="G17" s="452" t="str">
        <f>B13</f>
        <v>Kunda Trans</v>
      </c>
      <c r="H17" s="475">
        <f>SUM(H18:H20)</f>
        <v>489</v>
      </c>
      <c r="I17" s="471">
        <f>SUM(I18:I20)</f>
        <v>580</v>
      </c>
      <c r="J17" s="471">
        <f>I9</f>
        <v>625</v>
      </c>
      <c r="K17" s="452" t="str">
        <f>B9</f>
        <v>Rakvere Linnavalitsus</v>
      </c>
      <c r="L17" s="454">
        <f>SUM(L18:L20)</f>
        <v>467</v>
      </c>
      <c r="M17" s="473">
        <f>SUM(M18:M20)</f>
        <v>558</v>
      </c>
      <c r="N17" s="471">
        <f>M5</f>
        <v>559</v>
      </c>
      <c r="O17" s="452" t="str">
        <f>B5</f>
        <v>K.A.K.</v>
      </c>
      <c r="P17" s="453">
        <f>SUM(P18:P20)</f>
        <v>536</v>
      </c>
      <c r="Q17" s="473">
        <f>SUM(Q18:Q20)</f>
        <v>627</v>
      </c>
      <c r="R17" s="471">
        <f>Q21</f>
        <v>0</v>
      </c>
      <c r="S17" s="452" t="str">
        <f>B21</f>
        <v>Elke Rakvere</v>
      </c>
      <c r="T17" s="453">
        <f>SUM(T18:T20)</f>
        <v>363</v>
      </c>
      <c r="U17" s="473">
        <f>SUM(U18:U20)</f>
        <v>454</v>
      </c>
      <c r="V17" s="471">
        <f>U25</f>
        <v>582</v>
      </c>
      <c r="W17" s="452" t="str">
        <f>B25</f>
        <v>Temper</v>
      </c>
      <c r="X17" s="455">
        <f t="shared" si="0"/>
        <v>2757</v>
      </c>
      <c r="Y17" s="453">
        <f>SUM(Y18:Y20)</f>
        <v>2302</v>
      </c>
      <c r="Z17" s="474">
        <f>AVERAGE(Z18,Z19,Z20)</f>
        <v>183.79999999999998</v>
      </c>
      <c r="AA17" s="457">
        <f>AVERAGE(AA18,AA19,AA20)</f>
        <v>153.46666666666667</v>
      </c>
      <c r="AB17" s="698">
        <f>F18+J18+N18+R18+V18</f>
        <v>1</v>
      </c>
      <c r="AC17" s="710" t="s">
        <v>14</v>
      </c>
    </row>
    <row r="18" spans="2:29" ht="16.2" x14ac:dyDescent="0.25">
      <c r="B18" s="108" t="s">
        <v>212</v>
      </c>
      <c r="C18" s="301">
        <v>36</v>
      </c>
      <c r="D18" s="458">
        <v>133</v>
      </c>
      <c r="E18" s="459">
        <f>C18+D18</f>
        <v>169</v>
      </c>
      <c r="F18" s="704">
        <v>0</v>
      </c>
      <c r="G18" s="705"/>
      <c r="H18" s="460">
        <v>138</v>
      </c>
      <c r="I18" s="461">
        <f>C18+H18</f>
        <v>174</v>
      </c>
      <c r="J18" s="704">
        <v>0</v>
      </c>
      <c r="K18" s="705"/>
      <c r="L18" s="460">
        <v>175</v>
      </c>
      <c r="M18" s="461">
        <f>C18+L18</f>
        <v>211</v>
      </c>
      <c r="N18" s="704">
        <v>0</v>
      </c>
      <c r="O18" s="705"/>
      <c r="P18" s="460">
        <v>170</v>
      </c>
      <c r="Q18" s="459">
        <f>C18+P18</f>
        <v>206</v>
      </c>
      <c r="R18" s="704">
        <v>1</v>
      </c>
      <c r="S18" s="705"/>
      <c r="T18" s="458">
        <v>105</v>
      </c>
      <c r="U18" s="459">
        <f>C18+T18</f>
        <v>141</v>
      </c>
      <c r="V18" s="704">
        <v>0</v>
      </c>
      <c r="W18" s="705"/>
      <c r="X18" s="461">
        <f t="shared" si="0"/>
        <v>901</v>
      </c>
      <c r="Y18" s="460">
        <f>D18+H18+L18+P18+T18</f>
        <v>721</v>
      </c>
      <c r="Z18" s="462">
        <f>AVERAGE(E18,I18,M18,Q18,U18)</f>
        <v>180.2</v>
      </c>
      <c r="AA18" s="463">
        <f>AVERAGE(E18,I18,M18,Q18,U18)-C18</f>
        <v>144.19999999999999</v>
      </c>
      <c r="AB18" s="699"/>
      <c r="AC18" s="711"/>
    </row>
    <row r="19" spans="2:29" ht="16.2" x14ac:dyDescent="0.25">
      <c r="B19" s="117" t="s">
        <v>132</v>
      </c>
      <c r="C19" s="301">
        <v>36</v>
      </c>
      <c r="D19" s="458">
        <v>153</v>
      </c>
      <c r="E19" s="459">
        <f t="shared" ref="E19:E20" si="16">C19+D19</f>
        <v>189</v>
      </c>
      <c r="F19" s="706"/>
      <c r="G19" s="707"/>
      <c r="H19" s="460">
        <v>151</v>
      </c>
      <c r="I19" s="461">
        <f t="shared" ref="I19:I20" si="17">C19+H19</f>
        <v>187</v>
      </c>
      <c r="J19" s="706"/>
      <c r="K19" s="707"/>
      <c r="L19" s="460">
        <v>138</v>
      </c>
      <c r="M19" s="461">
        <f t="shared" ref="M19:M20" si="18">C19+L19</f>
        <v>174</v>
      </c>
      <c r="N19" s="706"/>
      <c r="O19" s="707"/>
      <c r="P19" s="458">
        <v>186</v>
      </c>
      <c r="Q19" s="459">
        <f t="shared" ref="Q19:Q20" si="19">C19+P19</f>
        <v>222</v>
      </c>
      <c r="R19" s="706"/>
      <c r="S19" s="707"/>
      <c r="T19" s="458">
        <v>102</v>
      </c>
      <c r="U19" s="459">
        <f t="shared" ref="U19:U20" si="20">C19+T19</f>
        <v>138</v>
      </c>
      <c r="V19" s="706"/>
      <c r="W19" s="707"/>
      <c r="X19" s="461">
        <f t="shared" si="0"/>
        <v>910</v>
      </c>
      <c r="Y19" s="460">
        <f>D19+H19+L19+P19+T19</f>
        <v>730</v>
      </c>
      <c r="Z19" s="462">
        <f>AVERAGE(E19,I19,M19,Q19,U19)</f>
        <v>182</v>
      </c>
      <c r="AA19" s="463">
        <f>AVERAGE(E19,I19,M19,Q19,U19)-C19</f>
        <v>146</v>
      </c>
      <c r="AB19" s="699"/>
      <c r="AC19" s="711"/>
    </row>
    <row r="20" spans="2:29" ht="16.8" thickBot="1" x14ac:dyDescent="0.35">
      <c r="B20" s="131" t="s">
        <v>133</v>
      </c>
      <c r="C20" s="297">
        <v>19</v>
      </c>
      <c r="D20" s="464">
        <v>161</v>
      </c>
      <c r="E20" s="459">
        <f t="shared" si="16"/>
        <v>180</v>
      </c>
      <c r="F20" s="708"/>
      <c r="G20" s="709"/>
      <c r="H20" s="465">
        <v>200</v>
      </c>
      <c r="I20" s="461">
        <f t="shared" si="17"/>
        <v>219</v>
      </c>
      <c r="J20" s="708"/>
      <c r="K20" s="709"/>
      <c r="L20" s="460">
        <v>154</v>
      </c>
      <c r="M20" s="461">
        <f t="shared" si="18"/>
        <v>173</v>
      </c>
      <c r="N20" s="708"/>
      <c r="O20" s="709"/>
      <c r="P20" s="458">
        <v>180</v>
      </c>
      <c r="Q20" s="459">
        <f t="shared" si="19"/>
        <v>199</v>
      </c>
      <c r="R20" s="708"/>
      <c r="S20" s="709"/>
      <c r="T20" s="458">
        <v>156</v>
      </c>
      <c r="U20" s="459">
        <f t="shared" si="20"/>
        <v>175</v>
      </c>
      <c r="V20" s="708"/>
      <c r="W20" s="709"/>
      <c r="X20" s="476">
        <f t="shared" si="0"/>
        <v>946</v>
      </c>
      <c r="Y20" s="477">
        <f>D20+H20+L20+P20+T20</f>
        <v>851</v>
      </c>
      <c r="Z20" s="478">
        <f>AVERAGE(E20,I20,M20,Q20,U20)</f>
        <v>189.2</v>
      </c>
      <c r="AA20" s="479">
        <f>AVERAGE(E20,I20,M20,Q20,U20)-C20</f>
        <v>170.2</v>
      </c>
      <c r="AB20" s="700"/>
      <c r="AC20" s="712"/>
    </row>
    <row r="21" spans="2:29" ht="53.25" customHeight="1" thickBot="1" x14ac:dyDescent="0.3">
      <c r="B21" s="93" t="s">
        <v>61</v>
      </c>
      <c r="C21" s="480">
        <f>SUM(C22:C24)</f>
        <v>0</v>
      </c>
      <c r="D21" s="470">
        <f>SUM(D22:D24)</f>
        <v>0</v>
      </c>
      <c r="E21" s="471">
        <f>SUM(E22:E24)</f>
        <v>0</v>
      </c>
      <c r="F21" s="471">
        <f>E9</f>
        <v>541</v>
      </c>
      <c r="G21" s="452" t="str">
        <f>B9</f>
        <v>Rakvere Linnavalitsus</v>
      </c>
      <c r="H21" s="470">
        <f>SUM(H22:H24)</f>
        <v>0</v>
      </c>
      <c r="I21" s="471">
        <f>SUM(I22:I24)</f>
        <v>0</v>
      </c>
      <c r="J21" s="471">
        <f>I5</f>
        <v>574</v>
      </c>
      <c r="K21" s="452" t="str">
        <f>B5</f>
        <v>K.A.K.</v>
      </c>
      <c r="L21" s="453">
        <f>SUM(L22:L24)</f>
        <v>0</v>
      </c>
      <c r="M21" s="472">
        <f>SUM(M22:M24)</f>
        <v>0</v>
      </c>
      <c r="N21" s="471">
        <f>M25</f>
        <v>535</v>
      </c>
      <c r="O21" s="452" t="str">
        <f>B25</f>
        <v>Temper</v>
      </c>
      <c r="P21" s="453">
        <f>SUM(P22:P24)</f>
        <v>0</v>
      </c>
      <c r="Q21" s="472">
        <f>SUM(Q22:Q24)</f>
        <v>0</v>
      </c>
      <c r="R21" s="471">
        <f>Q17</f>
        <v>627</v>
      </c>
      <c r="S21" s="452" t="str">
        <f>B17</f>
        <v>Põdra Pubi</v>
      </c>
      <c r="T21" s="453">
        <f>SUM(T22:T24)</f>
        <v>0</v>
      </c>
      <c r="U21" s="472">
        <f>SUM(U22:U24)</f>
        <v>0</v>
      </c>
      <c r="V21" s="471">
        <f>U13</f>
        <v>579</v>
      </c>
      <c r="W21" s="452" t="str">
        <f>B13</f>
        <v>Kunda Trans</v>
      </c>
      <c r="X21" s="455">
        <f t="shared" si="0"/>
        <v>0</v>
      </c>
      <c r="Y21" s="453">
        <f>SUM(Y22:Y24)</f>
        <v>0</v>
      </c>
      <c r="Z21" s="474" t="e">
        <f>AVERAGE(Z22,Z23,Z24)</f>
        <v>#DIV/0!</v>
      </c>
      <c r="AA21" s="457" t="e">
        <f>AVERAGE(AA22,AA23,AA24)</f>
        <v>#DIV/0!</v>
      </c>
      <c r="AB21" s="698">
        <f>F22+J22+N22+R22+V22</f>
        <v>0</v>
      </c>
      <c r="AC21" s="710" t="s">
        <v>298</v>
      </c>
    </row>
    <row r="22" spans="2:29" ht="16.2" x14ac:dyDescent="0.25">
      <c r="B22" s="108" t="s">
        <v>176</v>
      </c>
      <c r="C22" s="301"/>
      <c r="D22" s="458"/>
      <c r="E22" s="459"/>
      <c r="F22" s="704"/>
      <c r="G22" s="705"/>
      <c r="H22" s="460"/>
      <c r="I22" s="461"/>
      <c r="J22" s="704"/>
      <c r="K22" s="705"/>
      <c r="L22" s="460"/>
      <c r="M22" s="461"/>
      <c r="N22" s="704"/>
      <c r="O22" s="705"/>
      <c r="P22" s="460"/>
      <c r="Q22" s="459"/>
      <c r="R22" s="704"/>
      <c r="S22" s="705"/>
      <c r="T22" s="458"/>
      <c r="U22" s="459"/>
      <c r="V22" s="704"/>
      <c r="W22" s="705"/>
      <c r="X22" s="461"/>
      <c r="Y22" s="460"/>
      <c r="Z22" s="462"/>
      <c r="AA22" s="463"/>
      <c r="AB22" s="699"/>
      <c r="AC22" s="711"/>
    </row>
    <row r="23" spans="2:29" ht="16.2" x14ac:dyDescent="0.25">
      <c r="B23" s="108" t="s">
        <v>71</v>
      </c>
      <c r="C23" s="301"/>
      <c r="D23" s="458"/>
      <c r="E23" s="459"/>
      <c r="F23" s="706"/>
      <c r="G23" s="707"/>
      <c r="H23" s="460"/>
      <c r="I23" s="461"/>
      <c r="J23" s="706"/>
      <c r="K23" s="707"/>
      <c r="L23" s="460"/>
      <c r="M23" s="461"/>
      <c r="N23" s="706"/>
      <c r="O23" s="707"/>
      <c r="P23" s="458"/>
      <c r="Q23" s="459"/>
      <c r="R23" s="706"/>
      <c r="S23" s="707"/>
      <c r="T23" s="458"/>
      <c r="U23" s="459"/>
      <c r="V23" s="706"/>
      <c r="W23" s="707"/>
      <c r="X23" s="461"/>
      <c r="Y23" s="460"/>
      <c r="Z23" s="462"/>
      <c r="AA23" s="463"/>
      <c r="AB23" s="699"/>
      <c r="AC23" s="711"/>
    </row>
    <row r="24" spans="2:29" ht="16.8" thickBot="1" x14ac:dyDescent="0.35">
      <c r="B24" s="117" t="s">
        <v>73</v>
      </c>
      <c r="C24" s="297"/>
      <c r="D24" s="464"/>
      <c r="E24" s="459"/>
      <c r="F24" s="708"/>
      <c r="G24" s="709"/>
      <c r="H24" s="465"/>
      <c r="I24" s="461"/>
      <c r="J24" s="708"/>
      <c r="K24" s="709"/>
      <c r="L24" s="460"/>
      <c r="M24" s="461"/>
      <c r="N24" s="708"/>
      <c r="O24" s="709"/>
      <c r="P24" s="458"/>
      <c r="Q24" s="459"/>
      <c r="R24" s="708"/>
      <c r="S24" s="709"/>
      <c r="T24" s="458"/>
      <c r="U24" s="459"/>
      <c r="V24" s="708"/>
      <c r="W24" s="709"/>
      <c r="X24" s="466"/>
      <c r="Y24" s="465"/>
      <c r="Z24" s="467"/>
      <c r="AA24" s="468"/>
      <c r="AB24" s="700"/>
      <c r="AC24" s="712"/>
    </row>
    <row r="25" spans="2:29" ht="53.25" customHeight="1" thickBot="1" x14ac:dyDescent="0.3">
      <c r="B25" s="93" t="s">
        <v>20</v>
      </c>
      <c r="C25" s="481">
        <f>SUM(C26:C28)</f>
        <v>137</v>
      </c>
      <c r="D25" s="470">
        <f>SUM(D26:D28)</f>
        <v>402</v>
      </c>
      <c r="E25" s="471">
        <f>SUM(E26:E28)</f>
        <v>539</v>
      </c>
      <c r="F25" s="471">
        <f>E5</f>
        <v>567</v>
      </c>
      <c r="G25" s="452" t="str">
        <f>B5</f>
        <v>K.A.K.</v>
      </c>
      <c r="H25" s="470">
        <f>SUM(H26:H28)</f>
        <v>384</v>
      </c>
      <c r="I25" s="471">
        <f>SUM(I26:I28)</f>
        <v>521</v>
      </c>
      <c r="J25" s="471">
        <f>I13</f>
        <v>535</v>
      </c>
      <c r="K25" s="452" t="str">
        <f>B13</f>
        <v>Kunda Trans</v>
      </c>
      <c r="L25" s="453">
        <f>SUM(L26:L28)</f>
        <v>398</v>
      </c>
      <c r="M25" s="473">
        <f>SUM(M26:M28)</f>
        <v>535</v>
      </c>
      <c r="N25" s="471">
        <f>M21</f>
        <v>0</v>
      </c>
      <c r="O25" s="452" t="str">
        <f>B21</f>
        <v>Elke Rakvere</v>
      </c>
      <c r="P25" s="453">
        <f>SUM(P26:P28)</f>
        <v>444</v>
      </c>
      <c r="Q25" s="473">
        <f>SUM(Q26:Q28)</f>
        <v>581</v>
      </c>
      <c r="R25" s="471">
        <f>Q9</f>
        <v>528</v>
      </c>
      <c r="S25" s="452" t="str">
        <f>B9</f>
        <v>Rakvere Linnavalitsus</v>
      </c>
      <c r="T25" s="453">
        <f>SUM(T26:T28)</f>
        <v>445</v>
      </c>
      <c r="U25" s="473">
        <f>SUM(U26:U28)</f>
        <v>582</v>
      </c>
      <c r="V25" s="471">
        <f>U17</f>
        <v>454</v>
      </c>
      <c r="W25" s="452" t="str">
        <f>B17</f>
        <v>Põdra Pubi</v>
      </c>
      <c r="X25" s="455">
        <f t="shared" si="0"/>
        <v>2758</v>
      </c>
      <c r="Y25" s="453">
        <f>SUM(Y26:Y28)</f>
        <v>2073</v>
      </c>
      <c r="Z25" s="474">
        <f>AVERAGE(Z26,Z27,Z28)</f>
        <v>183.86666666666667</v>
      </c>
      <c r="AA25" s="457">
        <f>AVERAGE(AA26,AA27,AA28)</f>
        <v>138.20000000000002</v>
      </c>
      <c r="AB25" s="698">
        <f>F26+J26+N26+R26+V26</f>
        <v>3</v>
      </c>
      <c r="AC25" s="710" t="s">
        <v>12</v>
      </c>
    </row>
    <row r="26" spans="2:29" ht="16.2" x14ac:dyDescent="0.25">
      <c r="B26" s="108" t="s">
        <v>164</v>
      </c>
      <c r="C26" s="301">
        <v>60</v>
      </c>
      <c r="D26" s="458">
        <v>97</v>
      </c>
      <c r="E26" s="459">
        <f>C26+D26</f>
        <v>157</v>
      </c>
      <c r="F26" s="704">
        <v>0</v>
      </c>
      <c r="G26" s="705"/>
      <c r="H26" s="460">
        <v>130</v>
      </c>
      <c r="I26" s="461">
        <f>C26+H26</f>
        <v>190</v>
      </c>
      <c r="J26" s="704">
        <v>0</v>
      </c>
      <c r="K26" s="705"/>
      <c r="L26" s="460">
        <v>116</v>
      </c>
      <c r="M26" s="461">
        <f>C26+L26</f>
        <v>176</v>
      </c>
      <c r="N26" s="704">
        <v>1</v>
      </c>
      <c r="O26" s="705"/>
      <c r="P26" s="460">
        <v>139</v>
      </c>
      <c r="Q26" s="459">
        <f>C26+P26</f>
        <v>199</v>
      </c>
      <c r="R26" s="704">
        <v>1</v>
      </c>
      <c r="S26" s="705"/>
      <c r="T26" s="458">
        <v>118</v>
      </c>
      <c r="U26" s="459">
        <f>C26+T26</f>
        <v>178</v>
      </c>
      <c r="V26" s="704">
        <v>1</v>
      </c>
      <c r="W26" s="705"/>
      <c r="X26" s="461">
        <f>E26+I26+M26+Q26+U26</f>
        <v>900</v>
      </c>
      <c r="Y26" s="460">
        <f>D26+H26+L26+P26+T26</f>
        <v>600</v>
      </c>
      <c r="Z26" s="462">
        <f>AVERAGE(E26,I26,M26,Q26,U26)</f>
        <v>180</v>
      </c>
      <c r="AA26" s="463">
        <f>AVERAGE(E26,I26,M26,Q26,U26)-C26</f>
        <v>120</v>
      </c>
      <c r="AB26" s="699"/>
      <c r="AC26" s="711"/>
    </row>
    <row r="27" spans="2:29" ht="16.2" x14ac:dyDescent="0.25">
      <c r="B27" s="108" t="s">
        <v>165</v>
      </c>
      <c r="C27" s="301">
        <v>41</v>
      </c>
      <c r="D27" s="458">
        <v>151</v>
      </c>
      <c r="E27" s="459">
        <f t="shared" ref="E27:E28" si="21">C27+D27</f>
        <v>192</v>
      </c>
      <c r="F27" s="706"/>
      <c r="G27" s="707"/>
      <c r="H27" s="460">
        <v>113</v>
      </c>
      <c r="I27" s="461">
        <f t="shared" ref="I27:I28" si="22">C27+H27</f>
        <v>154</v>
      </c>
      <c r="J27" s="706"/>
      <c r="K27" s="707"/>
      <c r="L27" s="460">
        <v>145</v>
      </c>
      <c r="M27" s="461">
        <f t="shared" ref="M27:M28" si="23">C27+L27</f>
        <v>186</v>
      </c>
      <c r="N27" s="706"/>
      <c r="O27" s="707"/>
      <c r="P27" s="458">
        <v>157</v>
      </c>
      <c r="Q27" s="459">
        <f t="shared" ref="Q27:Q28" si="24">C27+P27</f>
        <v>198</v>
      </c>
      <c r="R27" s="706"/>
      <c r="S27" s="707"/>
      <c r="T27" s="458">
        <v>164</v>
      </c>
      <c r="U27" s="459">
        <f t="shared" ref="U27:U28" si="25">C27+T27</f>
        <v>205</v>
      </c>
      <c r="V27" s="706"/>
      <c r="W27" s="707"/>
      <c r="X27" s="461">
        <f>E27+I27+M27+Q27+U27</f>
        <v>935</v>
      </c>
      <c r="Y27" s="460">
        <f>D27+H27+L27+P27+T27</f>
        <v>730</v>
      </c>
      <c r="Z27" s="462">
        <f>AVERAGE(E27,I27,M27,Q27,U27)</f>
        <v>187</v>
      </c>
      <c r="AA27" s="463">
        <f>AVERAGE(E27,I27,M27,Q27,U27)-C27</f>
        <v>146</v>
      </c>
      <c r="AB27" s="699"/>
      <c r="AC27" s="711"/>
    </row>
    <row r="28" spans="2:29" ht="16.8" thickBot="1" x14ac:dyDescent="0.35">
      <c r="B28" s="117" t="s">
        <v>127</v>
      </c>
      <c r="C28" s="305">
        <v>36</v>
      </c>
      <c r="D28" s="464">
        <v>154</v>
      </c>
      <c r="E28" s="459">
        <f t="shared" si="21"/>
        <v>190</v>
      </c>
      <c r="F28" s="708"/>
      <c r="G28" s="709"/>
      <c r="H28" s="465">
        <v>141</v>
      </c>
      <c r="I28" s="461">
        <f t="shared" si="22"/>
        <v>177</v>
      </c>
      <c r="J28" s="708"/>
      <c r="K28" s="709"/>
      <c r="L28" s="465">
        <v>137</v>
      </c>
      <c r="M28" s="461">
        <f t="shared" si="23"/>
        <v>173</v>
      </c>
      <c r="N28" s="708"/>
      <c r="O28" s="709"/>
      <c r="P28" s="464">
        <v>148</v>
      </c>
      <c r="Q28" s="459">
        <f t="shared" si="24"/>
        <v>184</v>
      </c>
      <c r="R28" s="708"/>
      <c r="S28" s="709"/>
      <c r="T28" s="464">
        <v>163</v>
      </c>
      <c r="U28" s="459">
        <f t="shared" si="25"/>
        <v>199</v>
      </c>
      <c r="V28" s="708"/>
      <c r="W28" s="709"/>
      <c r="X28" s="466">
        <f>E28+I28+M28+Q28+U28</f>
        <v>923</v>
      </c>
      <c r="Y28" s="465">
        <f>D28+H28+L28+P28+T28</f>
        <v>743</v>
      </c>
      <c r="Z28" s="467">
        <f>AVERAGE(E28,I28,M28,Q28,U28)</f>
        <v>184.6</v>
      </c>
      <c r="AA28" s="468">
        <f>AVERAGE(E28,I28,M28,Q28,U28)-C28</f>
        <v>148.6</v>
      </c>
      <c r="AB28" s="700"/>
      <c r="AC28" s="712"/>
    </row>
    <row r="29" spans="2:29" ht="78" customHeight="1" x14ac:dyDescent="0.25"/>
  </sheetData>
  <mergeCells count="52">
    <mergeCell ref="AB25:AB28"/>
    <mergeCell ref="AC25:AC28"/>
    <mergeCell ref="F26:G28"/>
    <mergeCell ref="J26:K28"/>
    <mergeCell ref="N26:O28"/>
    <mergeCell ref="R26:S28"/>
    <mergeCell ref="V26:W28"/>
    <mergeCell ref="AC21:AC24"/>
    <mergeCell ref="F22:G24"/>
    <mergeCell ref="J22:K24"/>
    <mergeCell ref="N22:O24"/>
    <mergeCell ref="V18:W20"/>
    <mergeCell ref="AB21:AB24"/>
    <mergeCell ref="R22:S24"/>
    <mergeCell ref="V22:W24"/>
    <mergeCell ref="AB17:AB20"/>
    <mergeCell ref="AC17:AC20"/>
    <mergeCell ref="F18:G20"/>
    <mergeCell ref="J18:K20"/>
    <mergeCell ref="N18:O20"/>
    <mergeCell ref="R18:S20"/>
    <mergeCell ref="AB13:AB16"/>
    <mergeCell ref="AC13:AC16"/>
    <mergeCell ref="F14:G16"/>
    <mergeCell ref="J14:K16"/>
    <mergeCell ref="N14:O16"/>
    <mergeCell ref="R14:S16"/>
    <mergeCell ref="V14:W16"/>
    <mergeCell ref="AB9:AB12"/>
    <mergeCell ref="AC9:AC12"/>
    <mergeCell ref="F10:G12"/>
    <mergeCell ref="J10:K12"/>
    <mergeCell ref="N10:O12"/>
    <mergeCell ref="R10:S12"/>
    <mergeCell ref="V10:W12"/>
    <mergeCell ref="AB5:AB8"/>
    <mergeCell ref="AC5:AC8"/>
    <mergeCell ref="F6:G8"/>
    <mergeCell ref="J6:K8"/>
    <mergeCell ref="N6:O8"/>
    <mergeCell ref="R6:S8"/>
    <mergeCell ref="V6:W8"/>
    <mergeCell ref="V4:W4"/>
    <mergeCell ref="F3:G3"/>
    <mergeCell ref="J3:K3"/>
    <mergeCell ref="N3:O3"/>
    <mergeCell ref="R3:S3"/>
    <mergeCell ref="V3:W3"/>
    <mergeCell ref="F4:G4"/>
    <mergeCell ref="J4:K4"/>
    <mergeCell ref="N4:O4"/>
    <mergeCell ref="R4:S4"/>
  </mergeCells>
  <conditionalFormatting sqref="C5:C7 C9 C13 C21 C25 C17">
    <cfRule type="cellIs" dxfId="781" priority="16" stopIfTrue="1" operator="between">
      <formula>200</formula>
      <formula>300</formula>
    </cfRule>
  </conditionalFormatting>
  <conditionalFormatting sqref="AA2:AA4">
    <cfRule type="cellIs" dxfId="780" priority="15" stopIfTrue="1" operator="between">
      <formula>200</formula>
      <formula>300</formula>
    </cfRule>
  </conditionalFormatting>
  <conditionalFormatting sqref="W5 S5 O5 K5 X5:AA28 G5 D5:D9 E5:F6 L5:L9 M5:N6 T5:T9 U5:V6 H5:H9 I5:J6 P5:P9 Q5:R6 D13:W13 D17:W17 D21:W21 D25:W25 E9:G9 I9:K9 M9:O9 Q9:S9 U9:W9 E7:E8 E10:E12 E14:E16 E18:E20 E22:E24 E26:E28 I7:I8 I10:I12 I14:I16 I18:I20 I22:I24 I26:I28 M7:M8 M10:M12 M14:M16 M18:M20 M22:M24 M26:M28 Q7:Q8 Q10:Q12 Q14:Q16 Q18:Q20 Q22:Q24 Q26:Q28 U7:U8 U10:U12 U14:U16 U18:U20 U22:U24 U26:U28">
    <cfRule type="cellIs" dxfId="779" priority="14" stopIfTrue="1" operator="between">
      <formula>200</formula>
      <formula>300</formula>
    </cfRule>
  </conditionalFormatting>
  <conditionalFormatting sqref="C10:C11">
    <cfRule type="cellIs" dxfId="778" priority="13" stopIfTrue="1" operator="between">
      <formula>200</formula>
      <formula>300</formula>
    </cfRule>
  </conditionalFormatting>
  <conditionalFormatting sqref="R10 J10 F10 D10:D12 V10 L10:L12 P10:P12 T10:T12 N10 H10:H12">
    <cfRule type="cellIs" dxfId="777" priority="12" stopIfTrue="1" operator="between">
      <formula>200</formula>
      <formula>300</formula>
    </cfRule>
  </conditionalFormatting>
  <conditionalFormatting sqref="C14:C15">
    <cfRule type="cellIs" dxfId="776" priority="11" stopIfTrue="1" operator="between">
      <formula>200</formula>
      <formula>300</formula>
    </cfRule>
  </conditionalFormatting>
  <conditionalFormatting sqref="R14 J14 F14 D14:D16 V14 L14:L16 P14:P16 T14:T16 N14 H14:H16">
    <cfRule type="cellIs" dxfId="775" priority="10" stopIfTrue="1" operator="between">
      <formula>200</formula>
      <formula>300</formula>
    </cfRule>
  </conditionalFormatting>
  <conditionalFormatting sqref="C18:C19">
    <cfRule type="cellIs" dxfId="774" priority="9" stopIfTrue="1" operator="between">
      <formula>200</formula>
      <formula>300</formula>
    </cfRule>
  </conditionalFormatting>
  <conditionalFormatting sqref="R18 J18 F18 D18:D20 V18 L18:L20 P18:P20 T18:T20 N18 H18:H20">
    <cfRule type="cellIs" dxfId="773" priority="8" stopIfTrue="1" operator="between">
      <formula>200</formula>
      <formula>300</formula>
    </cfRule>
  </conditionalFormatting>
  <conditionalFormatting sqref="C22:C23">
    <cfRule type="cellIs" dxfId="772" priority="7" stopIfTrue="1" operator="between">
      <formula>200</formula>
      <formula>300</formula>
    </cfRule>
  </conditionalFormatting>
  <conditionalFormatting sqref="R22 J22 F22 D22:D24 V22 L22:L24 P22:P24 T22:T24 N22 H22:H24">
    <cfRule type="cellIs" dxfId="771" priority="6" stopIfTrue="1" operator="between">
      <formula>200</formula>
      <formula>300</formula>
    </cfRule>
  </conditionalFormatting>
  <conditionalFormatting sqref="C26:C27">
    <cfRule type="cellIs" dxfId="770" priority="5" stopIfTrue="1" operator="between">
      <formula>200</formula>
      <formula>300</formula>
    </cfRule>
  </conditionalFormatting>
  <conditionalFormatting sqref="R26 J26 F26 D26:D28 V26 L26:L28 P26:P28 T26:T28 N26 H26:H28">
    <cfRule type="cellIs" dxfId="769" priority="4" stopIfTrue="1" operator="between">
      <formula>200</formula>
      <formula>300</formula>
    </cfRule>
  </conditionalFormatting>
  <conditionalFormatting sqref="V1:W1">
    <cfRule type="cellIs" dxfId="768" priority="1" stopIfTrue="1" operator="between">
      <formula>3000</formula>
      <formula>3099</formula>
    </cfRule>
    <cfRule type="cellIs" dxfId="767" priority="2" stopIfTrue="1" operator="between">
      <formula>600</formula>
      <formula>699</formula>
    </cfRule>
    <cfRule type="cellIs" dxfId="766" priority="3" stopIfTrue="1" operator="between">
      <formula>700</formula>
      <formula>799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17"/>
  <sheetViews>
    <sheetView workbookViewId="0">
      <selection activeCell="C1" sqref="C1"/>
    </sheetView>
  </sheetViews>
  <sheetFormatPr defaultRowHeight="17.399999999999999" x14ac:dyDescent="0.3"/>
  <cols>
    <col min="1" max="1" width="15" style="402" customWidth="1"/>
    <col min="2" max="3" width="8.88671875" style="402"/>
    <col min="4" max="4" width="11" style="402" customWidth="1"/>
    <col min="5" max="5" width="13.5546875" style="402" customWidth="1"/>
    <col min="6" max="7" width="8.88671875" style="402"/>
    <col min="8" max="8" width="15" style="402" customWidth="1"/>
    <col min="9" max="10" width="8.88671875" style="402"/>
    <col min="11" max="11" width="14.109375" style="402" customWidth="1"/>
    <col min="12" max="13" width="8.88671875" style="402"/>
    <col min="14" max="14" width="16.109375" style="402" customWidth="1"/>
    <col min="15" max="16384" width="8.88671875" style="402"/>
  </cols>
  <sheetData>
    <row r="1" spans="1:12" x14ac:dyDescent="0.3">
      <c r="A1" s="405" t="s">
        <v>283</v>
      </c>
      <c r="B1" s="405"/>
    </row>
    <row r="2" spans="1:12" x14ac:dyDescent="0.3">
      <c r="D2" s="403" t="s">
        <v>281</v>
      </c>
    </row>
    <row r="3" spans="1:12" x14ac:dyDescent="0.3">
      <c r="A3" s="405" t="s">
        <v>284</v>
      </c>
      <c r="B3" s="402" t="s">
        <v>20</v>
      </c>
      <c r="E3" s="405" t="s">
        <v>285</v>
      </c>
      <c r="F3" s="402" t="s">
        <v>82</v>
      </c>
      <c r="H3" s="405" t="s">
        <v>286</v>
      </c>
      <c r="I3" s="402" t="s">
        <v>24</v>
      </c>
    </row>
    <row r="4" spans="1:12" x14ac:dyDescent="0.3">
      <c r="B4" s="402" t="s">
        <v>78</v>
      </c>
      <c r="F4" s="402" t="s">
        <v>61</v>
      </c>
      <c r="I4" s="402" t="s">
        <v>72</v>
      </c>
    </row>
    <row r="5" spans="1:12" x14ac:dyDescent="0.3">
      <c r="B5" s="402" t="s">
        <v>282</v>
      </c>
      <c r="F5" s="402" t="s">
        <v>21</v>
      </c>
      <c r="I5" s="402" t="s">
        <v>19</v>
      </c>
    </row>
    <row r="6" spans="1:12" x14ac:dyDescent="0.3">
      <c r="B6" s="402" t="s">
        <v>76</v>
      </c>
    </row>
    <row r="7" spans="1:12" x14ac:dyDescent="0.3">
      <c r="B7" s="402" t="s">
        <v>80</v>
      </c>
    </row>
    <row r="8" spans="1:12" x14ac:dyDescent="0.3">
      <c r="B8" s="402" t="s">
        <v>62</v>
      </c>
    </row>
    <row r="10" spans="1:12" x14ac:dyDescent="0.3">
      <c r="A10" s="405" t="s">
        <v>287</v>
      </c>
      <c r="B10" s="405"/>
    </row>
    <row r="12" spans="1:12" x14ac:dyDescent="0.3">
      <c r="A12" s="405" t="s">
        <v>284</v>
      </c>
      <c r="B12" s="402" t="s">
        <v>74</v>
      </c>
      <c r="E12" s="405" t="s">
        <v>285</v>
      </c>
      <c r="F12" s="402" t="s">
        <v>63</v>
      </c>
      <c r="H12" s="405" t="s">
        <v>286</v>
      </c>
      <c r="I12" s="402" t="s">
        <v>17</v>
      </c>
      <c r="K12" s="405" t="s">
        <v>289</v>
      </c>
      <c r="L12" s="402" t="s">
        <v>146</v>
      </c>
    </row>
    <row r="13" spans="1:12" x14ac:dyDescent="0.3">
      <c r="B13" s="402" t="s">
        <v>77</v>
      </c>
      <c r="F13" s="402" t="s">
        <v>22</v>
      </c>
      <c r="I13" s="402" t="s">
        <v>75</v>
      </c>
      <c r="L13" s="402" t="s">
        <v>18</v>
      </c>
    </row>
    <row r="14" spans="1:12" x14ac:dyDescent="0.3">
      <c r="B14" s="402" t="s">
        <v>16</v>
      </c>
      <c r="F14" s="402" t="s">
        <v>288</v>
      </c>
      <c r="I14" s="402" t="s">
        <v>83</v>
      </c>
      <c r="L14" s="402" t="s">
        <v>25</v>
      </c>
    </row>
    <row r="15" spans="1:12" x14ac:dyDescent="0.3">
      <c r="B15" s="402" t="s">
        <v>24</v>
      </c>
    </row>
    <row r="16" spans="1:12" x14ac:dyDescent="0.3">
      <c r="B16" s="402" t="s">
        <v>72</v>
      </c>
    </row>
    <row r="17" spans="2:2" x14ac:dyDescent="0.3">
      <c r="B17" s="40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Q28"/>
  <sheetViews>
    <sheetView workbookViewId="0">
      <selection activeCell="A4" sqref="A4"/>
    </sheetView>
  </sheetViews>
  <sheetFormatPr defaultColWidth="9.109375" defaultRowHeight="16.2" x14ac:dyDescent="0.3"/>
  <cols>
    <col min="1" max="1" width="4.88671875" style="8" bestFit="1" customWidth="1"/>
    <col min="2" max="2" width="9.5546875" style="156" hidden="1" customWidth="1"/>
    <col min="3" max="3" width="29.44140625" style="56" bestFit="1" customWidth="1"/>
    <col min="4" max="4" width="9.33203125" style="213" customWidth="1"/>
    <col min="5" max="5" width="14.33203125" style="57" customWidth="1"/>
    <col min="6" max="6" width="8.6640625" style="8" bestFit="1" customWidth="1"/>
    <col min="7" max="7" width="15" style="58" customWidth="1"/>
    <col min="8" max="8" width="7.33203125" style="58" customWidth="1"/>
    <col min="9" max="9" width="7.33203125" style="8" customWidth="1"/>
    <col min="10" max="10" width="7.33203125" style="58" customWidth="1"/>
    <col min="11" max="11" width="7.33203125" style="8" customWidth="1"/>
    <col min="12" max="12" width="7.5546875" style="8" bestFit="1" customWidth="1"/>
    <col min="13" max="13" width="7.44140625" style="8" bestFit="1" customWidth="1"/>
    <col min="14" max="14" width="7.5546875" style="8" bestFit="1" customWidth="1"/>
    <col min="15" max="15" width="7" style="59" bestFit="1" customWidth="1"/>
    <col min="16" max="16" width="7.88671875" style="8" customWidth="1"/>
    <col min="17" max="17" width="9.109375" style="59" customWidth="1"/>
    <col min="18" max="18" width="12.33203125" style="8" customWidth="1"/>
    <col min="19" max="19" width="10.6640625" style="8" bestFit="1" customWidth="1"/>
    <col min="20" max="16384" width="9.109375" style="8"/>
  </cols>
  <sheetData>
    <row r="1" spans="1:17" ht="2.4" customHeight="1" x14ac:dyDescent="0.3">
      <c r="A1" s="1"/>
      <c r="B1" s="152"/>
      <c r="C1" s="2"/>
      <c r="D1" s="5"/>
      <c r="E1" s="3"/>
      <c r="F1" s="4"/>
      <c r="G1" s="5"/>
      <c r="H1" s="1"/>
      <c r="I1" s="6"/>
      <c r="J1" s="1"/>
      <c r="K1" s="6"/>
      <c r="L1" s="1"/>
      <c r="M1" s="6"/>
      <c r="N1" s="1"/>
      <c r="O1" s="7"/>
      <c r="P1" s="1"/>
      <c r="Q1" s="7"/>
    </row>
    <row r="2" spans="1:17" ht="19.8" x14ac:dyDescent="0.3">
      <c r="A2" s="9"/>
      <c r="B2" s="153"/>
      <c r="C2" s="10" t="s">
        <v>0</v>
      </c>
      <c r="D2" s="728" t="s">
        <v>65</v>
      </c>
      <c r="E2" s="728"/>
      <c r="F2" s="11"/>
      <c r="G2" s="12" t="s">
        <v>66</v>
      </c>
      <c r="H2" s="13"/>
      <c r="I2" s="14"/>
      <c r="J2" s="13"/>
      <c r="K2" s="14"/>
      <c r="L2" s="13"/>
      <c r="M2" s="14"/>
      <c r="N2" s="13"/>
      <c r="O2" s="15"/>
      <c r="P2" s="13"/>
      <c r="Q2" s="15"/>
    </row>
    <row r="3" spans="1:17" s="25" customFormat="1" ht="9.6" customHeight="1" thickBot="1" x14ac:dyDescent="0.4">
      <c r="A3" s="16"/>
      <c r="B3" s="154"/>
      <c r="C3" s="17"/>
      <c r="D3" s="21"/>
      <c r="E3" s="18"/>
      <c r="F3" s="19"/>
      <c r="G3" s="20"/>
      <c r="H3" s="21"/>
      <c r="I3" s="22"/>
      <c r="J3" s="16"/>
      <c r="K3" s="23"/>
      <c r="L3" s="16"/>
      <c r="M3" s="23"/>
      <c r="N3" s="16"/>
      <c r="O3" s="24"/>
      <c r="P3" s="16"/>
      <c r="Q3" s="24"/>
    </row>
    <row r="4" spans="1:17" ht="32.4" customHeight="1" thickBot="1" x14ac:dyDescent="0.25">
      <c r="A4" s="26"/>
      <c r="B4" s="155"/>
      <c r="C4" s="27" t="s">
        <v>1</v>
      </c>
      <c r="D4" s="212" t="s">
        <v>2</v>
      </c>
      <c r="E4" s="28" t="s">
        <v>3</v>
      </c>
      <c r="F4" s="29" t="s">
        <v>4</v>
      </c>
      <c r="G4" s="30" t="s">
        <v>5</v>
      </c>
      <c r="H4" s="31" t="s">
        <v>6</v>
      </c>
      <c r="I4" s="32" t="s">
        <v>7</v>
      </c>
      <c r="J4" s="27" t="s">
        <v>8</v>
      </c>
      <c r="K4" s="32" t="s">
        <v>9</v>
      </c>
      <c r="L4" s="27" t="s">
        <v>10</v>
      </c>
      <c r="M4" s="32" t="s">
        <v>11</v>
      </c>
      <c r="N4" s="27" t="s">
        <v>12</v>
      </c>
      <c r="O4" s="33" t="s">
        <v>13</v>
      </c>
      <c r="P4" s="27" t="s">
        <v>14</v>
      </c>
      <c r="Q4" s="33" t="s">
        <v>15</v>
      </c>
    </row>
    <row r="5" spans="1:17" ht="18" customHeight="1" x14ac:dyDescent="0.25">
      <c r="A5" s="34">
        <v>1</v>
      </c>
      <c r="B5" s="722"/>
      <c r="C5" s="35" t="s">
        <v>81</v>
      </c>
      <c r="D5" s="208">
        <f>1+4+3+4+5</f>
        <v>17</v>
      </c>
      <c r="E5" s="36">
        <f t="shared" ref="E5" si="0">AVERAGE(H5,J5,L5,P5)/15</f>
        <v>183.13333333333333</v>
      </c>
      <c r="F5" s="37">
        <f t="shared" ref="F5" si="1">AVERAGE(I5,K5,M5,Q5)/15</f>
        <v>141.13333333333333</v>
      </c>
      <c r="G5" s="38">
        <f t="shared" ref="G5" si="2">H5+J5+L5+P5</f>
        <v>10988</v>
      </c>
      <c r="H5" s="39">
        <v>2612</v>
      </c>
      <c r="I5" s="40">
        <v>2047</v>
      </c>
      <c r="J5" s="39">
        <v>2669</v>
      </c>
      <c r="K5" s="244">
        <v>2389</v>
      </c>
      <c r="L5" s="39">
        <v>2742</v>
      </c>
      <c r="M5" s="40">
        <v>2392</v>
      </c>
      <c r="N5" s="39">
        <v>2956</v>
      </c>
      <c r="O5" s="40">
        <v>2616</v>
      </c>
      <c r="P5" s="39">
        <v>2965</v>
      </c>
      <c r="Q5" s="40">
        <v>1640</v>
      </c>
    </row>
    <row r="6" spans="1:17" ht="18" customHeight="1" x14ac:dyDescent="0.25">
      <c r="A6" s="41">
        <f>A5+1</f>
        <v>2</v>
      </c>
      <c r="B6" s="723"/>
      <c r="C6" s="42" t="s">
        <v>18</v>
      </c>
      <c r="D6" s="220">
        <f>5+2+4.5+2+3</f>
        <v>16.5</v>
      </c>
      <c r="E6" s="43">
        <f t="shared" ref="E6:E28" si="3">AVERAGE(H6,J6,L6,P6)/15</f>
        <v>180.61666666666667</v>
      </c>
      <c r="F6" s="44">
        <f t="shared" ref="F6:F28" si="4">AVERAGE(I6,K6,M6,Q6)/15</f>
        <v>154.69999999999999</v>
      </c>
      <c r="G6" s="45">
        <f t="shared" ref="G6:G28" si="5">H6+J6+L6+P6</f>
        <v>10837</v>
      </c>
      <c r="H6" s="46">
        <v>2947</v>
      </c>
      <c r="I6" s="47">
        <v>2512</v>
      </c>
      <c r="J6" s="46">
        <v>2348</v>
      </c>
      <c r="K6" s="47">
        <v>2078</v>
      </c>
      <c r="L6" s="46">
        <v>2774</v>
      </c>
      <c r="M6" s="47">
        <v>2329</v>
      </c>
      <c r="N6" s="46">
        <v>2892</v>
      </c>
      <c r="O6" s="48">
        <v>2457</v>
      </c>
      <c r="P6" s="46">
        <v>2768</v>
      </c>
      <c r="Q6" s="48">
        <v>2363</v>
      </c>
    </row>
    <row r="7" spans="1:17" ht="18" customHeight="1" x14ac:dyDescent="0.25">
      <c r="A7" s="41">
        <f>A6+1</f>
        <v>3</v>
      </c>
      <c r="B7" s="723"/>
      <c r="C7" s="42" t="s">
        <v>25</v>
      </c>
      <c r="D7" s="209">
        <f>3+2+5+3+3</f>
        <v>16</v>
      </c>
      <c r="E7" s="43">
        <f t="shared" si="3"/>
        <v>187.6</v>
      </c>
      <c r="F7" s="44">
        <f t="shared" si="4"/>
        <v>148.35</v>
      </c>
      <c r="G7" s="45">
        <f t="shared" si="5"/>
        <v>11256</v>
      </c>
      <c r="H7" s="46">
        <v>2869</v>
      </c>
      <c r="I7" s="47">
        <v>2474</v>
      </c>
      <c r="J7" s="46">
        <v>2430</v>
      </c>
      <c r="K7" s="47">
        <v>1225</v>
      </c>
      <c r="L7" s="216">
        <v>3127</v>
      </c>
      <c r="M7" s="47">
        <v>2692</v>
      </c>
      <c r="N7" s="46">
        <v>2814</v>
      </c>
      <c r="O7" s="48">
        <v>2484</v>
      </c>
      <c r="P7" s="46">
        <v>2830</v>
      </c>
      <c r="Q7" s="48">
        <v>2510</v>
      </c>
    </row>
    <row r="8" spans="1:17" ht="18" customHeight="1" x14ac:dyDescent="0.25">
      <c r="A8" s="41">
        <f>A7+1</f>
        <v>4</v>
      </c>
      <c r="B8" s="723"/>
      <c r="C8" s="42" t="s">
        <v>17</v>
      </c>
      <c r="D8" s="209">
        <f>2+3+4+4+3</f>
        <v>16</v>
      </c>
      <c r="E8" s="43">
        <f t="shared" si="3"/>
        <v>187.28333333333333</v>
      </c>
      <c r="F8" s="44">
        <f t="shared" si="4"/>
        <v>164.28333333333333</v>
      </c>
      <c r="G8" s="45">
        <f t="shared" si="5"/>
        <v>11237</v>
      </c>
      <c r="H8" s="46">
        <v>2790</v>
      </c>
      <c r="I8" s="47">
        <v>2440</v>
      </c>
      <c r="J8" s="46">
        <v>2562</v>
      </c>
      <c r="K8" s="47">
        <v>2237</v>
      </c>
      <c r="L8" s="216">
        <v>3024</v>
      </c>
      <c r="M8" s="47">
        <v>2614</v>
      </c>
      <c r="N8" s="46">
        <v>2965</v>
      </c>
      <c r="O8" s="48">
        <v>2630</v>
      </c>
      <c r="P8" s="46">
        <v>2861</v>
      </c>
      <c r="Q8" s="48">
        <v>2566</v>
      </c>
    </row>
    <row r="9" spans="1:17" ht="18" customHeight="1" x14ac:dyDescent="0.25">
      <c r="A9" s="41">
        <f>A8+1</f>
        <v>5</v>
      </c>
      <c r="B9" s="723"/>
      <c r="C9" s="42" t="s">
        <v>75</v>
      </c>
      <c r="D9" s="209">
        <f>2+2+4+4+3</f>
        <v>15</v>
      </c>
      <c r="E9" s="43">
        <f t="shared" si="3"/>
        <v>185.26666666666668</v>
      </c>
      <c r="F9" s="44">
        <f t="shared" si="4"/>
        <v>151.1</v>
      </c>
      <c r="G9" s="45">
        <f t="shared" si="5"/>
        <v>11116</v>
      </c>
      <c r="H9" s="46">
        <v>2743</v>
      </c>
      <c r="I9" s="47">
        <v>2473</v>
      </c>
      <c r="J9" s="46">
        <v>2718</v>
      </c>
      <c r="K9" s="47">
        <v>2418</v>
      </c>
      <c r="L9" s="46">
        <v>2891</v>
      </c>
      <c r="M9" s="47">
        <v>2571</v>
      </c>
      <c r="N9" s="46">
        <v>2872</v>
      </c>
      <c r="O9" s="47">
        <v>2582</v>
      </c>
      <c r="P9" s="46">
        <v>2764</v>
      </c>
      <c r="Q9" s="48">
        <v>1604</v>
      </c>
    </row>
    <row r="10" spans="1:17" ht="18" customHeight="1" thickBot="1" x14ac:dyDescent="0.3">
      <c r="A10" s="49">
        <f>A9+1</f>
        <v>6</v>
      </c>
      <c r="B10" s="724"/>
      <c r="C10" s="221" t="s">
        <v>83</v>
      </c>
      <c r="D10" s="210">
        <f>3+1+3+5+3</f>
        <v>15</v>
      </c>
      <c r="E10" s="51">
        <f t="shared" si="3"/>
        <v>180.11666666666667</v>
      </c>
      <c r="F10" s="52">
        <f t="shared" si="4"/>
        <v>151.03333333333333</v>
      </c>
      <c r="G10" s="53">
        <f t="shared" si="5"/>
        <v>10807</v>
      </c>
      <c r="H10" s="54">
        <v>2910</v>
      </c>
      <c r="I10" s="55">
        <v>2440</v>
      </c>
      <c r="J10" s="54">
        <v>2369</v>
      </c>
      <c r="K10" s="55">
        <v>2044</v>
      </c>
      <c r="L10" s="54">
        <v>2741</v>
      </c>
      <c r="M10" s="55">
        <v>2251</v>
      </c>
      <c r="N10" s="54">
        <v>2867</v>
      </c>
      <c r="O10" s="55">
        <v>2382</v>
      </c>
      <c r="P10" s="54">
        <v>2787</v>
      </c>
      <c r="Q10" s="55">
        <v>2327</v>
      </c>
    </row>
    <row r="11" spans="1:17" ht="17.399999999999999" customHeight="1" x14ac:dyDescent="0.25">
      <c r="A11" s="34">
        <v>7</v>
      </c>
      <c r="B11" s="722"/>
      <c r="C11" s="215" t="s">
        <v>63</v>
      </c>
      <c r="D11" s="208">
        <f>4+5+0+1+4</f>
        <v>14</v>
      </c>
      <c r="E11" s="36">
        <f t="shared" si="3"/>
        <v>182.21666666666667</v>
      </c>
      <c r="F11" s="37">
        <f t="shared" si="4"/>
        <v>148.71666666666667</v>
      </c>
      <c r="G11" s="38">
        <f t="shared" si="5"/>
        <v>10933</v>
      </c>
      <c r="H11" s="39">
        <v>2805</v>
      </c>
      <c r="I11" s="40">
        <v>2255</v>
      </c>
      <c r="J11" s="39">
        <v>2789</v>
      </c>
      <c r="K11" s="40">
        <v>2314</v>
      </c>
      <c r="L11" s="39">
        <v>2554</v>
      </c>
      <c r="M11" s="40">
        <v>2104</v>
      </c>
      <c r="N11" s="39">
        <v>2563</v>
      </c>
      <c r="O11" s="40">
        <v>2058</v>
      </c>
      <c r="P11" s="39">
        <v>2785</v>
      </c>
      <c r="Q11" s="244">
        <v>2250</v>
      </c>
    </row>
    <row r="12" spans="1:17" ht="17.399999999999999" customHeight="1" x14ac:dyDescent="0.25">
      <c r="A12" s="41">
        <f>A11+1</f>
        <v>8</v>
      </c>
      <c r="B12" s="723"/>
      <c r="C12" s="42" t="s">
        <v>22</v>
      </c>
      <c r="D12" s="209">
        <f>4+3+3+1+3</f>
        <v>14</v>
      </c>
      <c r="E12" s="43">
        <f t="shared" si="3"/>
        <v>181.98333333333332</v>
      </c>
      <c r="F12" s="44">
        <f t="shared" si="4"/>
        <v>150.98333333333332</v>
      </c>
      <c r="G12" s="45">
        <f t="shared" si="5"/>
        <v>10919</v>
      </c>
      <c r="H12" s="46">
        <v>2867</v>
      </c>
      <c r="I12" s="47">
        <v>2367</v>
      </c>
      <c r="J12" s="46">
        <v>2500</v>
      </c>
      <c r="K12" s="47">
        <v>2115</v>
      </c>
      <c r="L12" s="46">
        <v>2736</v>
      </c>
      <c r="M12" s="47">
        <v>2251</v>
      </c>
      <c r="N12" s="46">
        <v>2687</v>
      </c>
      <c r="O12" s="48">
        <v>2202</v>
      </c>
      <c r="P12" s="46">
        <v>2816</v>
      </c>
      <c r="Q12" s="47">
        <v>2326</v>
      </c>
    </row>
    <row r="13" spans="1:17" ht="17.399999999999999" customHeight="1" x14ac:dyDescent="0.25">
      <c r="A13" s="41">
        <f>A12+1</f>
        <v>9</v>
      </c>
      <c r="B13" s="723"/>
      <c r="C13" s="151" t="s">
        <v>23</v>
      </c>
      <c r="D13" s="209">
        <f>3+3+3+3+2</f>
        <v>14</v>
      </c>
      <c r="E13" s="43">
        <f t="shared" si="3"/>
        <v>180.98333333333332</v>
      </c>
      <c r="F13" s="44">
        <f t="shared" si="4"/>
        <v>138.4</v>
      </c>
      <c r="G13" s="45">
        <f t="shared" si="5"/>
        <v>10859</v>
      </c>
      <c r="H13" s="46">
        <v>2827</v>
      </c>
      <c r="I13" s="47">
        <v>2142</v>
      </c>
      <c r="J13" s="46">
        <v>2522</v>
      </c>
      <c r="K13" s="47">
        <v>1937</v>
      </c>
      <c r="L13" s="46">
        <v>2832</v>
      </c>
      <c r="M13" s="47">
        <v>2172</v>
      </c>
      <c r="N13" s="46">
        <v>2814</v>
      </c>
      <c r="O13" s="48">
        <v>2219</v>
      </c>
      <c r="P13" s="46">
        <v>2678</v>
      </c>
      <c r="Q13" s="48">
        <v>2053</v>
      </c>
    </row>
    <row r="14" spans="1:17" ht="17.399999999999999" customHeight="1" x14ac:dyDescent="0.25">
      <c r="A14" s="41">
        <f>A13+1</f>
        <v>10</v>
      </c>
      <c r="B14" s="723"/>
      <c r="C14" s="42" t="s">
        <v>74</v>
      </c>
      <c r="D14" s="209">
        <f>3+1+5+3+2</f>
        <v>14</v>
      </c>
      <c r="E14" s="43">
        <f t="shared" si="3"/>
        <v>178.85</v>
      </c>
      <c r="F14" s="44">
        <f t="shared" si="4"/>
        <v>136.93333333333334</v>
      </c>
      <c r="G14" s="45">
        <f t="shared" si="5"/>
        <v>10731</v>
      </c>
      <c r="H14" s="46">
        <v>2697</v>
      </c>
      <c r="I14" s="47">
        <v>2152</v>
      </c>
      <c r="J14" s="46">
        <v>2399</v>
      </c>
      <c r="K14" s="47">
        <v>1844</v>
      </c>
      <c r="L14" s="46">
        <v>2787</v>
      </c>
      <c r="M14" s="47">
        <v>1982</v>
      </c>
      <c r="N14" s="46">
        <v>2887</v>
      </c>
      <c r="O14" s="47">
        <v>2232</v>
      </c>
      <c r="P14" s="46">
        <v>2848</v>
      </c>
      <c r="Q14" s="47">
        <v>2238</v>
      </c>
    </row>
    <row r="15" spans="1:17" ht="17.399999999999999" customHeight="1" x14ac:dyDescent="0.25">
      <c r="A15" s="41">
        <f t="shared" ref="A15:A16" si="6">A14+1</f>
        <v>11</v>
      </c>
      <c r="B15" s="723"/>
      <c r="C15" s="151" t="s">
        <v>77</v>
      </c>
      <c r="D15" s="220">
        <f>3+5+2.5+2+1</f>
        <v>13.5</v>
      </c>
      <c r="E15" s="43">
        <f t="shared" si="3"/>
        <v>181.16666666666666</v>
      </c>
      <c r="F15" s="44">
        <f t="shared" si="4"/>
        <v>120.41666666666667</v>
      </c>
      <c r="G15" s="45">
        <f t="shared" si="5"/>
        <v>10870</v>
      </c>
      <c r="H15" s="46">
        <v>2723</v>
      </c>
      <c r="I15" s="47">
        <v>2123</v>
      </c>
      <c r="J15" s="46">
        <v>2740</v>
      </c>
      <c r="K15" s="47">
        <v>1610</v>
      </c>
      <c r="L15" s="46">
        <v>2669</v>
      </c>
      <c r="M15" s="47">
        <v>2049</v>
      </c>
      <c r="N15" s="46">
        <v>2707</v>
      </c>
      <c r="O15" s="48">
        <v>2092</v>
      </c>
      <c r="P15" s="46">
        <v>2738</v>
      </c>
      <c r="Q15" s="48">
        <v>1443</v>
      </c>
    </row>
    <row r="16" spans="1:17" ht="17.399999999999999" customHeight="1" thickBot="1" x14ac:dyDescent="0.3">
      <c r="A16" s="49">
        <f t="shared" si="6"/>
        <v>12</v>
      </c>
      <c r="B16" s="724"/>
      <c r="C16" s="221" t="s">
        <v>16</v>
      </c>
      <c r="D16" s="263">
        <f>3+3+1+1.5+4</f>
        <v>12.5</v>
      </c>
      <c r="E16" s="51">
        <f t="shared" si="3"/>
        <v>180.15</v>
      </c>
      <c r="F16" s="52">
        <f t="shared" si="4"/>
        <v>145.53333333333333</v>
      </c>
      <c r="G16" s="53">
        <f t="shared" si="5"/>
        <v>10809</v>
      </c>
      <c r="H16" s="54">
        <v>2867</v>
      </c>
      <c r="I16" s="55">
        <v>2377</v>
      </c>
      <c r="J16" s="54">
        <v>2457</v>
      </c>
      <c r="K16" s="55">
        <v>2077</v>
      </c>
      <c r="L16" s="54">
        <v>2696</v>
      </c>
      <c r="M16" s="55">
        <v>1994</v>
      </c>
      <c r="N16" s="54">
        <v>2669</v>
      </c>
      <c r="O16" s="55">
        <v>2174</v>
      </c>
      <c r="P16" s="54">
        <v>2789</v>
      </c>
      <c r="Q16" s="245">
        <v>2284</v>
      </c>
    </row>
    <row r="17" spans="1:17" ht="17.399999999999999" customHeight="1" x14ac:dyDescent="0.25">
      <c r="A17" s="34">
        <v>13</v>
      </c>
      <c r="B17" s="725"/>
      <c r="C17" s="35" t="s">
        <v>24</v>
      </c>
      <c r="D17" s="208">
        <f>2+2+4+3+1</f>
        <v>12</v>
      </c>
      <c r="E17" s="36">
        <f t="shared" si="3"/>
        <v>188.73333333333332</v>
      </c>
      <c r="F17" s="37">
        <f t="shared" si="4"/>
        <v>160.15</v>
      </c>
      <c r="G17" s="38">
        <f t="shared" si="5"/>
        <v>11324</v>
      </c>
      <c r="H17" s="39">
        <v>2771</v>
      </c>
      <c r="I17" s="40">
        <v>2541</v>
      </c>
      <c r="J17" s="39">
        <v>2712</v>
      </c>
      <c r="K17" s="40">
        <v>1742</v>
      </c>
      <c r="L17" s="264">
        <v>3065</v>
      </c>
      <c r="M17" s="40">
        <v>2785</v>
      </c>
      <c r="N17" s="39">
        <v>2818</v>
      </c>
      <c r="O17" s="40">
        <v>1663</v>
      </c>
      <c r="P17" s="39">
        <v>2776</v>
      </c>
      <c r="Q17" s="40">
        <v>2541</v>
      </c>
    </row>
    <row r="18" spans="1:17" ht="17.399999999999999" customHeight="1" x14ac:dyDescent="0.25">
      <c r="A18" s="41">
        <f>A17+1</f>
        <v>14</v>
      </c>
      <c r="B18" s="726"/>
      <c r="C18" s="42" t="s">
        <v>72</v>
      </c>
      <c r="D18" s="209">
        <f>3+3+3+2+1</f>
        <v>12</v>
      </c>
      <c r="E18" s="43">
        <f t="shared" si="3"/>
        <v>181.98333333333332</v>
      </c>
      <c r="F18" s="44">
        <f t="shared" si="4"/>
        <v>153.23333333333332</v>
      </c>
      <c r="G18" s="45">
        <f t="shared" si="5"/>
        <v>10919</v>
      </c>
      <c r="H18" s="46">
        <v>2638</v>
      </c>
      <c r="I18" s="47">
        <v>2278</v>
      </c>
      <c r="J18" s="46">
        <v>2754</v>
      </c>
      <c r="K18" s="47">
        <v>2299</v>
      </c>
      <c r="L18" s="46">
        <v>2725</v>
      </c>
      <c r="M18" s="47">
        <v>2255</v>
      </c>
      <c r="N18" s="46">
        <v>2724</v>
      </c>
      <c r="O18" s="47">
        <v>2279</v>
      </c>
      <c r="P18" s="46">
        <v>2802</v>
      </c>
      <c r="Q18" s="47">
        <v>2362</v>
      </c>
    </row>
    <row r="19" spans="1:17" ht="17.399999999999999" customHeight="1" x14ac:dyDescent="0.25">
      <c r="A19" s="41">
        <f>A18+1</f>
        <v>15</v>
      </c>
      <c r="B19" s="726"/>
      <c r="C19" s="151" t="s">
        <v>19</v>
      </c>
      <c r="D19" s="209">
        <f>4+2+2+2+2</f>
        <v>12</v>
      </c>
      <c r="E19" s="43">
        <f t="shared" si="3"/>
        <v>178.63333333333333</v>
      </c>
      <c r="F19" s="44">
        <f t="shared" si="4"/>
        <v>151.63333333333333</v>
      </c>
      <c r="G19" s="45">
        <f t="shared" si="5"/>
        <v>10718</v>
      </c>
      <c r="H19" s="46">
        <v>2889</v>
      </c>
      <c r="I19" s="47">
        <v>2429</v>
      </c>
      <c r="J19" s="46">
        <v>2504</v>
      </c>
      <c r="K19" s="47">
        <v>2169</v>
      </c>
      <c r="L19" s="46">
        <v>2749</v>
      </c>
      <c r="M19" s="47">
        <v>2309</v>
      </c>
      <c r="N19" s="46">
        <v>2699</v>
      </c>
      <c r="O19" s="47">
        <v>2259</v>
      </c>
      <c r="P19" s="46">
        <v>2576</v>
      </c>
      <c r="Q19" s="48">
        <v>2191</v>
      </c>
    </row>
    <row r="20" spans="1:17" ht="17.399999999999999" customHeight="1" x14ac:dyDescent="0.25">
      <c r="A20" s="41">
        <f>A19+1</f>
        <v>16</v>
      </c>
      <c r="B20" s="726"/>
      <c r="C20" s="42" t="s">
        <v>82</v>
      </c>
      <c r="D20" s="209">
        <f>2+3+1+4+2</f>
        <v>12</v>
      </c>
      <c r="E20" s="43">
        <f t="shared" si="3"/>
        <v>173.15</v>
      </c>
      <c r="F20" s="44">
        <f t="shared" si="4"/>
        <v>122.65</v>
      </c>
      <c r="G20" s="45">
        <f t="shared" si="5"/>
        <v>10389</v>
      </c>
      <c r="H20" s="46">
        <v>2614</v>
      </c>
      <c r="I20" s="47">
        <v>1814</v>
      </c>
      <c r="J20" s="46">
        <v>2577</v>
      </c>
      <c r="K20" s="48">
        <v>1837</v>
      </c>
      <c r="L20" s="46">
        <v>2635</v>
      </c>
      <c r="M20" s="47">
        <v>1920</v>
      </c>
      <c r="N20" s="46">
        <v>2655</v>
      </c>
      <c r="O20" s="47">
        <v>1940</v>
      </c>
      <c r="P20" s="46">
        <v>2563</v>
      </c>
      <c r="Q20" s="48">
        <v>1788</v>
      </c>
    </row>
    <row r="21" spans="1:17" ht="17.399999999999999" customHeight="1" x14ac:dyDescent="0.25">
      <c r="A21" s="41">
        <f>A20+1</f>
        <v>17</v>
      </c>
      <c r="B21" s="726"/>
      <c r="C21" s="151" t="s">
        <v>61</v>
      </c>
      <c r="D21" s="220">
        <f>2+4+1+1.5+3</f>
        <v>11.5</v>
      </c>
      <c r="E21" s="43">
        <f t="shared" si="3"/>
        <v>179.8</v>
      </c>
      <c r="F21" s="44">
        <f t="shared" si="4"/>
        <v>137.13333333333333</v>
      </c>
      <c r="G21" s="45">
        <f t="shared" si="5"/>
        <v>10788</v>
      </c>
      <c r="H21" s="218">
        <v>2698</v>
      </c>
      <c r="I21" s="219">
        <v>1983</v>
      </c>
      <c r="J21" s="46">
        <v>2666</v>
      </c>
      <c r="K21" s="47">
        <v>2051</v>
      </c>
      <c r="L21" s="46">
        <v>2808</v>
      </c>
      <c r="M21" s="47">
        <v>2168</v>
      </c>
      <c r="N21" s="46">
        <v>2712</v>
      </c>
      <c r="O21" s="47">
        <v>2027</v>
      </c>
      <c r="P21" s="46">
        <v>2616</v>
      </c>
      <c r="Q21" s="48">
        <v>2026</v>
      </c>
    </row>
    <row r="22" spans="1:17" ht="17.399999999999999" customHeight="1" thickBot="1" x14ac:dyDescent="0.3">
      <c r="A22" s="49">
        <f>A21+1</f>
        <v>18</v>
      </c>
      <c r="B22" s="727"/>
      <c r="C22" s="221" t="s">
        <v>21</v>
      </c>
      <c r="D22" s="210">
        <f>3+1+4+0+3</f>
        <v>11</v>
      </c>
      <c r="E22" s="51">
        <f t="shared" si="3"/>
        <v>178.36666666666667</v>
      </c>
      <c r="F22" s="52">
        <f t="shared" si="4"/>
        <v>141.36666666666667</v>
      </c>
      <c r="G22" s="53">
        <f t="shared" si="5"/>
        <v>10702</v>
      </c>
      <c r="H22" s="54">
        <v>2798</v>
      </c>
      <c r="I22" s="55">
        <v>1728</v>
      </c>
      <c r="J22" s="54">
        <v>2344</v>
      </c>
      <c r="K22" s="55">
        <v>2114</v>
      </c>
      <c r="L22" s="54">
        <v>2845</v>
      </c>
      <c r="M22" s="55">
        <v>2360</v>
      </c>
      <c r="N22" s="54">
        <v>2721</v>
      </c>
      <c r="O22" s="55">
        <v>2281</v>
      </c>
      <c r="P22" s="54">
        <v>2715</v>
      </c>
      <c r="Q22" s="245">
        <v>2280</v>
      </c>
    </row>
    <row r="23" spans="1:17" ht="17.399999999999999" customHeight="1" x14ac:dyDescent="0.25">
      <c r="A23" s="34">
        <v>19</v>
      </c>
      <c r="B23" s="722"/>
      <c r="C23" s="215" t="s">
        <v>20</v>
      </c>
      <c r="D23" s="208">
        <f>1+0+2+3+4</f>
        <v>10</v>
      </c>
      <c r="E23" s="36">
        <f t="shared" si="3"/>
        <v>175.21666666666667</v>
      </c>
      <c r="F23" s="37">
        <f t="shared" si="4"/>
        <v>131.63333333333333</v>
      </c>
      <c r="G23" s="38">
        <f t="shared" si="5"/>
        <v>10513</v>
      </c>
      <c r="H23" s="39">
        <v>2691</v>
      </c>
      <c r="I23" s="40">
        <v>2056</v>
      </c>
      <c r="J23" s="39">
        <v>2419</v>
      </c>
      <c r="K23" s="244">
        <v>1839</v>
      </c>
      <c r="L23" s="39">
        <v>2733</v>
      </c>
      <c r="M23" s="40">
        <v>2018</v>
      </c>
      <c r="N23" s="39">
        <v>2709</v>
      </c>
      <c r="O23" s="40">
        <v>1474</v>
      </c>
      <c r="P23" s="39">
        <v>2670</v>
      </c>
      <c r="Q23" s="244">
        <v>1985</v>
      </c>
    </row>
    <row r="24" spans="1:17" ht="17.399999999999999" customHeight="1" x14ac:dyDescent="0.25">
      <c r="A24" s="41">
        <f>A23+1</f>
        <v>20</v>
      </c>
      <c r="B24" s="723"/>
      <c r="C24" s="151" t="s">
        <v>78</v>
      </c>
      <c r="D24" s="209">
        <f>1+4+0+2+3</f>
        <v>10</v>
      </c>
      <c r="E24" s="43">
        <f t="shared" si="3"/>
        <v>164.76666666666668</v>
      </c>
      <c r="F24" s="44">
        <f t="shared" si="4"/>
        <v>105.1</v>
      </c>
      <c r="G24" s="45">
        <f t="shared" si="5"/>
        <v>9886</v>
      </c>
      <c r="H24" s="46">
        <v>2336</v>
      </c>
      <c r="I24" s="47">
        <v>1436</v>
      </c>
      <c r="J24" s="46">
        <v>2630</v>
      </c>
      <c r="K24" s="48">
        <v>1730</v>
      </c>
      <c r="L24" s="46">
        <v>2339</v>
      </c>
      <c r="M24" s="47">
        <v>1439</v>
      </c>
      <c r="N24" s="46">
        <v>2525</v>
      </c>
      <c r="O24" s="47">
        <v>1740</v>
      </c>
      <c r="P24" s="46">
        <v>2581</v>
      </c>
      <c r="Q24" s="48">
        <v>1701</v>
      </c>
    </row>
    <row r="25" spans="1:17" ht="17.399999999999999" customHeight="1" x14ac:dyDescent="0.25">
      <c r="A25" s="41">
        <f>A24+1</f>
        <v>21</v>
      </c>
      <c r="B25" s="723"/>
      <c r="C25" s="42" t="s">
        <v>79</v>
      </c>
      <c r="D25" s="209">
        <f>3+2+1+3+0</f>
        <v>9</v>
      </c>
      <c r="E25" s="43">
        <f t="shared" si="3"/>
        <v>176.36666666666667</v>
      </c>
      <c r="F25" s="44">
        <f t="shared" si="4"/>
        <v>145.44999999999999</v>
      </c>
      <c r="G25" s="45">
        <f t="shared" si="5"/>
        <v>10582</v>
      </c>
      <c r="H25" s="46">
        <v>2870</v>
      </c>
      <c r="I25" s="47">
        <v>2315</v>
      </c>
      <c r="J25" s="46">
        <v>2416</v>
      </c>
      <c r="K25" s="47">
        <v>1966</v>
      </c>
      <c r="L25" s="46">
        <v>2769</v>
      </c>
      <c r="M25" s="47">
        <v>2289</v>
      </c>
      <c r="N25" s="46">
        <v>2695</v>
      </c>
      <c r="O25" s="47">
        <v>2160</v>
      </c>
      <c r="P25" s="46">
        <v>2527</v>
      </c>
      <c r="Q25" s="48">
        <v>2157</v>
      </c>
    </row>
    <row r="26" spans="1:17" ht="17.399999999999999" customHeight="1" x14ac:dyDescent="0.25">
      <c r="A26" s="41">
        <f>A25+1</f>
        <v>22</v>
      </c>
      <c r="B26" s="723"/>
      <c r="C26" s="151" t="s">
        <v>76</v>
      </c>
      <c r="D26" s="209">
        <f>0+1+2+3+3</f>
        <v>9</v>
      </c>
      <c r="E26" s="43">
        <f t="shared" si="3"/>
        <v>169.85</v>
      </c>
      <c r="F26" s="44">
        <f t="shared" si="4"/>
        <v>122.26666666666667</v>
      </c>
      <c r="G26" s="45">
        <f t="shared" si="5"/>
        <v>10191</v>
      </c>
      <c r="H26" s="46">
        <v>2394</v>
      </c>
      <c r="I26" s="47">
        <v>1644</v>
      </c>
      <c r="J26" s="46">
        <v>2464</v>
      </c>
      <c r="K26" s="48">
        <v>1729</v>
      </c>
      <c r="L26" s="46">
        <v>2614</v>
      </c>
      <c r="M26" s="47">
        <v>1904</v>
      </c>
      <c r="N26" s="46">
        <v>2774</v>
      </c>
      <c r="O26" s="47">
        <v>1909</v>
      </c>
      <c r="P26" s="46">
        <v>2719</v>
      </c>
      <c r="Q26" s="48">
        <v>2059</v>
      </c>
    </row>
    <row r="27" spans="1:17" ht="17.399999999999999" customHeight="1" x14ac:dyDescent="0.25">
      <c r="A27" s="41">
        <f t="shared" ref="A27:A28" si="7">A26+1</f>
        <v>23</v>
      </c>
      <c r="B27" s="723"/>
      <c r="C27" s="151" t="s">
        <v>80</v>
      </c>
      <c r="D27" s="209">
        <f>2+1+2+0+2</f>
        <v>7</v>
      </c>
      <c r="E27" s="43">
        <f t="shared" si="3"/>
        <v>171.3</v>
      </c>
      <c r="F27" s="44">
        <f t="shared" si="4"/>
        <v>115.96666666666667</v>
      </c>
      <c r="G27" s="45">
        <f t="shared" si="5"/>
        <v>10278</v>
      </c>
      <c r="H27" s="46">
        <v>2625</v>
      </c>
      <c r="I27" s="47">
        <v>1835</v>
      </c>
      <c r="J27" s="46">
        <v>2507</v>
      </c>
      <c r="K27" s="47">
        <v>1632</v>
      </c>
      <c r="L27" s="46">
        <v>2640</v>
      </c>
      <c r="M27" s="47">
        <v>1860</v>
      </c>
      <c r="N27" s="46">
        <v>2278</v>
      </c>
      <c r="O27" s="47">
        <v>1378</v>
      </c>
      <c r="P27" s="46">
        <v>2506</v>
      </c>
      <c r="Q27" s="48">
        <v>1631</v>
      </c>
    </row>
    <row r="28" spans="1:17" ht="17.399999999999999" customHeight="1" thickBot="1" x14ac:dyDescent="0.3">
      <c r="A28" s="49">
        <f t="shared" si="7"/>
        <v>24</v>
      </c>
      <c r="B28" s="724"/>
      <c r="C28" s="50" t="s">
        <v>62</v>
      </c>
      <c r="D28" s="210">
        <f>1+3+0+2+0</f>
        <v>6</v>
      </c>
      <c r="E28" s="51">
        <f t="shared" si="3"/>
        <v>162.66666666666666</v>
      </c>
      <c r="F28" s="52">
        <f t="shared" si="4"/>
        <v>104.91666666666667</v>
      </c>
      <c r="G28" s="53">
        <f t="shared" si="5"/>
        <v>9760</v>
      </c>
      <c r="H28" s="54">
        <v>2507</v>
      </c>
      <c r="I28" s="55">
        <v>1607</v>
      </c>
      <c r="J28" s="54">
        <v>2570</v>
      </c>
      <c r="K28" s="245">
        <v>1670</v>
      </c>
      <c r="L28" s="54">
        <v>2313</v>
      </c>
      <c r="M28" s="55">
        <v>1473</v>
      </c>
      <c r="N28" s="54">
        <v>2604</v>
      </c>
      <c r="O28" s="55">
        <v>1774</v>
      </c>
      <c r="P28" s="54">
        <v>2370</v>
      </c>
      <c r="Q28" s="245">
        <v>1545</v>
      </c>
    </row>
  </sheetData>
  <sortState xmlns:xlrd2="http://schemas.microsoft.com/office/spreadsheetml/2017/richdata2" ref="C6:Q28">
    <sortCondition descending="1" ref="D6:D28"/>
    <sortCondition descending="1" ref="E6:E28"/>
  </sortState>
  <mergeCells count="5">
    <mergeCell ref="B23:B28"/>
    <mergeCell ref="B11:B16"/>
    <mergeCell ref="B17:B22"/>
    <mergeCell ref="D2:E2"/>
    <mergeCell ref="B5:B10"/>
  </mergeCells>
  <conditionalFormatting sqref="A1:B4 C2:M4 N2:Q10 A5:H5 I5:M10 C6:H10 A6:A11 C11:Q16 C17:K22 L22:Q22 A23 C23:Q28">
    <cfRule type="cellIs" dxfId="765" priority="31" stopIfTrue="1" operator="between">
      <formula>3000</formula>
      <formula>3099</formula>
    </cfRule>
    <cfRule type="cellIs" dxfId="764" priority="32" stopIfTrue="1" operator="between">
      <formula>600</formula>
      <formula>699</formula>
    </cfRule>
    <cfRule type="cellIs" dxfId="763" priority="33" stopIfTrue="1" operator="between">
      <formula>700</formula>
      <formula>799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T109"/>
  <sheetViews>
    <sheetView zoomScale="90" zoomScaleNormal="90" workbookViewId="0">
      <selection activeCell="A2" sqref="A2"/>
    </sheetView>
  </sheetViews>
  <sheetFormatPr defaultRowHeight="13.2" x14ac:dyDescent="0.25"/>
  <cols>
    <col min="1" max="1" width="5" bestFit="1" customWidth="1"/>
    <col min="2" max="2" width="5" style="410" customWidth="1"/>
    <col min="3" max="3" width="24.33203125" customWidth="1"/>
    <col min="4" max="5" width="0" hidden="1" customWidth="1"/>
    <col min="6" max="6" width="26.33203125" bestFit="1" customWidth="1"/>
    <col min="9" max="9" width="9.44140625" customWidth="1"/>
    <col min="10" max="12" width="8.88671875" customWidth="1"/>
    <col min="13" max="13" width="8.33203125" bestFit="1" customWidth="1"/>
    <col min="14" max="14" width="9.44140625" customWidth="1"/>
    <col min="15" max="15" width="7.6640625" bestFit="1" customWidth="1"/>
    <col min="16" max="16" width="9.88671875" customWidth="1"/>
    <col min="17" max="17" width="10.6640625" customWidth="1"/>
    <col min="18" max="19" width="16.6640625" bestFit="1" customWidth="1"/>
  </cols>
  <sheetData>
    <row r="1" spans="1:20" ht="22.8" x14ac:dyDescent="0.4">
      <c r="A1" s="222"/>
      <c r="B1" s="406"/>
      <c r="C1" s="223" t="s">
        <v>53</v>
      </c>
      <c r="D1" s="223"/>
      <c r="E1" s="224"/>
      <c r="F1" s="222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225"/>
    </row>
    <row r="2" spans="1:20" ht="31.2" x14ac:dyDescent="0.25">
      <c r="A2" s="226" t="s">
        <v>54</v>
      </c>
      <c r="B2" s="227" t="s">
        <v>214</v>
      </c>
      <c r="C2" s="226" t="s">
        <v>55</v>
      </c>
      <c r="D2" s="226"/>
      <c r="E2" s="227"/>
      <c r="F2" s="226" t="s">
        <v>1</v>
      </c>
      <c r="G2" s="226" t="s">
        <v>6</v>
      </c>
      <c r="H2" s="228" t="s">
        <v>7</v>
      </c>
      <c r="I2" s="226" t="s">
        <v>56</v>
      </c>
      <c r="J2" s="228" t="s">
        <v>9</v>
      </c>
      <c r="K2" s="226" t="s">
        <v>10</v>
      </c>
      <c r="L2" s="228" t="s">
        <v>11</v>
      </c>
      <c r="M2" s="226" t="s">
        <v>12</v>
      </c>
      <c r="N2" s="228" t="s">
        <v>13</v>
      </c>
      <c r="O2" s="226" t="s">
        <v>14</v>
      </c>
      <c r="P2" s="228" t="s">
        <v>15</v>
      </c>
      <c r="Q2" s="229" t="s">
        <v>5</v>
      </c>
      <c r="R2" s="230" t="s">
        <v>57</v>
      </c>
      <c r="S2" s="230" t="s">
        <v>58</v>
      </c>
      <c r="T2" s="231" t="s">
        <v>27</v>
      </c>
    </row>
    <row r="3" spans="1:20" ht="15.6" customHeight="1" x14ac:dyDescent="0.3">
      <c r="A3" s="232">
        <v>1</v>
      </c>
      <c r="B3" s="407"/>
      <c r="C3" s="147" t="s">
        <v>202</v>
      </c>
      <c r="D3" s="233"/>
      <c r="E3" s="234"/>
      <c r="F3" s="235" t="s">
        <v>146</v>
      </c>
      <c r="G3" s="236"/>
      <c r="H3" s="236"/>
      <c r="I3" s="236"/>
      <c r="J3" s="236"/>
      <c r="K3" s="236"/>
      <c r="L3" s="236"/>
      <c r="M3" s="236">
        <v>1143</v>
      </c>
      <c r="N3" s="236">
        <v>1028</v>
      </c>
      <c r="O3" s="236"/>
      <c r="P3" s="236"/>
      <c r="Q3" s="235">
        <f t="shared" ref="Q3:Q34" si="0">SUM(G3,I3,K3,M3,O3)</f>
        <v>1143</v>
      </c>
      <c r="R3" s="237">
        <f t="shared" ref="R3:R34" si="1">AVERAGE(G3,I3,K3,M3,O3)/5</f>
        <v>228.6</v>
      </c>
      <c r="S3" s="238">
        <f t="shared" ref="S3:S34" si="2">AVERAGE(H3,J3,L3,N3,P3)/5</f>
        <v>205.6</v>
      </c>
      <c r="T3" s="239">
        <v>0</v>
      </c>
    </row>
    <row r="4" spans="1:20" ht="15.6" customHeight="1" x14ac:dyDescent="0.3">
      <c r="A4" s="232">
        <v>2</v>
      </c>
      <c r="B4" s="407"/>
      <c r="C4" s="147" t="s">
        <v>188</v>
      </c>
      <c r="D4" s="233"/>
      <c r="E4" s="234"/>
      <c r="F4" s="235" t="s">
        <v>24</v>
      </c>
      <c r="G4" s="236"/>
      <c r="H4" s="236"/>
      <c r="I4" s="236"/>
      <c r="J4" s="236"/>
      <c r="K4" s="236">
        <v>1082</v>
      </c>
      <c r="L4" s="236">
        <v>972</v>
      </c>
      <c r="M4" s="236"/>
      <c r="N4" s="236"/>
      <c r="O4" s="236"/>
      <c r="P4" s="236"/>
      <c r="Q4" s="235">
        <f t="shared" si="0"/>
        <v>1082</v>
      </c>
      <c r="R4" s="237">
        <f t="shared" si="1"/>
        <v>216.4</v>
      </c>
      <c r="S4" s="238">
        <f t="shared" si="2"/>
        <v>194.4</v>
      </c>
      <c r="T4" s="239">
        <v>0</v>
      </c>
    </row>
    <row r="5" spans="1:20" ht="15.6" customHeight="1" x14ac:dyDescent="0.3">
      <c r="A5" s="232">
        <v>3</v>
      </c>
      <c r="B5" s="407" t="s">
        <v>237</v>
      </c>
      <c r="C5" s="147" t="s">
        <v>145</v>
      </c>
      <c r="D5" s="233"/>
      <c r="E5" s="234"/>
      <c r="F5" s="235" t="s">
        <v>25</v>
      </c>
      <c r="G5" s="236">
        <v>983</v>
      </c>
      <c r="H5" s="236">
        <v>908</v>
      </c>
      <c r="I5" s="236"/>
      <c r="J5" s="236"/>
      <c r="K5" s="236">
        <v>1006</v>
      </c>
      <c r="L5" s="236">
        <v>971</v>
      </c>
      <c r="M5" s="236">
        <v>885</v>
      </c>
      <c r="N5" s="236">
        <v>875</v>
      </c>
      <c r="O5" s="236">
        <v>1048</v>
      </c>
      <c r="P5" s="236">
        <v>1023</v>
      </c>
      <c r="Q5" s="235">
        <f t="shared" si="0"/>
        <v>3922</v>
      </c>
      <c r="R5" s="238">
        <f t="shared" si="1"/>
        <v>196.1</v>
      </c>
      <c r="S5" s="238">
        <f t="shared" si="2"/>
        <v>188.85</v>
      </c>
      <c r="T5" s="240">
        <f t="shared" ref="T5:T36" si="3">IF((190-S5)*0.8&gt;60,60,(190-S5)*0.8)</f>
        <v>0.92000000000000459</v>
      </c>
    </row>
    <row r="6" spans="1:20" ht="15.6" customHeight="1" x14ac:dyDescent="0.3">
      <c r="A6" s="232">
        <v>4</v>
      </c>
      <c r="B6" s="407" t="s">
        <v>235</v>
      </c>
      <c r="C6" s="147" t="s">
        <v>112</v>
      </c>
      <c r="D6" s="233"/>
      <c r="E6" s="234"/>
      <c r="F6" s="235" t="s">
        <v>75</v>
      </c>
      <c r="G6" s="236">
        <v>893</v>
      </c>
      <c r="H6" s="236">
        <v>848</v>
      </c>
      <c r="I6" s="236">
        <v>978</v>
      </c>
      <c r="J6" s="236">
        <v>898</v>
      </c>
      <c r="K6" s="236">
        <v>923</v>
      </c>
      <c r="L6" s="236">
        <v>863</v>
      </c>
      <c r="M6" s="236">
        <v>1094</v>
      </c>
      <c r="N6" s="236">
        <v>1029</v>
      </c>
      <c r="O6" s="236"/>
      <c r="P6" s="236"/>
      <c r="Q6" s="235">
        <f t="shared" si="0"/>
        <v>3888</v>
      </c>
      <c r="R6" s="241">
        <f t="shared" si="1"/>
        <v>194.4</v>
      </c>
      <c r="S6" s="238">
        <f t="shared" si="2"/>
        <v>181.9</v>
      </c>
      <c r="T6" s="240">
        <f t="shared" si="3"/>
        <v>6.479999999999996</v>
      </c>
    </row>
    <row r="7" spans="1:20" ht="15.6" customHeight="1" x14ac:dyDescent="0.3">
      <c r="A7" s="232">
        <v>5</v>
      </c>
      <c r="B7" s="407"/>
      <c r="C7" s="147" t="s">
        <v>178</v>
      </c>
      <c r="D7" s="233"/>
      <c r="E7" s="234"/>
      <c r="F7" s="235" t="s">
        <v>77</v>
      </c>
      <c r="G7" s="236"/>
      <c r="H7" s="236"/>
      <c r="I7" s="236">
        <v>962</v>
      </c>
      <c r="J7" s="236">
        <v>897</v>
      </c>
      <c r="K7" s="236"/>
      <c r="L7" s="236"/>
      <c r="M7" s="236"/>
      <c r="N7" s="236"/>
      <c r="O7" s="236"/>
      <c r="P7" s="236"/>
      <c r="Q7" s="235">
        <f t="shared" si="0"/>
        <v>962</v>
      </c>
      <c r="R7" s="241">
        <f t="shared" si="1"/>
        <v>192.4</v>
      </c>
      <c r="S7" s="238">
        <f t="shared" si="2"/>
        <v>179.4</v>
      </c>
      <c r="T7" s="240">
        <f t="shared" si="3"/>
        <v>8.4799999999999951</v>
      </c>
    </row>
    <row r="8" spans="1:20" ht="15.6" customHeight="1" x14ac:dyDescent="0.3">
      <c r="A8" s="232">
        <v>6</v>
      </c>
      <c r="B8" s="407" t="s">
        <v>236</v>
      </c>
      <c r="C8" s="147" t="s">
        <v>118</v>
      </c>
      <c r="D8" s="233"/>
      <c r="E8" s="234"/>
      <c r="F8" s="235" t="s">
        <v>76</v>
      </c>
      <c r="G8" s="236">
        <v>896</v>
      </c>
      <c r="H8" s="236">
        <v>596</v>
      </c>
      <c r="I8" s="236">
        <v>859</v>
      </c>
      <c r="J8" s="236">
        <v>574</v>
      </c>
      <c r="K8" s="236">
        <v>984</v>
      </c>
      <c r="L8" s="236">
        <v>694</v>
      </c>
      <c r="M8" s="236">
        <v>1047</v>
      </c>
      <c r="N8" s="236">
        <v>782</v>
      </c>
      <c r="O8" s="236">
        <v>1008</v>
      </c>
      <c r="P8" s="236">
        <v>778</v>
      </c>
      <c r="Q8" s="235">
        <f t="shared" si="0"/>
        <v>4794</v>
      </c>
      <c r="R8" s="238">
        <f t="shared" si="1"/>
        <v>191.76</v>
      </c>
      <c r="S8" s="238">
        <f t="shared" si="2"/>
        <v>136.95999999999998</v>
      </c>
      <c r="T8" s="240">
        <f t="shared" si="3"/>
        <v>42.432000000000016</v>
      </c>
    </row>
    <row r="9" spans="1:20" ht="15.6" customHeight="1" x14ac:dyDescent="0.3">
      <c r="A9" s="232">
        <v>7</v>
      </c>
      <c r="B9" s="407"/>
      <c r="C9" s="147" t="s">
        <v>168</v>
      </c>
      <c r="D9" s="233"/>
      <c r="E9" s="234"/>
      <c r="F9" s="235" t="s">
        <v>146</v>
      </c>
      <c r="G9" s="236"/>
      <c r="H9" s="236"/>
      <c r="I9" s="236">
        <v>909</v>
      </c>
      <c r="J9" s="236">
        <v>744</v>
      </c>
      <c r="K9" s="236">
        <v>1007</v>
      </c>
      <c r="L9" s="236">
        <v>842</v>
      </c>
      <c r="M9" s="236"/>
      <c r="N9" s="236"/>
      <c r="O9" s="236"/>
      <c r="P9" s="236"/>
      <c r="Q9" s="235">
        <f t="shared" si="0"/>
        <v>1916</v>
      </c>
      <c r="R9" s="241">
        <f t="shared" si="1"/>
        <v>191.6</v>
      </c>
      <c r="S9" s="238">
        <f t="shared" si="2"/>
        <v>158.6</v>
      </c>
      <c r="T9" s="240">
        <f t="shared" si="3"/>
        <v>25.120000000000005</v>
      </c>
    </row>
    <row r="10" spans="1:20" ht="15.6" customHeight="1" x14ac:dyDescent="0.3">
      <c r="A10" s="232">
        <v>8</v>
      </c>
      <c r="B10" s="407" t="s">
        <v>241</v>
      </c>
      <c r="C10" s="147" t="s">
        <v>52</v>
      </c>
      <c r="D10" s="233"/>
      <c r="E10" s="234"/>
      <c r="F10" s="235" t="s">
        <v>17</v>
      </c>
      <c r="G10" s="236">
        <v>955</v>
      </c>
      <c r="H10" s="236">
        <v>830</v>
      </c>
      <c r="I10" s="236">
        <v>805</v>
      </c>
      <c r="J10" s="236">
        <v>710</v>
      </c>
      <c r="K10" s="236">
        <v>1038</v>
      </c>
      <c r="L10" s="236">
        <v>893</v>
      </c>
      <c r="M10" s="236">
        <v>947</v>
      </c>
      <c r="N10" s="236">
        <v>837</v>
      </c>
      <c r="O10" s="236">
        <v>1006</v>
      </c>
      <c r="P10" s="236">
        <v>901</v>
      </c>
      <c r="Q10" s="235">
        <f t="shared" si="0"/>
        <v>4751</v>
      </c>
      <c r="R10" s="238">
        <f t="shared" si="1"/>
        <v>190.04000000000002</v>
      </c>
      <c r="S10" s="238">
        <f t="shared" si="2"/>
        <v>166.84</v>
      </c>
      <c r="T10" s="240">
        <f t="shared" si="3"/>
        <v>18.527999999999999</v>
      </c>
    </row>
    <row r="11" spans="1:20" ht="15.6" customHeight="1" x14ac:dyDescent="0.3">
      <c r="A11" s="232">
        <v>9</v>
      </c>
      <c r="B11" s="407"/>
      <c r="C11" s="147" t="s">
        <v>170</v>
      </c>
      <c r="D11" s="233"/>
      <c r="E11" s="234"/>
      <c r="F11" s="235" t="s">
        <v>78</v>
      </c>
      <c r="G11" s="236"/>
      <c r="H11" s="236"/>
      <c r="I11" s="236">
        <v>1021</v>
      </c>
      <c r="J11" s="236">
        <v>721</v>
      </c>
      <c r="K11" s="236"/>
      <c r="L11" s="236"/>
      <c r="M11" s="236">
        <v>864</v>
      </c>
      <c r="N11" s="236">
        <v>679</v>
      </c>
      <c r="O11" s="236"/>
      <c r="P11" s="236"/>
      <c r="Q11" s="235">
        <f t="shared" si="0"/>
        <v>1885</v>
      </c>
      <c r="R11" s="238">
        <f t="shared" si="1"/>
        <v>188.5</v>
      </c>
      <c r="S11" s="238">
        <f t="shared" si="2"/>
        <v>140</v>
      </c>
      <c r="T11" s="240">
        <f t="shared" si="3"/>
        <v>40</v>
      </c>
    </row>
    <row r="12" spans="1:20" ht="15.6" customHeight="1" x14ac:dyDescent="0.3">
      <c r="A12" s="232">
        <v>10</v>
      </c>
      <c r="B12" s="407" t="s">
        <v>240</v>
      </c>
      <c r="C12" s="147" t="s">
        <v>44</v>
      </c>
      <c r="D12" s="233"/>
      <c r="E12" s="234"/>
      <c r="F12" s="235" t="s">
        <v>16</v>
      </c>
      <c r="G12" s="236">
        <v>1056</v>
      </c>
      <c r="H12" s="236">
        <v>951</v>
      </c>
      <c r="I12" s="236">
        <v>750</v>
      </c>
      <c r="J12" s="236">
        <v>750</v>
      </c>
      <c r="K12" s="236">
        <v>924</v>
      </c>
      <c r="L12" s="236">
        <v>844</v>
      </c>
      <c r="M12" s="236">
        <v>954</v>
      </c>
      <c r="N12" s="236">
        <v>874</v>
      </c>
      <c r="O12" s="236">
        <v>1026</v>
      </c>
      <c r="P12" s="236">
        <v>951</v>
      </c>
      <c r="Q12" s="235">
        <f t="shared" si="0"/>
        <v>4710</v>
      </c>
      <c r="R12" s="241">
        <f t="shared" si="1"/>
        <v>188.4</v>
      </c>
      <c r="S12" s="238">
        <f t="shared" si="2"/>
        <v>174.8</v>
      </c>
      <c r="T12" s="240">
        <f t="shared" si="3"/>
        <v>12.159999999999991</v>
      </c>
    </row>
    <row r="13" spans="1:20" ht="15.6" customHeight="1" x14ac:dyDescent="0.3">
      <c r="A13" s="232">
        <v>11</v>
      </c>
      <c r="B13" s="407" t="s">
        <v>239</v>
      </c>
      <c r="C13" s="147" t="s">
        <v>123</v>
      </c>
      <c r="D13" s="233"/>
      <c r="E13" s="234"/>
      <c r="F13" s="235" t="s">
        <v>24</v>
      </c>
      <c r="G13" s="236">
        <v>1018</v>
      </c>
      <c r="H13" s="236">
        <v>968</v>
      </c>
      <c r="I13" s="236">
        <v>857</v>
      </c>
      <c r="J13" s="236">
        <v>857</v>
      </c>
      <c r="K13" s="236">
        <v>973</v>
      </c>
      <c r="L13" s="236">
        <v>943</v>
      </c>
      <c r="M13" s="236">
        <v>973</v>
      </c>
      <c r="N13" s="236">
        <v>953</v>
      </c>
      <c r="O13" s="236">
        <v>878</v>
      </c>
      <c r="P13" s="236">
        <v>863</v>
      </c>
      <c r="Q13" s="235">
        <f t="shared" si="0"/>
        <v>4699</v>
      </c>
      <c r="R13" s="241">
        <f t="shared" si="1"/>
        <v>187.95999999999998</v>
      </c>
      <c r="S13" s="238">
        <f t="shared" si="2"/>
        <v>183.35999999999999</v>
      </c>
      <c r="T13" s="240">
        <f t="shared" si="3"/>
        <v>5.3120000000000118</v>
      </c>
    </row>
    <row r="14" spans="1:20" ht="15.6" customHeight="1" x14ac:dyDescent="0.3">
      <c r="A14" s="232">
        <v>12</v>
      </c>
      <c r="B14" s="407" t="s">
        <v>243</v>
      </c>
      <c r="C14" s="147" t="s">
        <v>144</v>
      </c>
      <c r="D14" s="233"/>
      <c r="E14" s="234"/>
      <c r="F14" s="235" t="s">
        <v>25</v>
      </c>
      <c r="G14" s="236">
        <v>894</v>
      </c>
      <c r="H14" s="236">
        <v>864</v>
      </c>
      <c r="I14" s="236">
        <v>725</v>
      </c>
      <c r="J14" s="236">
        <v>655</v>
      </c>
      <c r="K14" s="411">
        <v>1203</v>
      </c>
      <c r="L14" s="236">
        <v>1053</v>
      </c>
      <c r="M14" s="236">
        <v>960</v>
      </c>
      <c r="N14" s="236">
        <v>885</v>
      </c>
      <c r="O14" s="236">
        <v>917</v>
      </c>
      <c r="P14" s="236">
        <v>847</v>
      </c>
      <c r="Q14" s="235">
        <f t="shared" si="0"/>
        <v>4699</v>
      </c>
      <c r="R14" s="238">
        <f t="shared" si="1"/>
        <v>187.95999999999998</v>
      </c>
      <c r="S14" s="238">
        <f t="shared" si="2"/>
        <v>172.16</v>
      </c>
      <c r="T14" s="240">
        <f t="shared" si="3"/>
        <v>14.272000000000004</v>
      </c>
    </row>
    <row r="15" spans="1:20" ht="15.6" customHeight="1" x14ac:dyDescent="0.3">
      <c r="A15" s="232">
        <v>13</v>
      </c>
      <c r="B15" s="407" t="s">
        <v>242</v>
      </c>
      <c r="C15" s="147" t="s">
        <v>47</v>
      </c>
      <c r="D15" s="233"/>
      <c r="E15" s="234"/>
      <c r="F15" s="148" t="s">
        <v>72</v>
      </c>
      <c r="G15" s="236">
        <v>969</v>
      </c>
      <c r="H15" s="236">
        <v>864</v>
      </c>
      <c r="I15" s="236">
        <v>920</v>
      </c>
      <c r="J15" s="236">
        <v>850</v>
      </c>
      <c r="K15" s="236">
        <v>951</v>
      </c>
      <c r="L15" s="236">
        <v>876</v>
      </c>
      <c r="M15" s="236">
        <v>925</v>
      </c>
      <c r="N15" s="236">
        <v>855</v>
      </c>
      <c r="O15" s="236">
        <v>924</v>
      </c>
      <c r="P15" s="236">
        <v>854</v>
      </c>
      <c r="Q15" s="235">
        <f t="shared" si="0"/>
        <v>4689</v>
      </c>
      <c r="R15" s="241">
        <f t="shared" si="1"/>
        <v>187.56</v>
      </c>
      <c r="S15" s="238">
        <f t="shared" si="2"/>
        <v>171.95999999999998</v>
      </c>
      <c r="T15" s="240">
        <f t="shared" si="3"/>
        <v>14.432000000000016</v>
      </c>
    </row>
    <row r="16" spans="1:20" ht="15.6" customHeight="1" x14ac:dyDescent="0.3">
      <c r="A16" s="232">
        <v>14</v>
      </c>
      <c r="B16" s="407" t="s">
        <v>244</v>
      </c>
      <c r="C16" s="147" t="s">
        <v>109</v>
      </c>
      <c r="D16" s="233"/>
      <c r="E16" s="234"/>
      <c r="F16" s="235" t="s">
        <v>18</v>
      </c>
      <c r="G16" s="236">
        <v>956</v>
      </c>
      <c r="H16" s="236">
        <v>796</v>
      </c>
      <c r="I16" s="236">
        <v>813</v>
      </c>
      <c r="J16" s="236">
        <v>688</v>
      </c>
      <c r="K16" s="236">
        <v>942</v>
      </c>
      <c r="L16" s="236">
        <v>777</v>
      </c>
      <c r="M16" s="236">
        <v>953</v>
      </c>
      <c r="N16" s="236">
        <v>798</v>
      </c>
      <c r="O16" s="236">
        <v>988</v>
      </c>
      <c r="P16" s="236">
        <v>838</v>
      </c>
      <c r="Q16" s="235">
        <f t="shared" si="0"/>
        <v>4652</v>
      </c>
      <c r="R16" s="238">
        <f t="shared" si="1"/>
        <v>186.07999999999998</v>
      </c>
      <c r="S16" s="238">
        <f t="shared" si="2"/>
        <v>155.88</v>
      </c>
      <c r="T16" s="240">
        <f t="shared" si="3"/>
        <v>27.296000000000006</v>
      </c>
    </row>
    <row r="17" spans="1:20" ht="15.6" customHeight="1" x14ac:dyDescent="0.3">
      <c r="A17" s="232">
        <v>15</v>
      </c>
      <c r="B17" s="407"/>
      <c r="C17" s="147" t="s">
        <v>197</v>
      </c>
      <c r="D17" s="233"/>
      <c r="E17" s="234"/>
      <c r="F17" s="235" t="s">
        <v>80</v>
      </c>
      <c r="G17" s="236"/>
      <c r="H17" s="236"/>
      <c r="I17" s="236"/>
      <c r="J17" s="236"/>
      <c r="K17" s="236"/>
      <c r="L17" s="236"/>
      <c r="M17" s="236">
        <v>930</v>
      </c>
      <c r="N17" s="236">
        <v>630</v>
      </c>
      <c r="O17" s="236"/>
      <c r="P17" s="236"/>
      <c r="Q17" s="235">
        <f t="shared" si="0"/>
        <v>930</v>
      </c>
      <c r="R17" s="238">
        <f t="shared" si="1"/>
        <v>186</v>
      </c>
      <c r="S17" s="238">
        <f t="shared" si="2"/>
        <v>126</v>
      </c>
      <c r="T17" s="240">
        <f t="shared" si="3"/>
        <v>51.2</v>
      </c>
    </row>
    <row r="18" spans="1:20" ht="15.6" customHeight="1" x14ac:dyDescent="0.3">
      <c r="A18" s="232">
        <v>16</v>
      </c>
      <c r="B18" s="407" t="s">
        <v>245</v>
      </c>
      <c r="C18" s="147" t="s">
        <v>155</v>
      </c>
      <c r="D18" s="233"/>
      <c r="E18" s="234"/>
      <c r="F18" s="235" t="s">
        <v>82</v>
      </c>
      <c r="G18" s="236">
        <v>913</v>
      </c>
      <c r="H18" s="236">
        <v>713</v>
      </c>
      <c r="I18" s="236">
        <v>926</v>
      </c>
      <c r="J18" s="236">
        <v>736</v>
      </c>
      <c r="K18" s="236">
        <v>945</v>
      </c>
      <c r="L18" s="236">
        <v>710</v>
      </c>
      <c r="M18" s="236">
        <v>948</v>
      </c>
      <c r="N18" s="236">
        <v>763</v>
      </c>
      <c r="O18" s="236">
        <v>905</v>
      </c>
      <c r="P18" s="236">
        <v>730</v>
      </c>
      <c r="Q18" s="235">
        <f t="shared" si="0"/>
        <v>4637</v>
      </c>
      <c r="R18" s="241">
        <f t="shared" si="1"/>
        <v>185.48</v>
      </c>
      <c r="S18" s="238">
        <f t="shared" si="2"/>
        <v>146.07999999999998</v>
      </c>
      <c r="T18" s="240">
        <f t="shared" si="3"/>
        <v>35.136000000000017</v>
      </c>
    </row>
    <row r="19" spans="1:20" ht="15.6" customHeight="1" x14ac:dyDescent="0.3">
      <c r="A19" s="232">
        <v>17</v>
      </c>
      <c r="B19" s="407" t="s">
        <v>247</v>
      </c>
      <c r="C19" s="147" t="s">
        <v>128</v>
      </c>
      <c r="D19" s="233"/>
      <c r="E19" s="234"/>
      <c r="F19" s="235" t="s">
        <v>22</v>
      </c>
      <c r="G19" s="236">
        <v>973</v>
      </c>
      <c r="H19" s="236">
        <v>743</v>
      </c>
      <c r="I19" s="236">
        <v>812</v>
      </c>
      <c r="J19" s="236">
        <v>647</v>
      </c>
      <c r="K19" s="236">
        <v>925</v>
      </c>
      <c r="L19" s="236">
        <v>720</v>
      </c>
      <c r="M19" s="236">
        <v>986</v>
      </c>
      <c r="N19" s="236">
        <v>791</v>
      </c>
      <c r="O19" s="236">
        <v>934</v>
      </c>
      <c r="P19" s="236">
        <v>754</v>
      </c>
      <c r="Q19" s="235">
        <f t="shared" si="0"/>
        <v>4630</v>
      </c>
      <c r="R19" s="241">
        <f t="shared" si="1"/>
        <v>185.2</v>
      </c>
      <c r="S19" s="238">
        <f t="shared" si="2"/>
        <v>146.19999999999999</v>
      </c>
      <c r="T19" s="240">
        <f t="shared" si="3"/>
        <v>35.040000000000013</v>
      </c>
    </row>
    <row r="20" spans="1:20" ht="15.6" customHeight="1" x14ac:dyDescent="0.3">
      <c r="A20" s="232">
        <v>18</v>
      </c>
      <c r="B20" s="407"/>
      <c r="C20" s="147" t="s">
        <v>107</v>
      </c>
      <c r="D20" s="233"/>
      <c r="E20" s="234"/>
      <c r="F20" s="235" t="s">
        <v>24</v>
      </c>
      <c r="G20" s="236">
        <v>851</v>
      </c>
      <c r="H20" s="236">
        <v>801</v>
      </c>
      <c r="I20" s="236">
        <v>1005</v>
      </c>
      <c r="J20" s="236">
        <v>885</v>
      </c>
      <c r="K20" s="236"/>
      <c r="L20" s="236"/>
      <c r="M20" s="236"/>
      <c r="N20" s="236"/>
      <c r="O20" s="236">
        <v>912</v>
      </c>
      <c r="P20" s="236">
        <v>827</v>
      </c>
      <c r="Q20" s="235">
        <f t="shared" si="0"/>
        <v>2768</v>
      </c>
      <c r="R20" s="241">
        <f t="shared" si="1"/>
        <v>184.53333333333333</v>
      </c>
      <c r="S20" s="238">
        <f t="shared" si="2"/>
        <v>167.53333333333333</v>
      </c>
      <c r="T20" s="240">
        <f t="shared" si="3"/>
        <v>17.973333333333336</v>
      </c>
    </row>
    <row r="21" spans="1:20" ht="15.6" customHeight="1" x14ac:dyDescent="0.3">
      <c r="A21" s="232">
        <v>19</v>
      </c>
      <c r="B21" s="407"/>
      <c r="C21" s="147" t="s">
        <v>120</v>
      </c>
      <c r="D21" s="233"/>
      <c r="E21" s="234"/>
      <c r="F21" s="235" t="s">
        <v>76</v>
      </c>
      <c r="G21" s="236">
        <v>857</v>
      </c>
      <c r="H21" s="236">
        <v>557</v>
      </c>
      <c r="I21" s="236">
        <v>966</v>
      </c>
      <c r="J21" s="236">
        <v>666</v>
      </c>
      <c r="K21" s="236">
        <v>855</v>
      </c>
      <c r="L21" s="236">
        <v>585</v>
      </c>
      <c r="M21" s="236"/>
      <c r="N21" s="236"/>
      <c r="O21" s="236">
        <v>1003</v>
      </c>
      <c r="P21" s="236">
        <v>723</v>
      </c>
      <c r="Q21" s="235">
        <f t="shared" si="0"/>
        <v>3681</v>
      </c>
      <c r="R21" s="241">
        <f t="shared" si="1"/>
        <v>184.05</v>
      </c>
      <c r="S21" s="238">
        <f t="shared" si="2"/>
        <v>126.55</v>
      </c>
      <c r="T21" s="240">
        <f t="shared" si="3"/>
        <v>50.760000000000005</v>
      </c>
    </row>
    <row r="22" spans="1:20" ht="15.6" customHeight="1" x14ac:dyDescent="0.3">
      <c r="A22" s="232">
        <v>20</v>
      </c>
      <c r="B22" s="407" t="s">
        <v>246</v>
      </c>
      <c r="C22" s="147" t="s">
        <v>117</v>
      </c>
      <c r="D22" s="233"/>
      <c r="E22" s="234"/>
      <c r="F22" s="235" t="s">
        <v>74</v>
      </c>
      <c r="G22" s="236">
        <v>906</v>
      </c>
      <c r="H22" s="236">
        <v>711</v>
      </c>
      <c r="I22" s="236">
        <v>936</v>
      </c>
      <c r="J22" s="236">
        <v>746</v>
      </c>
      <c r="K22" s="412"/>
      <c r="L22" s="236"/>
      <c r="M22" s="236">
        <v>965</v>
      </c>
      <c r="N22" s="236">
        <v>790</v>
      </c>
      <c r="O22" s="236">
        <v>866</v>
      </c>
      <c r="P22" s="236">
        <v>706</v>
      </c>
      <c r="Q22" s="235">
        <f t="shared" si="0"/>
        <v>3673</v>
      </c>
      <c r="R22" s="241">
        <f t="shared" si="1"/>
        <v>183.65</v>
      </c>
      <c r="S22" s="238">
        <f t="shared" si="2"/>
        <v>147.65</v>
      </c>
      <c r="T22" s="240">
        <f t="shared" si="3"/>
        <v>33.879999999999995</v>
      </c>
    </row>
    <row r="23" spans="1:20" ht="15.6" customHeight="1" x14ac:dyDescent="0.3">
      <c r="A23" s="232">
        <v>21</v>
      </c>
      <c r="B23" s="407" t="s">
        <v>294</v>
      </c>
      <c r="C23" s="147" t="s">
        <v>153</v>
      </c>
      <c r="D23" s="233"/>
      <c r="E23" s="234"/>
      <c r="F23" s="235" t="s">
        <v>83</v>
      </c>
      <c r="G23" s="236">
        <v>1006</v>
      </c>
      <c r="H23" s="236">
        <v>836</v>
      </c>
      <c r="I23" s="236">
        <v>697</v>
      </c>
      <c r="J23" s="236">
        <v>607</v>
      </c>
      <c r="K23" s="236">
        <v>995</v>
      </c>
      <c r="L23" s="236">
        <v>810</v>
      </c>
      <c r="M23" s="236">
        <v>1016</v>
      </c>
      <c r="N23" s="236">
        <v>856</v>
      </c>
      <c r="O23" s="236">
        <v>875</v>
      </c>
      <c r="P23" s="236">
        <v>735</v>
      </c>
      <c r="Q23" s="235">
        <f t="shared" si="0"/>
        <v>4589</v>
      </c>
      <c r="R23" s="241">
        <f t="shared" si="1"/>
        <v>183.56</v>
      </c>
      <c r="S23" s="238">
        <f t="shared" si="2"/>
        <v>153.76</v>
      </c>
      <c r="T23" s="240">
        <f t="shared" si="3"/>
        <v>28.992000000000008</v>
      </c>
    </row>
    <row r="24" spans="1:20" ht="15.6" customHeight="1" x14ac:dyDescent="0.3">
      <c r="A24" s="232">
        <v>22</v>
      </c>
      <c r="B24" s="407"/>
      <c r="C24" s="147" t="s">
        <v>183</v>
      </c>
      <c r="D24" s="233"/>
      <c r="E24" s="234"/>
      <c r="F24" s="235" t="s">
        <v>74</v>
      </c>
      <c r="G24" s="236"/>
      <c r="H24" s="236"/>
      <c r="I24" s="236"/>
      <c r="J24" s="236"/>
      <c r="K24" s="236">
        <v>916</v>
      </c>
      <c r="L24" s="236">
        <v>616</v>
      </c>
      <c r="M24" s="236"/>
      <c r="N24" s="236"/>
      <c r="O24" s="236"/>
      <c r="P24" s="236"/>
      <c r="Q24" s="235">
        <f t="shared" si="0"/>
        <v>916</v>
      </c>
      <c r="R24" s="238">
        <f t="shared" si="1"/>
        <v>183.2</v>
      </c>
      <c r="S24" s="238">
        <f t="shared" si="2"/>
        <v>123.2</v>
      </c>
      <c r="T24" s="240">
        <f t="shared" si="3"/>
        <v>53.44</v>
      </c>
    </row>
    <row r="25" spans="1:20" ht="15.6" customHeight="1" x14ac:dyDescent="0.3">
      <c r="A25" s="232">
        <v>23</v>
      </c>
      <c r="B25" s="407" t="s">
        <v>248</v>
      </c>
      <c r="C25" s="147" t="s">
        <v>162</v>
      </c>
      <c r="D25" s="233"/>
      <c r="E25" s="234"/>
      <c r="F25" s="235" t="s">
        <v>23</v>
      </c>
      <c r="G25" s="236">
        <v>960</v>
      </c>
      <c r="H25" s="236">
        <v>760</v>
      </c>
      <c r="I25" s="236">
        <v>815</v>
      </c>
      <c r="J25" s="236">
        <v>665</v>
      </c>
      <c r="K25" s="236">
        <v>1051</v>
      </c>
      <c r="L25" s="236">
        <v>861</v>
      </c>
      <c r="M25" s="236">
        <v>882</v>
      </c>
      <c r="N25" s="236">
        <v>732</v>
      </c>
      <c r="O25" s="236">
        <v>870</v>
      </c>
      <c r="P25" s="236">
        <v>715</v>
      </c>
      <c r="Q25" s="235">
        <f t="shared" si="0"/>
        <v>4578</v>
      </c>
      <c r="R25" s="238">
        <f t="shared" si="1"/>
        <v>183.12</v>
      </c>
      <c r="S25" s="238">
        <f t="shared" si="2"/>
        <v>149.32</v>
      </c>
      <c r="T25" s="240">
        <f t="shared" si="3"/>
        <v>32.544000000000004</v>
      </c>
    </row>
    <row r="26" spans="1:20" ht="15.6" customHeight="1" x14ac:dyDescent="0.3">
      <c r="A26" s="232">
        <v>24</v>
      </c>
      <c r="B26" s="407" t="s">
        <v>249</v>
      </c>
      <c r="C26" s="147" t="s">
        <v>122</v>
      </c>
      <c r="D26" s="233"/>
      <c r="E26" s="234"/>
      <c r="F26" s="235" t="s">
        <v>77</v>
      </c>
      <c r="G26" s="236">
        <v>888</v>
      </c>
      <c r="H26" s="236">
        <v>708</v>
      </c>
      <c r="I26" s="236">
        <v>908</v>
      </c>
      <c r="J26" s="236">
        <v>713</v>
      </c>
      <c r="K26" s="236">
        <v>915</v>
      </c>
      <c r="L26" s="236">
        <v>725</v>
      </c>
      <c r="M26" s="236">
        <v>947</v>
      </c>
      <c r="N26" s="236">
        <v>757</v>
      </c>
      <c r="O26" s="236"/>
      <c r="P26" s="236"/>
      <c r="Q26" s="235">
        <f t="shared" si="0"/>
        <v>3658</v>
      </c>
      <c r="R26" s="241">
        <f t="shared" si="1"/>
        <v>182.9</v>
      </c>
      <c r="S26" s="238">
        <f t="shared" si="2"/>
        <v>145.15</v>
      </c>
      <c r="T26" s="240">
        <f t="shared" si="3"/>
        <v>35.879999999999995</v>
      </c>
    </row>
    <row r="27" spans="1:20" ht="15.6" customHeight="1" x14ac:dyDescent="0.3">
      <c r="A27" s="232">
        <v>25</v>
      </c>
      <c r="B27" s="407"/>
      <c r="C27" s="147" t="s">
        <v>172</v>
      </c>
      <c r="D27" s="233"/>
      <c r="E27" s="234"/>
      <c r="F27" s="235" t="s">
        <v>78</v>
      </c>
      <c r="G27" s="236"/>
      <c r="H27" s="236"/>
      <c r="I27" s="236">
        <v>914</v>
      </c>
      <c r="J27" s="236">
        <v>614</v>
      </c>
      <c r="K27" s="236"/>
      <c r="L27" s="236"/>
      <c r="M27" s="236"/>
      <c r="N27" s="236"/>
      <c r="O27" s="236"/>
      <c r="P27" s="236"/>
      <c r="Q27" s="235">
        <f t="shared" si="0"/>
        <v>914</v>
      </c>
      <c r="R27" s="241">
        <f t="shared" si="1"/>
        <v>182.8</v>
      </c>
      <c r="S27" s="238">
        <f t="shared" si="2"/>
        <v>122.8</v>
      </c>
      <c r="T27" s="240">
        <f t="shared" si="3"/>
        <v>53.760000000000005</v>
      </c>
    </row>
    <row r="28" spans="1:20" ht="15.6" customHeight="1" x14ac:dyDescent="0.3">
      <c r="A28" s="232">
        <v>26</v>
      </c>
      <c r="B28" s="407"/>
      <c r="C28" s="147" t="s">
        <v>158</v>
      </c>
      <c r="D28" s="233"/>
      <c r="E28" s="234"/>
      <c r="F28" s="235" t="s">
        <v>146</v>
      </c>
      <c r="G28" s="236">
        <v>913</v>
      </c>
      <c r="H28" s="236">
        <v>668</v>
      </c>
      <c r="I28" s="236"/>
      <c r="J28" s="236"/>
      <c r="K28" s="236"/>
      <c r="L28" s="236"/>
      <c r="M28" s="236"/>
      <c r="N28" s="236"/>
      <c r="O28" s="236"/>
      <c r="P28" s="236"/>
      <c r="Q28" s="235">
        <f t="shared" si="0"/>
        <v>913</v>
      </c>
      <c r="R28" s="241">
        <f t="shared" si="1"/>
        <v>182.6</v>
      </c>
      <c r="S28" s="238">
        <f t="shared" si="2"/>
        <v>133.6</v>
      </c>
      <c r="T28" s="240">
        <f t="shared" si="3"/>
        <v>45.120000000000005</v>
      </c>
    </row>
    <row r="29" spans="1:20" ht="15.6" customHeight="1" x14ac:dyDescent="0.3">
      <c r="A29" s="232">
        <v>27</v>
      </c>
      <c r="B29" s="407" t="s">
        <v>220</v>
      </c>
      <c r="C29" s="147" t="s">
        <v>110</v>
      </c>
      <c r="D29" s="233"/>
      <c r="E29" s="234"/>
      <c r="F29" s="235" t="s">
        <v>18</v>
      </c>
      <c r="G29" s="236">
        <v>970</v>
      </c>
      <c r="H29" s="236">
        <v>830</v>
      </c>
      <c r="I29" s="236">
        <v>771</v>
      </c>
      <c r="J29" s="236">
        <v>676</v>
      </c>
      <c r="K29" s="236">
        <v>925</v>
      </c>
      <c r="L29" s="236">
        <v>765</v>
      </c>
      <c r="M29" s="236">
        <v>1024</v>
      </c>
      <c r="N29" s="236">
        <v>869</v>
      </c>
      <c r="O29" s="236">
        <v>873</v>
      </c>
      <c r="P29" s="236">
        <v>743</v>
      </c>
      <c r="Q29" s="235">
        <f t="shared" si="0"/>
        <v>4563</v>
      </c>
      <c r="R29" s="241">
        <f t="shared" si="1"/>
        <v>182.52</v>
      </c>
      <c r="S29" s="238">
        <f t="shared" si="2"/>
        <v>155.32</v>
      </c>
      <c r="T29" s="240">
        <f t="shared" si="3"/>
        <v>27.744000000000007</v>
      </c>
    </row>
    <row r="30" spans="1:20" ht="15.6" customHeight="1" x14ac:dyDescent="0.3">
      <c r="A30" s="232">
        <v>28</v>
      </c>
      <c r="B30" s="407" t="s">
        <v>217</v>
      </c>
      <c r="C30" s="147" t="s">
        <v>135</v>
      </c>
      <c r="D30" s="233"/>
      <c r="E30" s="234"/>
      <c r="F30" s="235" t="s">
        <v>79</v>
      </c>
      <c r="G30" s="236">
        <v>1000</v>
      </c>
      <c r="H30" s="236">
        <v>990</v>
      </c>
      <c r="I30" s="236">
        <v>644</v>
      </c>
      <c r="J30" s="236">
        <v>644</v>
      </c>
      <c r="K30" s="236">
        <v>1033</v>
      </c>
      <c r="L30" s="236">
        <v>928</v>
      </c>
      <c r="M30" s="236">
        <v>994</v>
      </c>
      <c r="N30" s="236">
        <v>919</v>
      </c>
      <c r="O30" s="236">
        <v>885</v>
      </c>
      <c r="P30" s="236">
        <v>820</v>
      </c>
      <c r="Q30" s="235">
        <f t="shared" si="0"/>
        <v>4556</v>
      </c>
      <c r="R30" s="241">
        <f t="shared" si="1"/>
        <v>182.24</v>
      </c>
      <c r="S30" s="238">
        <f t="shared" si="2"/>
        <v>172.04000000000002</v>
      </c>
      <c r="T30" s="240">
        <f t="shared" si="3"/>
        <v>14.367999999999984</v>
      </c>
    </row>
    <row r="31" spans="1:20" ht="15.6" customHeight="1" x14ac:dyDescent="0.3">
      <c r="A31" s="232">
        <v>29</v>
      </c>
      <c r="B31" s="407"/>
      <c r="C31" s="147" t="s">
        <v>161</v>
      </c>
      <c r="D31" s="233"/>
      <c r="E31" s="234"/>
      <c r="F31" s="235" t="s">
        <v>23</v>
      </c>
      <c r="G31" s="236">
        <v>921</v>
      </c>
      <c r="H31" s="236">
        <v>736</v>
      </c>
      <c r="I31" s="236"/>
      <c r="J31" s="236"/>
      <c r="K31" s="236">
        <v>855</v>
      </c>
      <c r="L31" s="236">
        <v>685</v>
      </c>
      <c r="M31" s="236">
        <v>952</v>
      </c>
      <c r="N31" s="236">
        <v>762</v>
      </c>
      <c r="O31" s="236"/>
      <c r="P31" s="236"/>
      <c r="Q31" s="235">
        <f t="shared" si="0"/>
        <v>2728</v>
      </c>
      <c r="R31" s="241">
        <f t="shared" si="1"/>
        <v>181.86666666666667</v>
      </c>
      <c r="S31" s="238">
        <f t="shared" si="2"/>
        <v>145.53333333333333</v>
      </c>
      <c r="T31" s="240">
        <f t="shared" si="3"/>
        <v>35.573333333333338</v>
      </c>
    </row>
    <row r="32" spans="1:20" ht="15.6" customHeight="1" x14ac:dyDescent="0.3">
      <c r="A32" s="232">
        <v>30</v>
      </c>
      <c r="B32" s="407" t="s">
        <v>222</v>
      </c>
      <c r="C32" s="147" t="s">
        <v>147</v>
      </c>
      <c r="D32" s="233"/>
      <c r="E32" s="234"/>
      <c r="F32" s="235" t="s">
        <v>21</v>
      </c>
      <c r="G32" s="236"/>
      <c r="H32" s="236"/>
      <c r="I32" s="236">
        <v>731</v>
      </c>
      <c r="J32" s="236">
        <v>636</v>
      </c>
      <c r="K32" s="236">
        <v>972</v>
      </c>
      <c r="L32" s="236">
        <v>722</v>
      </c>
      <c r="M32" s="236">
        <v>1009</v>
      </c>
      <c r="N32" s="236">
        <v>794</v>
      </c>
      <c r="O32" s="236">
        <v>924</v>
      </c>
      <c r="P32" s="236">
        <v>739</v>
      </c>
      <c r="Q32" s="235">
        <f t="shared" si="0"/>
        <v>3636</v>
      </c>
      <c r="R32" s="238">
        <f t="shared" si="1"/>
        <v>181.8</v>
      </c>
      <c r="S32" s="238">
        <f t="shared" si="2"/>
        <v>144.55000000000001</v>
      </c>
      <c r="T32" s="240">
        <f t="shared" si="3"/>
        <v>36.359999999999992</v>
      </c>
    </row>
    <row r="33" spans="1:20" ht="15.6" customHeight="1" x14ac:dyDescent="0.3">
      <c r="A33" s="232">
        <v>31</v>
      </c>
      <c r="B33" s="407" t="s">
        <v>223</v>
      </c>
      <c r="C33" s="147" t="s">
        <v>73</v>
      </c>
      <c r="D33" s="233"/>
      <c r="E33" s="234"/>
      <c r="F33" s="235" t="s">
        <v>61</v>
      </c>
      <c r="G33" s="236">
        <v>935</v>
      </c>
      <c r="H33" s="236">
        <v>695</v>
      </c>
      <c r="I33" s="236">
        <v>940</v>
      </c>
      <c r="J33" s="236">
        <v>735</v>
      </c>
      <c r="K33" s="236">
        <v>931</v>
      </c>
      <c r="L33" s="236">
        <v>741</v>
      </c>
      <c r="M33" s="236">
        <v>875</v>
      </c>
      <c r="N33" s="236">
        <v>695</v>
      </c>
      <c r="O33" s="262">
        <v>861</v>
      </c>
      <c r="P33" s="262">
        <v>676</v>
      </c>
      <c r="Q33" s="235">
        <f t="shared" si="0"/>
        <v>4542</v>
      </c>
      <c r="R33" s="241">
        <f t="shared" si="1"/>
        <v>181.68</v>
      </c>
      <c r="S33" s="238">
        <f t="shared" si="2"/>
        <v>141.68</v>
      </c>
      <c r="T33" s="240">
        <f t="shared" si="3"/>
        <v>38.655999999999999</v>
      </c>
    </row>
    <row r="34" spans="1:20" ht="15.6" customHeight="1" x14ac:dyDescent="0.3">
      <c r="A34" s="232">
        <v>32</v>
      </c>
      <c r="B34" s="407" t="s">
        <v>225</v>
      </c>
      <c r="C34" s="147" t="s">
        <v>142</v>
      </c>
      <c r="D34" s="233"/>
      <c r="E34" s="234"/>
      <c r="F34" s="235" t="s">
        <v>78</v>
      </c>
      <c r="G34" s="236">
        <v>867</v>
      </c>
      <c r="H34" s="236">
        <v>567</v>
      </c>
      <c r="I34" s="236"/>
      <c r="J34" s="236"/>
      <c r="K34" s="236">
        <v>878</v>
      </c>
      <c r="L34" s="236">
        <v>578</v>
      </c>
      <c r="M34" s="236">
        <v>948</v>
      </c>
      <c r="N34" s="236">
        <v>648</v>
      </c>
      <c r="O34" s="236">
        <v>928</v>
      </c>
      <c r="P34" s="236">
        <v>648</v>
      </c>
      <c r="Q34" s="235">
        <f t="shared" si="0"/>
        <v>3621</v>
      </c>
      <c r="R34" s="241">
        <f t="shared" si="1"/>
        <v>181.05</v>
      </c>
      <c r="S34" s="238">
        <f t="shared" si="2"/>
        <v>122.05</v>
      </c>
      <c r="T34" s="240">
        <f t="shared" si="3"/>
        <v>54.360000000000007</v>
      </c>
    </row>
    <row r="35" spans="1:20" ht="15.6" customHeight="1" x14ac:dyDescent="0.3">
      <c r="A35" s="232">
        <v>33</v>
      </c>
      <c r="B35" s="407" t="s">
        <v>224</v>
      </c>
      <c r="C35" s="147" t="s">
        <v>156</v>
      </c>
      <c r="D35" s="233"/>
      <c r="E35" s="234"/>
      <c r="F35" s="235" t="s">
        <v>146</v>
      </c>
      <c r="G35" s="236">
        <v>1011</v>
      </c>
      <c r="H35" s="236">
        <v>841</v>
      </c>
      <c r="I35" s="236">
        <v>888</v>
      </c>
      <c r="J35" s="236">
        <v>803</v>
      </c>
      <c r="K35" s="236">
        <v>855</v>
      </c>
      <c r="L35" s="236">
        <v>755</v>
      </c>
      <c r="M35" s="236">
        <v>871</v>
      </c>
      <c r="N35" s="236">
        <v>751</v>
      </c>
      <c r="O35" s="236">
        <v>898</v>
      </c>
      <c r="P35" s="236">
        <v>768</v>
      </c>
      <c r="Q35" s="235">
        <f t="shared" ref="Q35:Q68" si="4">SUM(G35,I35,K35,M35,O35)</f>
        <v>4523</v>
      </c>
      <c r="R35" s="241">
        <f t="shared" ref="R35:R68" si="5">AVERAGE(G35,I35,K35,M35,O35)/5</f>
        <v>180.92000000000002</v>
      </c>
      <c r="S35" s="238">
        <f t="shared" ref="S35:S68" si="6">AVERAGE(H35,J35,L35,N35,P35)/5</f>
        <v>156.72</v>
      </c>
      <c r="T35" s="240">
        <f t="shared" si="3"/>
        <v>26.624000000000002</v>
      </c>
    </row>
    <row r="36" spans="1:20" ht="15.6" customHeight="1" x14ac:dyDescent="0.3">
      <c r="A36" s="232">
        <v>34</v>
      </c>
      <c r="B36" s="407" t="s">
        <v>228</v>
      </c>
      <c r="C36" s="147" t="s">
        <v>133</v>
      </c>
      <c r="D36" s="233"/>
      <c r="E36" s="234"/>
      <c r="F36" s="235" t="s">
        <v>19</v>
      </c>
      <c r="G36" s="236">
        <v>1016</v>
      </c>
      <c r="H36" s="236">
        <v>916</v>
      </c>
      <c r="I36" s="236">
        <v>855</v>
      </c>
      <c r="J36" s="236">
        <v>830</v>
      </c>
      <c r="K36" s="236">
        <v>866</v>
      </c>
      <c r="L36" s="236">
        <v>806</v>
      </c>
      <c r="M36" s="236">
        <v>876</v>
      </c>
      <c r="N36" s="236">
        <v>796</v>
      </c>
      <c r="O36" s="236">
        <v>907</v>
      </c>
      <c r="P36" s="236">
        <v>817</v>
      </c>
      <c r="Q36" s="235">
        <f t="shared" si="4"/>
        <v>4520</v>
      </c>
      <c r="R36" s="241">
        <f t="shared" si="5"/>
        <v>180.8</v>
      </c>
      <c r="S36" s="238">
        <f t="shared" si="6"/>
        <v>166.6</v>
      </c>
      <c r="T36" s="240">
        <f t="shared" si="3"/>
        <v>18.720000000000006</v>
      </c>
    </row>
    <row r="37" spans="1:20" ht="15.6" customHeight="1" x14ac:dyDescent="0.3">
      <c r="A37" s="232">
        <v>35</v>
      </c>
      <c r="B37" s="407" t="s">
        <v>227</v>
      </c>
      <c r="C37" s="147" t="s">
        <v>49</v>
      </c>
      <c r="D37" s="233"/>
      <c r="E37" s="234"/>
      <c r="F37" s="235" t="s">
        <v>63</v>
      </c>
      <c r="G37" s="236">
        <v>1013</v>
      </c>
      <c r="H37" s="236">
        <v>873</v>
      </c>
      <c r="I37" s="236">
        <v>899</v>
      </c>
      <c r="J37" s="236">
        <v>839</v>
      </c>
      <c r="K37" s="236">
        <v>883</v>
      </c>
      <c r="L37" s="236">
        <v>808</v>
      </c>
      <c r="M37" s="236">
        <v>826</v>
      </c>
      <c r="N37" s="236">
        <v>736</v>
      </c>
      <c r="O37" s="236">
        <v>892</v>
      </c>
      <c r="P37" s="236">
        <v>782</v>
      </c>
      <c r="Q37" s="235">
        <f t="shared" si="4"/>
        <v>4513</v>
      </c>
      <c r="R37" s="241">
        <f t="shared" si="5"/>
        <v>180.52</v>
      </c>
      <c r="S37" s="238">
        <f t="shared" si="6"/>
        <v>161.52000000000001</v>
      </c>
      <c r="T37" s="240">
        <f t="shared" ref="T37:T68" si="7">IF((190-S37)*0.8&gt;60,60,(190-S37)*0.8)</f>
        <v>22.783999999999992</v>
      </c>
    </row>
    <row r="38" spans="1:20" ht="15.6" customHeight="1" x14ac:dyDescent="0.3">
      <c r="A38" s="232">
        <v>36</v>
      </c>
      <c r="B38" s="407" t="s">
        <v>226</v>
      </c>
      <c r="C38" s="147" t="s">
        <v>116</v>
      </c>
      <c r="D38" s="233"/>
      <c r="E38" s="234"/>
      <c r="F38" s="235" t="s">
        <v>74</v>
      </c>
      <c r="G38" s="236">
        <v>865</v>
      </c>
      <c r="H38" s="236">
        <v>700</v>
      </c>
      <c r="I38" s="236">
        <v>761</v>
      </c>
      <c r="J38" s="236">
        <v>561</v>
      </c>
      <c r="K38" s="236">
        <v>944</v>
      </c>
      <c r="L38" s="236">
        <v>689</v>
      </c>
      <c r="M38" s="236">
        <v>935</v>
      </c>
      <c r="N38" s="236">
        <v>695</v>
      </c>
      <c r="O38" s="236">
        <v>1006</v>
      </c>
      <c r="P38" s="236">
        <v>776</v>
      </c>
      <c r="Q38" s="235">
        <f t="shared" si="4"/>
        <v>4511</v>
      </c>
      <c r="R38" s="241">
        <f t="shared" si="5"/>
        <v>180.44</v>
      </c>
      <c r="S38" s="238">
        <f t="shared" si="6"/>
        <v>136.84</v>
      </c>
      <c r="T38" s="240">
        <f t="shared" si="7"/>
        <v>42.527999999999999</v>
      </c>
    </row>
    <row r="39" spans="1:20" ht="15.6" customHeight="1" x14ac:dyDescent="0.3">
      <c r="A39" s="232">
        <v>37</v>
      </c>
      <c r="B39" s="407" t="s">
        <v>232</v>
      </c>
      <c r="C39" s="147" t="s">
        <v>165</v>
      </c>
      <c r="D39" s="233"/>
      <c r="E39" s="234"/>
      <c r="F39" s="235" t="s">
        <v>20</v>
      </c>
      <c r="G39" s="236"/>
      <c r="H39" s="236"/>
      <c r="I39" s="236">
        <v>843</v>
      </c>
      <c r="J39" s="236">
        <v>668</v>
      </c>
      <c r="K39" s="236">
        <v>903</v>
      </c>
      <c r="L39" s="236">
        <v>678</v>
      </c>
      <c r="M39" s="236">
        <v>925</v>
      </c>
      <c r="N39" s="236">
        <v>705</v>
      </c>
      <c r="O39" s="236">
        <v>933</v>
      </c>
      <c r="P39" s="236">
        <v>718</v>
      </c>
      <c r="Q39" s="235">
        <f t="shared" si="4"/>
        <v>3604</v>
      </c>
      <c r="R39" s="241">
        <f t="shared" si="5"/>
        <v>180.2</v>
      </c>
      <c r="S39" s="238">
        <f t="shared" si="6"/>
        <v>138.44999999999999</v>
      </c>
      <c r="T39" s="240">
        <f t="shared" si="7"/>
        <v>41.240000000000009</v>
      </c>
    </row>
    <row r="40" spans="1:20" ht="15.6" customHeight="1" x14ac:dyDescent="0.3">
      <c r="A40" s="232">
        <v>38</v>
      </c>
      <c r="B40" s="407" t="s">
        <v>230</v>
      </c>
      <c r="C40" s="147" t="s">
        <v>138</v>
      </c>
      <c r="D40" s="233"/>
      <c r="E40" s="234"/>
      <c r="F40" s="235" t="s">
        <v>79</v>
      </c>
      <c r="G40" s="236">
        <v>860</v>
      </c>
      <c r="H40" s="236">
        <v>560</v>
      </c>
      <c r="I40" s="236">
        <v>927</v>
      </c>
      <c r="J40" s="236">
        <v>627</v>
      </c>
      <c r="K40" s="236"/>
      <c r="L40" s="236"/>
      <c r="M40" s="236">
        <v>939</v>
      </c>
      <c r="N40" s="236">
        <v>654</v>
      </c>
      <c r="O40" s="236">
        <v>875</v>
      </c>
      <c r="P40" s="236">
        <v>605</v>
      </c>
      <c r="Q40" s="235">
        <f t="shared" si="4"/>
        <v>3601</v>
      </c>
      <c r="R40" s="241">
        <f t="shared" si="5"/>
        <v>180.05</v>
      </c>
      <c r="S40" s="238">
        <f t="shared" si="6"/>
        <v>122.3</v>
      </c>
      <c r="T40" s="240">
        <f t="shared" si="7"/>
        <v>54.160000000000004</v>
      </c>
    </row>
    <row r="41" spans="1:20" ht="15.6" customHeight="1" x14ac:dyDescent="0.3">
      <c r="A41" s="232">
        <v>39</v>
      </c>
      <c r="B41" s="407" t="s">
        <v>234</v>
      </c>
      <c r="C41" s="147" t="s">
        <v>152</v>
      </c>
      <c r="D41" s="233"/>
      <c r="E41" s="234"/>
      <c r="F41" s="235" t="s">
        <v>83</v>
      </c>
      <c r="G41" s="236">
        <v>1014</v>
      </c>
      <c r="H41" s="236">
        <v>849</v>
      </c>
      <c r="I41" s="236">
        <v>779</v>
      </c>
      <c r="J41" s="236">
        <v>699</v>
      </c>
      <c r="K41" s="236">
        <v>800</v>
      </c>
      <c r="L41" s="236">
        <v>660</v>
      </c>
      <c r="M41" s="236">
        <v>993</v>
      </c>
      <c r="N41" s="236">
        <v>823</v>
      </c>
      <c r="O41" s="236">
        <v>906</v>
      </c>
      <c r="P41" s="236">
        <v>751</v>
      </c>
      <c r="Q41" s="235">
        <f t="shared" si="4"/>
        <v>4492</v>
      </c>
      <c r="R41" s="241">
        <f t="shared" si="5"/>
        <v>179.68</v>
      </c>
      <c r="S41" s="238">
        <f t="shared" si="6"/>
        <v>151.28</v>
      </c>
      <c r="T41" s="240">
        <f t="shared" si="7"/>
        <v>30.975999999999999</v>
      </c>
    </row>
    <row r="42" spans="1:20" ht="15.6" customHeight="1" x14ac:dyDescent="0.3">
      <c r="A42" s="232">
        <v>40</v>
      </c>
      <c r="B42" s="407" t="s">
        <v>231</v>
      </c>
      <c r="C42" s="147" t="s">
        <v>43</v>
      </c>
      <c r="D42" s="233"/>
      <c r="E42" s="234"/>
      <c r="F42" s="235" t="s">
        <v>16</v>
      </c>
      <c r="G42" s="236">
        <v>929</v>
      </c>
      <c r="H42" s="236">
        <v>814</v>
      </c>
      <c r="I42" s="236">
        <v>886</v>
      </c>
      <c r="J42" s="236">
        <v>776</v>
      </c>
      <c r="K42" s="236">
        <v>943</v>
      </c>
      <c r="L42" s="236">
        <v>818</v>
      </c>
      <c r="M42" s="236">
        <v>843</v>
      </c>
      <c r="N42" s="236">
        <v>723</v>
      </c>
      <c r="O42" s="236">
        <v>883</v>
      </c>
      <c r="P42" s="236">
        <v>748</v>
      </c>
      <c r="Q42" s="235">
        <f t="shared" si="4"/>
        <v>4484</v>
      </c>
      <c r="R42" s="241">
        <f t="shared" si="5"/>
        <v>179.35999999999999</v>
      </c>
      <c r="S42" s="238">
        <f t="shared" si="6"/>
        <v>155.16</v>
      </c>
      <c r="T42" s="240">
        <f t="shared" si="7"/>
        <v>27.872000000000003</v>
      </c>
    </row>
    <row r="43" spans="1:20" ht="15.6" customHeight="1" x14ac:dyDescent="0.3">
      <c r="A43" s="232">
        <v>41</v>
      </c>
      <c r="B43" s="407"/>
      <c r="C43" s="147" t="s">
        <v>68</v>
      </c>
      <c r="D43" s="233"/>
      <c r="E43" s="234"/>
      <c r="F43" s="235" t="s">
        <v>62</v>
      </c>
      <c r="G43" s="236">
        <v>961</v>
      </c>
      <c r="H43" s="236">
        <v>661</v>
      </c>
      <c r="I43" s="236"/>
      <c r="J43" s="236"/>
      <c r="K43" s="236"/>
      <c r="L43" s="236"/>
      <c r="M43" s="236">
        <v>909</v>
      </c>
      <c r="N43" s="236">
        <v>679</v>
      </c>
      <c r="O43" s="236">
        <v>816</v>
      </c>
      <c r="P43" s="236">
        <v>591</v>
      </c>
      <c r="Q43" s="235">
        <f t="shared" si="4"/>
        <v>2686</v>
      </c>
      <c r="R43" s="241">
        <f t="shared" si="5"/>
        <v>179.06666666666666</v>
      </c>
      <c r="S43" s="238">
        <f t="shared" si="6"/>
        <v>128.73333333333332</v>
      </c>
      <c r="T43" s="240">
        <f t="shared" si="7"/>
        <v>49.01333333333335</v>
      </c>
    </row>
    <row r="44" spans="1:20" ht="15.6" customHeight="1" x14ac:dyDescent="0.3">
      <c r="A44" s="232">
        <v>42</v>
      </c>
      <c r="B44" s="407" t="s">
        <v>229</v>
      </c>
      <c r="C44" s="147" t="s">
        <v>136</v>
      </c>
      <c r="D44" s="233"/>
      <c r="E44" s="234"/>
      <c r="F44" s="235" t="s">
        <v>80</v>
      </c>
      <c r="G44" s="236">
        <v>889</v>
      </c>
      <c r="H44" s="236">
        <v>604</v>
      </c>
      <c r="I44" s="236">
        <v>888</v>
      </c>
      <c r="J44" s="236">
        <v>613</v>
      </c>
      <c r="K44" s="236">
        <v>872</v>
      </c>
      <c r="L44" s="236">
        <v>597</v>
      </c>
      <c r="M44" s="236"/>
      <c r="N44" s="236"/>
      <c r="O44" s="236">
        <v>904</v>
      </c>
      <c r="P44" s="236">
        <v>629</v>
      </c>
      <c r="Q44" s="235">
        <f t="shared" si="4"/>
        <v>3553</v>
      </c>
      <c r="R44" s="241">
        <f t="shared" si="5"/>
        <v>177.65</v>
      </c>
      <c r="S44" s="238">
        <f t="shared" si="6"/>
        <v>122.15</v>
      </c>
      <c r="T44" s="240">
        <f t="shared" si="7"/>
        <v>54.28</v>
      </c>
    </row>
    <row r="45" spans="1:20" ht="15.6" customHeight="1" x14ac:dyDescent="0.3">
      <c r="A45" s="232">
        <v>43</v>
      </c>
      <c r="B45" s="407" t="s">
        <v>233</v>
      </c>
      <c r="C45" s="147" t="s">
        <v>130</v>
      </c>
      <c r="D45" s="233"/>
      <c r="E45" s="234"/>
      <c r="F45" s="235" t="s">
        <v>22</v>
      </c>
      <c r="G45" s="236">
        <v>890</v>
      </c>
      <c r="H45" s="236">
        <v>810</v>
      </c>
      <c r="I45" s="236">
        <v>909</v>
      </c>
      <c r="J45" s="236">
        <v>799</v>
      </c>
      <c r="K45" s="236">
        <v>927</v>
      </c>
      <c r="L45" s="236">
        <v>812</v>
      </c>
      <c r="M45" s="236">
        <v>835</v>
      </c>
      <c r="N45" s="236">
        <v>720</v>
      </c>
      <c r="O45" s="236">
        <v>874</v>
      </c>
      <c r="P45" s="236">
        <v>744</v>
      </c>
      <c r="Q45" s="235">
        <f t="shared" si="4"/>
        <v>4435</v>
      </c>
      <c r="R45" s="241">
        <f t="shared" si="5"/>
        <v>177.4</v>
      </c>
      <c r="S45" s="238">
        <f t="shared" si="6"/>
        <v>155.4</v>
      </c>
      <c r="T45" s="240">
        <f t="shared" si="7"/>
        <v>27.679999999999996</v>
      </c>
    </row>
    <row r="46" spans="1:20" ht="15.6" customHeight="1" x14ac:dyDescent="0.3">
      <c r="A46" s="232">
        <v>44</v>
      </c>
      <c r="B46" s="407"/>
      <c r="C46" s="147" t="s">
        <v>208</v>
      </c>
      <c r="D46" s="233"/>
      <c r="E46" s="234"/>
      <c r="F46" s="235" t="s">
        <v>62</v>
      </c>
      <c r="G46" s="236"/>
      <c r="H46" s="236"/>
      <c r="I46" s="236"/>
      <c r="J46" s="236"/>
      <c r="K46" s="236"/>
      <c r="L46" s="236"/>
      <c r="M46" s="236"/>
      <c r="N46" s="236"/>
      <c r="O46" s="236">
        <v>887</v>
      </c>
      <c r="P46" s="236">
        <v>587</v>
      </c>
      <c r="Q46" s="235">
        <f t="shared" si="4"/>
        <v>887</v>
      </c>
      <c r="R46" s="241">
        <f t="shared" si="5"/>
        <v>177.4</v>
      </c>
      <c r="S46" s="238">
        <f t="shared" si="6"/>
        <v>117.4</v>
      </c>
      <c r="T46" s="240">
        <f t="shared" si="7"/>
        <v>58.08</v>
      </c>
    </row>
    <row r="47" spans="1:20" ht="15.6" customHeight="1" x14ac:dyDescent="0.3">
      <c r="A47" s="232">
        <v>45</v>
      </c>
      <c r="B47" s="407" t="s">
        <v>295</v>
      </c>
      <c r="C47" s="147" t="s">
        <v>127</v>
      </c>
      <c r="D47" s="233"/>
      <c r="E47" s="234"/>
      <c r="F47" s="235" t="s">
        <v>20</v>
      </c>
      <c r="G47" s="236">
        <v>963</v>
      </c>
      <c r="H47" s="236">
        <v>818</v>
      </c>
      <c r="I47" s="236">
        <v>713</v>
      </c>
      <c r="J47" s="236">
        <v>608</v>
      </c>
      <c r="K47" s="236">
        <v>926</v>
      </c>
      <c r="L47" s="236">
        <v>736</v>
      </c>
      <c r="M47" s="236">
        <v>954</v>
      </c>
      <c r="N47" s="236">
        <v>769</v>
      </c>
      <c r="O47" s="236">
        <v>878</v>
      </c>
      <c r="P47" s="236">
        <v>703</v>
      </c>
      <c r="Q47" s="235">
        <f t="shared" si="4"/>
        <v>4434</v>
      </c>
      <c r="R47" s="241">
        <f t="shared" si="5"/>
        <v>177.35999999999999</v>
      </c>
      <c r="S47" s="238">
        <f t="shared" si="6"/>
        <v>145.35999999999999</v>
      </c>
      <c r="T47" s="240">
        <f t="shared" si="7"/>
        <v>35.71200000000001</v>
      </c>
    </row>
    <row r="48" spans="1:20" ht="15.6" customHeight="1" x14ac:dyDescent="0.3">
      <c r="A48" s="232">
        <v>46</v>
      </c>
      <c r="B48" s="407" t="s">
        <v>296</v>
      </c>
      <c r="C48" s="147" t="s">
        <v>132</v>
      </c>
      <c r="D48" s="233"/>
      <c r="E48" s="234"/>
      <c r="F48" s="235" t="s">
        <v>19</v>
      </c>
      <c r="G48" s="236">
        <v>1003</v>
      </c>
      <c r="H48" s="236">
        <v>808</v>
      </c>
      <c r="I48" s="236">
        <v>783</v>
      </c>
      <c r="J48" s="236">
        <v>668</v>
      </c>
      <c r="K48" s="236">
        <v>924</v>
      </c>
      <c r="L48" s="236">
        <v>754</v>
      </c>
      <c r="M48" s="236">
        <v>895</v>
      </c>
      <c r="N48" s="236">
        <v>730</v>
      </c>
      <c r="O48" s="236">
        <v>820</v>
      </c>
      <c r="P48" s="236">
        <v>650</v>
      </c>
      <c r="Q48" s="235">
        <f t="shared" si="4"/>
        <v>4425</v>
      </c>
      <c r="R48" s="241">
        <f t="shared" si="5"/>
        <v>177</v>
      </c>
      <c r="S48" s="238">
        <f t="shared" si="6"/>
        <v>144.4</v>
      </c>
      <c r="T48" s="240">
        <f t="shared" si="7"/>
        <v>36.479999999999997</v>
      </c>
    </row>
    <row r="49" spans="1:20" ht="15.6" customHeight="1" x14ac:dyDescent="0.3">
      <c r="A49" s="232">
        <v>47</v>
      </c>
      <c r="B49" s="407"/>
      <c r="C49" s="147" t="s">
        <v>180</v>
      </c>
      <c r="D49" s="233"/>
      <c r="E49" s="234"/>
      <c r="F49" s="235" t="s">
        <v>23</v>
      </c>
      <c r="G49" s="236"/>
      <c r="H49" s="236"/>
      <c r="I49" s="236">
        <v>842</v>
      </c>
      <c r="J49" s="236">
        <v>652</v>
      </c>
      <c r="K49" s="236"/>
      <c r="L49" s="236"/>
      <c r="M49" s="236"/>
      <c r="N49" s="236"/>
      <c r="O49" s="236">
        <v>927</v>
      </c>
      <c r="P49" s="236">
        <v>687</v>
      </c>
      <c r="Q49" s="235">
        <f t="shared" si="4"/>
        <v>1769</v>
      </c>
      <c r="R49" s="241">
        <f t="shared" si="5"/>
        <v>176.9</v>
      </c>
      <c r="S49" s="238">
        <f t="shared" si="6"/>
        <v>133.9</v>
      </c>
      <c r="T49" s="240">
        <f t="shared" si="7"/>
        <v>44.879999999999995</v>
      </c>
    </row>
    <row r="50" spans="1:20" ht="15.6" customHeight="1" x14ac:dyDescent="0.3">
      <c r="A50" s="232">
        <v>48</v>
      </c>
      <c r="B50" s="407"/>
      <c r="C50" s="147" t="s">
        <v>137</v>
      </c>
      <c r="D50" s="233"/>
      <c r="E50" s="234"/>
      <c r="F50" s="235" t="s">
        <v>80</v>
      </c>
      <c r="G50" s="236">
        <v>896</v>
      </c>
      <c r="H50" s="236">
        <v>691</v>
      </c>
      <c r="I50" s="236"/>
      <c r="J50" s="236"/>
      <c r="K50" s="236">
        <v>869</v>
      </c>
      <c r="L50" s="236">
        <v>664</v>
      </c>
      <c r="M50" s="236"/>
      <c r="N50" s="236"/>
      <c r="O50" s="236"/>
      <c r="P50" s="236"/>
      <c r="Q50" s="235">
        <f t="shared" si="4"/>
        <v>1765</v>
      </c>
      <c r="R50" s="241">
        <f t="shared" si="5"/>
        <v>176.5</v>
      </c>
      <c r="S50" s="238">
        <f t="shared" si="6"/>
        <v>135.5</v>
      </c>
      <c r="T50" s="240">
        <f t="shared" si="7"/>
        <v>43.6</v>
      </c>
    </row>
    <row r="51" spans="1:20" ht="15.6" customHeight="1" x14ac:dyDescent="0.3">
      <c r="A51" s="232">
        <v>49</v>
      </c>
      <c r="B51" s="407" t="s">
        <v>292</v>
      </c>
      <c r="C51" s="233" t="s">
        <v>148</v>
      </c>
      <c r="D51" s="233"/>
      <c r="E51" s="234"/>
      <c r="F51" s="235" t="s">
        <v>21</v>
      </c>
      <c r="G51" s="236">
        <v>985</v>
      </c>
      <c r="H51" s="236">
        <v>805</v>
      </c>
      <c r="I51" s="236">
        <v>796</v>
      </c>
      <c r="J51" s="236">
        <v>681</v>
      </c>
      <c r="K51" s="236">
        <v>847</v>
      </c>
      <c r="L51" s="236">
        <v>682</v>
      </c>
      <c r="M51" s="236">
        <v>901</v>
      </c>
      <c r="N51" s="236">
        <v>721</v>
      </c>
      <c r="O51" s="236">
        <v>881</v>
      </c>
      <c r="P51" s="236">
        <v>701</v>
      </c>
      <c r="Q51" s="235">
        <f t="shared" si="4"/>
        <v>4410</v>
      </c>
      <c r="R51" s="241">
        <f t="shared" si="5"/>
        <v>176.4</v>
      </c>
      <c r="S51" s="238">
        <f t="shared" si="6"/>
        <v>143.6</v>
      </c>
      <c r="T51" s="240">
        <f t="shared" si="7"/>
        <v>37.120000000000005</v>
      </c>
    </row>
    <row r="52" spans="1:20" ht="15.6" x14ac:dyDescent="0.3">
      <c r="A52" s="232">
        <v>50</v>
      </c>
      <c r="B52" s="407"/>
      <c r="C52" s="147" t="s">
        <v>70</v>
      </c>
      <c r="D52" s="233"/>
      <c r="E52" s="234"/>
      <c r="F52" s="235" t="s">
        <v>61</v>
      </c>
      <c r="G52" s="236">
        <v>882</v>
      </c>
      <c r="H52" s="236">
        <v>582</v>
      </c>
      <c r="I52" s="236"/>
      <c r="J52" s="236"/>
      <c r="K52" s="236"/>
      <c r="L52" s="236"/>
      <c r="M52" s="236"/>
      <c r="N52" s="236"/>
      <c r="O52" s="236"/>
      <c r="P52" s="236"/>
      <c r="Q52" s="235">
        <f t="shared" si="4"/>
        <v>882</v>
      </c>
      <c r="R52" s="238">
        <f t="shared" si="5"/>
        <v>176.4</v>
      </c>
      <c r="S52" s="238">
        <f t="shared" si="6"/>
        <v>116.4</v>
      </c>
      <c r="T52" s="240">
        <f t="shared" si="7"/>
        <v>58.879999999999995</v>
      </c>
    </row>
    <row r="53" spans="1:20" ht="15.6" x14ac:dyDescent="0.3">
      <c r="A53" s="232">
        <v>51</v>
      </c>
      <c r="B53" s="407" t="s">
        <v>291</v>
      </c>
      <c r="C53" s="147" t="s">
        <v>69</v>
      </c>
      <c r="D53" s="233"/>
      <c r="E53" s="234"/>
      <c r="F53" s="235" t="s">
        <v>62</v>
      </c>
      <c r="G53" s="236">
        <v>842</v>
      </c>
      <c r="H53" s="236">
        <v>542</v>
      </c>
      <c r="I53" s="236">
        <v>887</v>
      </c>
      <c r="J53" s="236">
        <v>587</v>
      </c>
      <c r="K53" s="236">
        <v>886</v>
      </c>
      <c r="L53" s="236">
        <v>586</v>
      </c>
      <c r="M53" s="236">
        <v>906</v>
      </c>
      <c r="N53" s="236">
        <v>606</v>
      </c>
      <c r="O53" s="236"/>
      <c r="P53" s="236"/>
      <c r="Q53" s="235">
        <f t="shared" si="4"/>
        <v>3521</v>
      </c>
      <c r="R53" s="241">
        <f t="shared" si="5"/>
        <v>176.05</v>
      </c>
      <c r="S53" s="238">
        <f t="shared" si="6"/>
        <v>116.05</v>
      </c>
      <c r="T53" s="240">
        <f t="shared" si="7"/>
        <v>59.160000000000004</v>
      </c>
    </row>
    <row r="54" spans="1:20" ht="15.6" x14ac:dyDescent="0.3">
      <c r="A54" s="232">
        <v>52</v>
      </c>
      <c r="B54" s="407"/>
      <c r="C54" s="147" t="s">
        <v>191</v>
      </c>
      <c r="D54" s="233"/>
      <c r="E54" s="234"/>
      <c r="F54" s="235" t="s">
        <v>79</v>
      </c>
      <c r="G54" s="236"/>
      <c r="H54" s="236"/>
      <c r="I54" s="236"/>
      <c r="J54" s="236"/>
      <c r="K54" s="236">
        <v>843</v>
      </c>
      <c r="L54" s="236">
        <v>718</v>
      </c>
      <c r="M54" s="236"/>
      <c r="N54" s="236"/>
      <c r="O54" s="236">
        <v>917</v>
      </c>
      <c r="P54" s="236">
        <v>732</v>
      </c>
      <c r="Q54" s="235">
        <f t="shared" si="4"/>
        <v>1760</v>
      </c>
      <c r="R54" s="238">
        <f t="shared" si="5"/>
        <v>176</v>
      </c>
      <c r="S54" s="238">
        <f t="shared" si="6"/>
        <v>145</v>
      </c>
      <c r="T54" s="240">
        <f t="shared" si="7"/>
        <v>36</v>
      </c>
    </row>
    <row r="55" spans="1:20" ht="15.6" x14ac:dyDescent="0.3">
      <c r="A55" s="232">
        <v>53</v>
      </c>
      <c r="B55" s="407"/>
      <c r="C55" s="147" t="s">
        <v>126</v>
      </c>
      <c r="D55" s="233"/>
      <c r="E55" s="234"/>
      <c r="F55" s="235" t="s">
        <v>20</v>
      </c>
      <c r="G55" s="236">
        <v>879</v>
      </c>
      <c r="H55" s="236">
        <v>634</v>
      </c>
      <c r="I55" s="236"/>
      <c r="J55" s="236"/>
      <c r="K55" s="236"/>
      <c r="L55" s="236"/>
      <c r="M55" s="236"/>
      <c r="N55" s="236"/>
      <c r="O55" s="236"/>
      <c r="P55" s="236"/>
      <c r="Q55" s="235">
        <f t="shared" si="4"/>
        <v>879</v>
      </c>
      <c r="R55" s="238">
        <f t="shared" si="5"/>
        <v>175.8</v>
      </c>
      <c r="S55" s="238">
        <f t="shared" si="6"/>
        <v>126.8</v>
      </c>
      <c r="T55" s="240">
        <f t="shared" si="7"/>
        <v>50.56</v>
      </c>
    </row>
    <row r="56" spans="1:20" ht="15.6" x14ac:dyDescent="0.3">
      <c r="A56" s="232">
        <v>54</v>
      </c>
      <c r="B56" s="407" t="s">
        <v>290</v>
      </c>
      <c r="C56" s="147" t="s">
        <v>154</v>
      </c>
      <c r="D56" s="233"/>
      <c r="E56" s="234"/>
      <c r="F56" s="235" t="s">
        <v>82</v>
      </c>
      <c r="G56" s="236">
        <v>940</v>
      </c>
      <c r="H56" s="236">
        <v>640</v>
      </c>
      <c r="I56" s="236">
        <v>926</v>
      </c>
      <c r="J56" s="236">
        <v>676</v>
      </c>
      <c r="K56" s="236">
        <v>845</v>
      </c>
      <c r="L56" s="236">
        <v>665</v>
      </c>
      <c r="M56" s="236">
        <v>786</v>
      </c>
      <c r="N56" s="236">
        <v>556</v>
      </c>
      <c r="O56" s="236"/>
      <c r="P56" s="236"/>
      <c r="Q56" s="235">
        <f t="shared" si="4"/>
        <v>3497</v>
      </c>
      <c r="R56" s="241">
        <f t="shared" si="5"/>
        <v>174.85</v>
      </c>
      <c r="S56" s="238">
        <f t="shared" si="6"/>
        <v>126.85</v>
      </c>
      <c r="T56" s="240">
        <f t="shared" si="7"/>
        <v>50.52000000000001</v>
      </c>
    </row>
    <row r="57" spans="1:20" ht="15.6" x14ac:dyDescent="0.3">
      <c r="A57" s="232">
        <v>55</v>
      </c>
      <c r="B57" s="407"/>
      <c r="C57" s="147" t="s">
        <v>171</v>
      </c>
      <c r="D57" s="233"/>
      <c r="E57" s="234"/>
      <c r="F57" s="235" t="s">
        <v>62</v>
      </c>
      <c r="G57" s="236"/>
      <c r="H57" s="236"/>
      <c r="I57" s="236">
        <v>948</v>
      </c>
      <c r="J57" s="236">
        <v>648</v>
      </c>
      <c r="K57" s="236">
        <v>793</v>
      </c>
      <c r="L57" s="236">
        <v>553</v>
      </c>
      <c r="M57" s="236"/>
      <c r="N57" s="236"/>
      <c r="O57" s="236"/>
      <c r="P57" s="236"/>
      <c r="Q57" s="235">
        <f t="shared" si="4"/>
        <v>1741</v>
      </c>
      <c r="R57" s="241">
        <f t="shared" si="5"/>
        <v>174.1</v>
      </c>
      <c r="S57" s="238">
        <f t="shared" si="6"/>
        <v>120.1</v>
      </c>
      <c r="T57" s="240">
        <f t="shared" si="7"/>
        <v>55.920000000000009</v>
      </c>
    </row>
    <row r="58" spans="1:20" ht="15.6" x14ac:dyDescent="0.3">
      <c r="A58" s="232">
        <v>56</v>
      </c>
      <c r="B58" s="407" t="s">
        <v>293</v>
      </c>
      <c r="C58" s="147" t="s">
        <v>46</v>
      </c>
      <c r="D58" s="233"/>
      <c r="E58" s="234"/>
      <c r="F58" s="235" t="s">
        <v>72</v>
      </c>
      <c r="G58" s="236">
        <v>865</v>
      </c>
      <c r="H58" s="236">
        <v>810</v>
      </c>
      <c r="I58" s="236">
        <v>920</v>
      </c>
      <c r="J58" s="236">
        <v>850</v>
      </c>
      <c r="K58" s="236">
        <v>886</v>
      </c>
      <c r="L58" s="236">
        <v>791</v>
      </c>
      <c r="M58" s="236">
        <v>783</v>
      </c>
      <c r="N58" s="236">
        <v>678</v>
      </c>
      <c r="O58" s="236">
        <v>883</v>
      </c>
      <c r="P58" s="236">
        <v>748</v>
      </c>
      <c r="Q58" s="235">
        <f t="shared" si="4"/>
        <v>4337</v>
      </c>
      <c r="R58" s="241">
        <f t="shared" si="5"/>
        <v>173.48</v>
      </c>
      <c r="S58" s="238">
        <f t="shared" si="6"/>
        <v>155.07999999999998</v>
      </c>
      <c r="T58" s="240">
        <f t="shared" si="7"/>
        <v>27.936000000000014</v>
      </c>
    </row>
    <row r="59" spans="1:20" ht="15.6" x14ac:dyDescent="0.3">
      <c r="A59" s="232">
        <v>57</v>
      </c>
      <c r="B59" s="407"/>
      <c r="C59" s="147" t="s">
        <v>203</v>
      </c>
      <c r="D59" s="233"/>
      <c r="E59" s="234"/>
      <c r="F59" s="235" t="s">
        <v>61</v>
      </c>
      <c r="G59" s="236"/>
      <c r="H59" s="236"/>
      <c r="I59" s="236"/>
      <c r="J59" s="236"/>
      <c r="K59" s="236"/>
      <c r="L59" s="236"/>
      <c r="M59" s="236">
        <v>867</v>
      </c>
      <c r="N59" s="236">
        <v>567</v>
      </c>
      <c r="O59" s="236"/>
      <c r="P59" s="236"/>
      <c r="Q59" s="235">
        <f t="shared" si="4"/>
        <v>867</v>
      </c>
      <c r="R59" s="241">
        <f t="shared" si="5"/>
        <v>173.4</v>
      </c>
      <c r="S59" s="238">
        <f t="shared" si="6"/>
        <v>113.4</v>
      </c>
      <c r="T59" s="240">
        <f t="shared" si="7"/>
        <v>60</v>
      </c>
    </row>
    <row r="60" spans="1:20" ht="15.6" x14ac:dyDescent="0.3">
      <c r="A60" s="232">
        <v>58</v>
      </c>
      <c r="B60" s="407" t="s">
        <v>297</v>
      </c>
      <c r="C60" s="147" t="s">
        <v>119</v>
      </c>
      <c r="D60" s="233"/>
      <c r="E60" s="234"/>
      <c r="F60" s="235" t="s">
        <v>76</v>
      </c>
      <c r="G60" s="236">
        <v>791</v>
      </c>
      <c r="H60" s="236">
        <v>491</v>
      </c>
      <c r="I60" s="236">
        <v>789</v>
      </c>
      <c r="J60" s="236">
        <v>489</v>
      </c>
      <c r="K60" s="236">
        <v>925</v>
      </c>
      <c r="L60" s="236">
        <v>625</v>
      </c>
      <c r="M60" s="236">
        <v>939</v>
      </c>
      <c r="N60" s="236">
        <v>639</v>
      </c>
      <c r="O60" s="236">
        <v>858</v>
      </c>
      <c r="P60" s="236">
        <v>558</v>
      </c>
      <c r="Q60" s="235">
        <f t="shared" si="4"/>
        <v>4302</v>
      </c>
      <c r="R60" s="241">
        <f t="shared" si="5"/>
        <v>172.07999999999998</v>
      </c>
      <c r="S60" s="238">
        <f t="shared" si="6"/>
        <v>112.08</v>
      </c>
      <c r="T60" s="240">
        <f t="shared" si="7"/>
        <v>60</v>
      </c>
    </row>
    <row r="61" spans="1:20" ht="15.6" x14ac:dyDescent="0.3">
      <c r="A61" s="232">
        <v>59</v>
      </c>
      <c r="B61" s="407"/>
      <c r="C61" s="147" t="s">
        <v>141</v>
      </c>
      <c r="D61" s="233"/>
      <c r="E61" s="234"/>
      <c r="F61" s="235" t="s">
        <v>78</v>
      </c>
      <c r="G61" s="236">
        <v>830</v>
      </c>
      <c r="H61" s="236">
        <v>530</v>
      </c>
      <c r="I61" s="236"/>
      <c r="J61" s="236"/>
      <c r="K61" s="236"/>
      <c r="L61" s="236"/>
      <c r="M61" s="236"/>
      <c r="N61" s="236"/>
      <c r="O61" s="236">
        <v>872</v>
      </c>
      <c r="P61" s="236">
        <v>572</v>
      </c>
      <c r="Q61" s="235">
        <f t="shared" si="4"/>
        <v>1702</v>
      </c>
      <c r="R61" s="238">
        <f t="shared" si="5"/>
        <v>170.2</v>
      </c>
      <c r="S61" s="238">
        <f t="shared" si="6"/>
        <v>110.2</v>
      </c>
      <c r="T61" s="240">
        <f t="shared" si="7"/>
        <v>60</v>
      </c>
    </row>
    <row r="62" spans="1:20" ht="15.6" x14ac:dyDescent="0.3">
      <c r="A62" s="232">
        <v>60</v>
      </c>
      <c r="B62" s="407"/>
      <c r="C62" s="147" t="s">
        <v>157</v>
      </c>
      <c r="D62" s="233"/>
      <c r="E62" s="234"/>
      <c r="F62" s="235" t="s">
        <v>146</v>
      </c>
      <c r="G62" s="236">
        <v>838</v>
      </c>
      <c r="H62" s="236">
        <v>538</v>
      </c>
      <c r="I62" s="236"/>
      <c r="J62" s="236"/>
      <c r="K62" s="236"/>
      <c r="L62" s="236"/>
      <c r="M62" s="236"/>
      <c r="N62" s="236"/>
      <c r="O62" s="236"/>
      <c r="P62" s="236"/>
      <c r="Q62" s="235">
        <f t="shared" si="4"/>
        <v>838</v>
      </c>
      <c r="R62" s="238">
        <f t="shared" si="5"/>
        <v>167.6</v>
      </c>
      <c r="S62" s="238">
        <f t="shared" si="6"/>
        <v>107.6</v>
      </c>
      <c r="T62" s="240">
        <f t="shared" si="7"/>
        <v>60</v>
      </c>
    </row>
    <row r="63" spans="1:20" ht="15.6" x14ac:dyDescent="0.3">
      <c r="A63" s="232">
        <v>61</v>
      </c>
      <c r="B63" s="407"/>
      <c r="C63" s="147" t="s">
        <v>211</v>
      </c>
      <c r="D63" s="233"/>
      <c r="E63" s="234"/>
      <c r="F63" s="235" t="s">
        <v>82</v>
      </c>
      <c r="G63" s="236"/>
      <c r="H63" s="236"/>
      <c r="I63" s="236"/>
      <c r="J63" s="236"/>
      <c r="K63" s="236"/>
      <c r="L63" s="236"/>
      <c r="M63" s="236"/>
      <c r="N63" s="236"/>
      <c r="O63" s="236">
        <v>828</v>
      </c>
      <c r="P63" s="236">
        <v>528</v>
      </c>
      <c r="Q63" s="235">
        <f t="shared" si="4"/>
        <v>828</v>
      </c>
      <c r="R63" s="238">
        <f t="shared" si="5"/>
        <v>165.6</v>
      </c>
      <c r="S63" s="238">
        <f t="shared" si="6"/>
        <v>105.6</v>
      </c>
      <c r="T63" s="240">
        <f t="shared" si="7"/>
        <v>60</v>
      </c>
    </row>
    <row r="64" spans="1:20" ht="15.6" x14ac:dyDescent="0.3">
      <c r="A64" s="232">
        <v>62</v>
      </c>
      <c r="B64" s="407"/>
      <c r="C64" s="147" t="s">
        <v>175</v>
      </c>
      <c r="D64" s="233"/>
      <c r="E64" s="234"/>
      <c r="F64" s="235" t="s">
        <v>80</v>
      </c>
      <c r="G64" s="236"/>
      <c r="H64" s="236"/>
      <c r="I64" s="236">
        <v>825</v>
      </c>
      <c r="J64" s="236">
        <v>525</v>
      </c>
      <c r="K64" s="236"/>
      <c r="L64" s="236"/>
      <c r="M64" s="236"/>
      <c r="N64" s="236"/>
      <c r="O64" s="236"/>
      <c r="P64" s="236"/>
      <c r="Q64" s="235">
        <f t="shared" si="4"/>
        <v>825</v>
      </c>
      <c r="R64" s="238">
        <f t="shared" si="5"/>
        <v>165</v>
      </c>
      <c r="S64" s="238">
        <f t="shared" si="6"/>
        <v>105</v>
      </c>
      <c r="T64" s="240">
        <f t="shared" si="7"/>
        <v>60</v>
      </c>
    </row>
    <row r="65" spans="1:20" ht="15.6" x14ac:dyDescent="0.3">
      <c r="A65" s="232">
        <v>63</v>
      </c>
      <c r="B65" s="407"/>
      <c r="C65" s="147" t="s">
        <v>187</v>
      </c>
      <c r="D65" s="233"/>
      <c r="E65" s="234"/>
      <c r="F65" s="235" t="s">
        <v>78</v>
      </c>
      <c r="G65" s="236"/>
      <c r="H65" s="236"/>
      <c r="I65" s="236"/>
      <c r="J65" s="236"/>
      <c r="K65" s="236">
        <v>705</v>
      </c>
      <c r="L65" s="236">
        <v>405</v>
      </c>
      <c r="M65" s="236"/>
      <c r="N65" s="236"/>
      <c r="P65" s="236"/>
      <c r="Q65" s="235">
        <f t="shared" si="4"/>
        <v>705</v>
      </c>
      <c r="R65" s="238">
        <f t="shared" si="5"/>
        <v>141</v>
      </c>
      <c r="S65" s="238">
        <f t="shared" si="6"/>
        <v>81</v>
      </c>
      <c r="T65" s="240">
        <f t="shared" si="7"/>
        <v>60</v>
      </c>
    </row>
    <row r="66" spans="1:20" ht="15.6" x14ac:dyDescent="0.3">
      <c r="A66" s="232">
        <v>64</v>
      </c>
      <c r="B66" s="407"/>
      <c r="C66" s="147" t="s">
        <v>207</v>
      </c>
      <c r="D66" s="233"/>
      <c r="E66" s="234"/>
      <c r="F66" s="235" t="s">
        <v>80</v>
      </c>
      <c r="G66" s="236"/>
      <c r="H66" s="236"/>
      <c r="I66" s="236"/>
      <c r="J66" s="236"/>
      <c r="K66" s="236"/>
      <c r="L66" s="236"/>
      <c r="M66" s="236"/>
      <c r="N66" s="236"/>
      <c r="O66" s="236">
        <v>704</v>
      </c>
      <c r="P66" s="236">
        <v>404</v>
      </c>
      <c r="Q66" s="235">
        <f t="shared" si="4"/>
        <v>704</v>
      </c>
      <c r="R66" s="238">
        <f t="shared" si="5"/>
        <v>140.80000000000001</v>
      </c>
      <c r="S66" s="238">
        <f t="shared" si="6"/>
        <v>80.8</v>
      </c>
      <c r="T66" s="240">
        <f t="shared" si="7"/>
        <v>60</v>
      </c>
    </row>
    <row r="67" spans="1:20" ht="15.6" x14ac:dyDescent="0.3">
      <c r="A67" s="232">
        <v>65</v>
      </c>
      <c r="B67" s="407"/>
      <c r="C67" s="147" t="s">
        <v>299</v>
      </c>
      <c r="D67" s="233"/>
      <c r="E67" s="234"/>
      <c r="F67" s="235" t="s">
        <v>18</v>
      </c>
      <c r="G67" s="236"/>
      <c r="H67" s="236"/>
      <c r="I67" s="236"/>
      <c r="J67" s="236"/>
      <c r="K67" s="236"/>
      <c r="L67" s="236"/>
      <c r="M67" s="236"/>
      <c r="N67" s="236"/>
      <c r="O67" s="236"/>
      <c r="P67" s="236">
        <v>827</v>
      </c>
      <c r="Q67" s="235">
        <f t="shared" ref="Q67" si="8">SUM(G67,I67,K67,M67,O67)</f>
        <v>0</v>
      </c>
      <c r="R67" s="238" t="e">
        <f t="shared" ref="R67" si="9">AVERAGE(G67,I67,K67,M67,O67)/5</f>
        <v>#DIV/0!</v>
      </c>
      <c r="S67" s="238">
        <f t="shared" ref="S67" si="10">AVERAGE(H67,J67,L67,N67,P67)/5</f>
        <v>165.4</v>
      </c>
      <c r="T67" s="240">
        <f t="shared" ref="T67" si="11">IF((190-S67)*0.8&gt;60,60,(190-S67)*0.8)</f>
        <v>19.679999999999996</v>
      </c>
    </row>
    <row r="68" spans="1:20" ht="15.6" x14ac:dyDescent="0.3">
      <c r="A68" s="232">
        <v>66</v>
      </c>
      <c r="B68" s="407"/>
      <c r="C68" s="147" t="s">
        <v>198</v>
      </c>
      <c r="D68" s="233"/>
      <c r="E68" s="234"/>
      <c r="F68" s="235" t="s">
        <v>80</v>
      </c>
      <c r="G68" s="236"/>
      <c r="H68" s="236"/>
      <c r="I68" s="236"/>
      <c r="J68" s="236"/>
      <c r="K68" s="236"/>
      <c r="L68" s="236"/>
      <c r="M68" s="236">
        <v>676</v>
      </c>
      <c r="N68" s="236">
        <v>376</v>
      </c>
      <c r="O68" s="236"/>
      <c r="P68" s="236"/>
      <c r="Q68" s="235">
        <f t="shared" si="4"/>
        <v>676</v>
      </c>
      <c r="R68" s="238">
        <f t="shared" si="5"/>
        <v>135.19999999999999</v>
      </c>
      <c r="S68" s="238">
        <f t="shared" si="6"/>
        <v>75.2</v>
      </c>
      <c r="T68" s="240">
        <f t="shared" si="7"/>
        <v>60</v>
      </c>
    </row>
    <row r="69" spans="1:20" ht="36.6" customHeight="1" x14ac:dyDescent="0.3">
      <c r="A69" s="232" t="s">
        <v>59</v>
      </c>
      <c r="B69" s="408"/>
      <c r="C69" s="257" t="s">
        <v>60</v>
      </c>
      <c r="D69" s="257"/>
      <c r="E69" s="256"/>
      <c r="F69" s="255" t="s">
        <v>59</v>
      </c>
      <c r="G69" s="253"/>
      <c r="H69" s="254"/>
      <c r="I69" s="254"/>
      <c r="J69" s="253"/>
      <c r="K69" s="253"/>
      <c r="L69" s="253"/>
      <c r="M69" s="251"/>
      <c r="N69" s="251"/>
      <c r="O69" s="251"/>
      <c r="P69" s="251"/>
      <c r="Q69" s="252"/>
      <c r="R69" s="251"/>
      <c r="S69" s="251"/>
      <c r="T69" s="250"/>
    </row>
    <row r="70" spans="1:20" s="242" customFormat="1" ht="44.25" customHeight="1" x14ac:dyDescent="0.25">
      <c r="A70" s="249" t="s">
        <v>54</v>
      </c>
      <c r="B70" s="409"/>
      <c r="C70" s="247" t="s">
        <v>55</v>
      </c>
      <c r="D70" s="247"/>
      <c r="E70" s="248"/>
      <c r="F70" s="247" t="s">
        <v>1</v>
      </c>
      <c r="G70" s="226" t="s">
        <v>6</v>
      </c>
      <c r="H70" s="228" t="s">
        <v>7</v>
      </c>
      <c r="I70" s="226" t="s">
        <v>56</v>
      </c>
      <c r="J70" s="228" t="s">
        <v>9</v>
      </c>
      <c r="K70" s="226" t="s">
        <v>10</v>
      </c>
      <c r="L70" s="228" t="s">
        <v>11</v>
      </c>
      <c r="M70" s="226" t="s">
        <v>12</v>
      </c>
      <c r="N70" s="228" t="s">
        <v>13</v>
      </c>
      <c r="O70" s="226" t="s">
        <v>12</v>
      </c>
      <c r="P70" s="228" t="s">
        <v>13</v>
      </c>
      <c r="Q70" s="247" t="s">
        <v>5</v>
      </c>
      <c r="R70" s="247" t="s">
        <v>57</v>
      </c>
      <c r="S70" s="247" t="s">
        <v>58</v>
      </c>
      <c r="T70" s="246" t="s">
        <v>27</v>
      </c>
    </row>
    <row r="71" spans="1:20" ht="15.6" customHeight="1" x14ac:dyDescent="0.3">
      <c r="A71" s="235">
        <v>1</v>
      </c>
      <c r="B71" s="234" t="s">
        <v>237</v>
      </c>
      <c r="C71" s="233" t="s">
        <v>51</v>
      </c>
      <c r="D71" s="233"/>
      <c r="E71" s="234"/>
      <c r="F71" s="235" t="s">
        <v>17</v>
      </c>
      <c r="G71" s="236">
        <v>969</v>
      </c>
      <c r="H71" s="236">
        <v>844</v>
      </c>
      <c r="I71" s="236">
        <v>828</v>
      </c>
      <c r="J71" s="236">
        <v>743</v>
      </c>
      <c r="K71" s="236">
        <v>957</v>
      </c>
      <c r="L71" s="236">
        <v>832</v>
      </c>
      <c r="M71" s="236">
        <v>971</v>
      </c>
      <c r="N71" s="236">
        <v>856</v>
      </c>
      <c r="O71" s="236">
        <v>1002</v>
      </c>
      <c r="P71" s="236">
        <v>897</v>
      </c>
      <c r="Q71" s="235">
        <f t="shared" ref="Q71:Q109" si="12">SUM(G71,I71,K71,M71,O71)</f>
        <v>4727</v>
      </c>
      <c r="R71" s="241">
        <f t="shared" ref="R71:R109" si="13">AVERAGE(G71,I71,K71,M71,O71)/5</f>
        <v>189.07999999999998</v>
      </c>
      <c r="S71" s="238">
        <f t="shared" ref="S71:S109" si="14">AVERAGE(H71,J71,L71,N71,P71)/5</f>
        <v>166.88</v>
      </c>
      <c r="T71" s="240">
        <f t="shared" ref="T71:T109" si="15">IF((190-S71)*0.8&gt;60,60,(190-S71)*0.8)</f>
        <v>18.496000000000006</v>
      </c>
    </row>
    <row r="72" spans="1:20" ht="15.6" customHeight="1" x14ac:dyDescent="0.3">
      <c r="A72" s="235">
        <v>2</v>
      </c>
      <c r="B72" s="234" t="s">
        <v>235</v>
      </c>
      <c r="C72" s="233" t="s">
        <v>50</v>
      </c>
      <c r="D72" s="233"/>
      <c r="E72" s="234"/>
      <c r="F72" s="235" t="s">
        <v>17</v>
      </c>
      <c r="G72" s="236">
        <v>866</v>
      </c>
      <c r="H72" s="236">
        <v>766</v>
      </c>
      <c r="I72" s="236">
        <v>929</v>
      </c>
      <c r="J72" s="236">
        <v>784</v>
      </c>
      <c r="K72" s="236">
        <v>1029</v>
      </c>
      <c r="L72" s="236">
        <v>889</v>
      </c>
      <c r="M72" s="236">
        <v>1047</v>
      </c>
      <c r="N72" s="236">
        <v>937</v>
      </c>
      <c r="O72" s="236">
        <v>853</v>
      </c>
      <c r="P72" s="236">
        <v>768</v>
      </c>
      <c r="Q72" s="235">
        <f t="shared" si="12"/>
        <v>4724</v>
      </c>
      <c r="R72" s="241">
        <f t="shared" si="13"/>
        <v>188.95999999999998</v>
      </c>
      <c r="S72" s="238">
        <f t="shared" si="14"/>
        <v>165.76</v>
      </c>
      <c r="T72" s="240">
        <f t="shared" si="15"/>
        <v>19.39200000000001</v>
      </c>
    </row>
    <row r="73" spans="1:20" ht="15.6" customHeight="1" x14ac:dyDescent="0.3">
      <c r="A73" s="235">
        <v>3</v>
      </c>
      <c r="B73" s="234" t="s">
        <v>236</v>
      </c>
      <c r="C73" s="233" t="s">
        <v>121</v>
      </c>
      <c r="D73" s="233"/>
      <c r="E73" s="234"/>
      <c r="F73" s="235" t="s">
        <v>77</v>
      </c>
      <c r="G73" s="236">
        <v>914</v>
      </c>
      <c r="H73" s="236">
        <v>749</v>
      </c>
      <c r="I73" s="236"/>
      <c r="J73" s="236"/>
      <c r="K73" s="236">
        <v>887</v>
      </c>
      <c r="L73" s="236">
        <v>727</v>
      </c>
      <c r="M73" s="236">
        <v>918</v>
      </c>
      <c r="N73" s="236">
        <v>748</v>
      </c>
      <c r="O73" s="236">
        <v>1013</v>
      </c>
      <c r="P73" s="236">
        <v>848</v>
      </c>
      <c r="Q73" s="235">
        <f t="shared" si="12"/>
        <v>3732</v>
      </c>
      <c r="R73" s="241">
        <f t="shared" si="13"/>
        <v>186.6</v>
      </c>
      <c r="S73" s="238">
        <f t="shared" si="14"/>
        <v>153.6</v>
      </c>
      <c r="T73" s="240">
        <f t="shared" si="15"/>
        <v>29.120000000000005</v>
      </c>
    </row>
    <row r="74" spans="1:20" ht="15.6" customHeight="1" x14ac:dyDescent="0.3">
      <c r="A74" s="235">
        <v>4</v>
      </c>
      <c r="B74" s="234" t="s">
        <v>241</v>
      </c>
      <c r="C74" s="233" t="s">
        <v>106</v>
      </c>
      <c r="D74" s="233"/>
      <c r="E74" s="234"/>
      <c r="F74" s="235" t="s">
        <v>24</v>
      </c>
      <c r="G74" s="236">
        <v>902</v>
      </c>
      <c r="H74" s="236">
        <v>772</v>
      </c>
      <c r="I74" s="236"/>
      <c r="J74" s="236"/>
      <c r="K74" s="236">
        <v>1010</v>
      </c>
      <c r="L74" s="236">
        <v>870</v>
      </c>
      <c r="M74" s="236">
        <v>815</v>
      </c>
      <c r="N74" s="236">
        <v>710</v>
      </c>
      <c r="O74" s="236">
        <v>986</v>
      </c>
      <c r="P74" s="236">
        <v>851</v>
      </c>
      <c r="Q74" s="235">
        <f t="shared" si="12"/>
        <v>3713</v>
      </c>
      <c r="R74" s="241">
        <f t="shared" si="13"/>
        <v>185.65</v>
      </c>
      <c r="S74" s="238">
        <f t="shared" si="14"/>
        <v>160.15</v>
      </c>
      <c r="T74" s="240">
        <f t="shared" si="15"/>
        <v>23.879999999999995</v>
      </c>
    </row>
    <row r="75" spans="1:20" ht="15.6" customHeight="1" x14ac:dyDescent="0.3">
      <c r="A75" s="235">
        <v>5</v>
      </c>
      <c r="B75" s="234" t="s">
        <v>240</v>
      </c>
      <c r="C75" s="233" t="s">
        <v>45</v>
      </c>
      <c r="D75" s="233"/>
      <c r="E75" s="234"/>
      <c r="F75" s="235" t="s">
        <v>72</v>
      </c>
      <c r="G75" s="236">
        <v>804</v>
      </c>
      <c r="H75" s="236">
        <v>604</v>
      </c>
      <c r="I75" s="236">
        <v>898</v>
      </c>
      <c r="J75" s="236">
        <v>623</v>
      </c>
      <c r="K75" s="236"/>
      <c r="L75" s="236"/>
      <c r="M75" s="236">
        <v>1016</v>
      </c>
      <c r="N75" s="236">
        <v>746</v>
      </c>
      <c r="O75" s="236">
        <v>995</v>
      </c>
      <c r="P75" s="236">
        <v>760</v>
      </c>
      <c r="Q75" s="235">
        <f t="shared" si="12"/>
        <v>3713</v>
      </c>
      <c r="R75" s="238">
        <f t="shared" si="13"/>
        <v>185.65</v>
      </c>
      <c r="S75" s="238">
        <f t="shared" si="14"/>
        <v>136.65</v>
      </c>
      <c r="T75" s="240">
        <f t="shared" si="15"/>
        <v>42.68</v>
      </c>
    </row>
    <row r="76" spans="1:20" ht="15.6" customHeight="1" x14ac:dyDescent="0.3">
      <c r="A76" s="235">
        <v>6</v>
      </c>
      <c r="B76" s="234"/>
      <c r="C76" s="233" t="s">
        <v>192</v>
      </c>
      <c r="D76" s="233"/>
      <c r="E76" s="234"/>
      <c r="F76" s="235" t="s">
        <v>23</v>
      </c>
      <c r="G76" s="236"/>
      <c r="H76" s="236"/>
      <c r="I76" s="236"/>
      <c r="J76" s="236"/>
      <c r="K76" s="236">
        <v>926</v>
      </c>
      <c r="L76" s="236">
        <v>626</v>
      </c>
      <c r="M76" s="236"/>
      <c r="N76" s="236"/>
      <c r="O76" s="236"/>
      <c r="P76" s="236"/>
      <c r="Q76" s="235">
        <f t="shared" si="12"/>
        <v>926</v>
      </c>
      <c r="R76" s="238">
        <f t="shared" si="13"/>
        <v>185.2</v>
      </c>
      <c r="S76" s="238">
        <f t="shared" si="14"/>
        <v>125.2</v>
      </c>
      <c r="T76" s="240">
        <f t="shared" si="15"/>
        <v>51.84</v>
      </c>
    </row>
    <row r="77" spans="1:20" ht="15.6" customHeight="1" x14ac:dyDescent="0.3">
      <c r="A77" s="235">
        <v>7</v>
      </c>
      <c r="B77" s="234" t="s">
        <v>243</v>
      </c>
      <c r="C77" s="233" t="s">
        <v>114</v>
      </c>
      <c r="D77" s="233"/>
      <c r="E77" s="234"/>
      <c r="F77" s="235" t="s">
        <v>75</v>
      </c>
      <c r="G77" s="236">
        <v>916</v>
      </c>
      <c r="H77" s="236">
        <v>771</v>
      </c>
      <c r="I77" s="236">
        <v>859</v>
      </c>
      <c r="J77" s="236">
        <v>714</v>
      </c>
      <c r="K77" s="236">
        <v>981</v>
      </c>
      <c r="L77" s="236">
        <v>816</v>
      </c>
      <c r="M77" s="236">
        <v>930</v>
      </c>
      <c r="N77" s="236">
        <v>785</v>
      </c>
      <c r="O77" s="236">
        <v>922</v>
      </c>
      <c r="P77" s="236">
        <v>777</v>
      </c>
      <c r="Q77" s="235">
        <f t="shared" si="12"/>
        <v>4608</v>
      </c>
      <c r="R77" s="241">
        <f t="shared" si="13"/>
        <v>184.32</v>
      </c>
      <c r="S77" s="238">
        <f t="shared" si="14"/>
        <v>154.52000000000001</v>
      </c>
      <c r="T77" s="240">
        <f t="shared" si="15"/>
        <v>28.383999999999993</v>
      </c>
    </row>
    <row r="78" spans="1:20" ht="15.6" customHeight="1" x14ac:dyDescent="0.3">
      <c r="A78" s="235">
        <v>8</v>
      </c>
      <c r="B78" s="234" t="s">
        <v>242</v>
      </c>
      <c r="C78" s="243" t="s">
        <v>149</v>
      </c>
      <c r="D78" s="233"/>
      <c r="E78" s="234"/>
      <c r="F78" s="235" t="s">
        <v>21</v>
      </c>
      <c r="G78" s="236">
        <v>1033</v>
      </c>
      <c r="H78" s="236">
        <v>923</v>
      </c>
      <c r="I78" s="236">
        <v>817</v>
      </c>
      <c r="J78" s="236">
        <v>797</v>
      </c>
      <c r="K78" s="236">
        <v>1026</v>
      </c>
      <c r="L78" s="236">
        <v>956</v>
      </c>
      <c r="M78" s="236">
        <v>811</v>
      </c>
      <c r="N78" s="236">
        <v>766</v>
      </c>
      <c r="O78" s="236">
        <v>910</v>
      </c>
      <c r="P78" s="236">
        <v>840</v>
      </c>
      <c r="Q78" s="235">
        <f t="shared" si="12"/>
        <v>4597</v>
      </c>
      <c r="R78" s="241">
        <f t="shared" si="13"/>
        <v>183.88</v>
      </c>
      <c r="S78" s="238">
        <f t="shared" si="14"/>
        <v>171.28</v>
      </c>
      <c r="T78" s="240">
        <f t="shared" si="15"/>
        <v>14.975999999999999</v>
      </c>
    </row>
    <row r="79" spans="1:20" ht="15.6" customHeight="1" x14ac:dyDescent="0.3">
      <c r="A79" s="235">
        <v>9</v>
      </c>
      <c r="B79" s="234" t="s">
        <v>244</v>
      </c>
      <c r="C79" s="243" t="s">
        <v>151</v>
      </c>
      <c r="D79" s="233"/>
      <c r="E79" s="234"/>
      <c r="F79" s="235" t="s">
        <v>83</v>
      </c>
      <c r="G79" s="236">
        <v>890</v>
      </c>
      <c r="H79" s="236">
        <v>755</v>
      </c>
      <c r="I79" s="236">
        <v>893</v>
      </c>
      <c r="J79" s="236">
        <v>738</v>
      </c>
      <c r="K79" s="236">
        <v>946</v>
      </c>
      <c r="L79" s="236">
        <v>781</v>
      </c>
      <c r="M79" s="236">
        <v>858</v>
      </c>
      <c r="N79" s="236">
        <v>703</v>
      </c>
      <c r="O79" s="236">
        <v>1006</v>
      </c>
      <c r="P79" s="236">
        <v>841</v>
      </c>
      <c r="Q79" s="235">
        <f t="shared" si="12"/>
        <v>4593</v>
      </c>
      <c r="R79" s="241">
        <f t="shared" si="13"/>
        <v>183.72</v>
      </c>
      <c r="S79" s="238">
        <f t="shared" si="14"/>
        <v>152.72</v>
      </c>
      <c r="T79" s="240">
        <f t="shared" si="15"/>
        <v>29.824000000000002</v>
      </c>
    </row>
    <row r="80" spans="1:20" ht="15.6" customHeight="1" x14ac:dyDescent="0.3">
      <c r="A80" s="235">
        <v>10</v>
      </c>
      <c r="B80" s="234" t="s">
        <v>245</v>
      </c>
      <c r="C80" s="243" t="s">
        <v>160</v>
      </c>
      <c r="D80" s="233"/>
      <c r="E80" s="234"/>
      <c r="F80" s="235" t="s">
        <v>23</v>
      </c>
      <c r="G80" s="236">
        <v>946</v>
      </c>
      <c r="H80" s="236">
        <v>646</v>
      </c>
      <c r="I80" s="236">
        <v>865</v>
      </c>
      <c r="J80" s="236">
        <v>620</v>
      </c>
      <c r="K80" s="236"/>
      <c r="L80" s="236"/>
      <c r="M80" s="236">
        <v>980</v>
      </c>
      <c r="N80" s="236">
        <v>725</v>
      </c>
      <c r="O80" s="236">
        <v>881</v>
      </c>
      <c r="P80" s="236">
        <v>651</v>
      </c>
      <c r="Q80" s="235">
        <f t="shared" si="12"/>
        <v>3672</v>
      </c>
      <c r="R80" s="241">
        <f t="shared" si="13"/>
        <v>183.6</v>
      </c>
      <c r="S80" s="238">
        <f t="shared" si="14"/>
        <v>132.1</v>
      </c>
      <c r="T80" s="240">
        <f t="shared" si="15"/>
        <v>46.320000000000007</v>
      </c>
    </row>
    <row r="81" spans="1:20" ht="15.6" customHeight="1" x14ac:dyDescent="0.3">
      <c r="A81" s="235">
        <v>11</v>
      </c>
      <c r="B81" s="234" t="s">
        <v>247</v>
      </c>
      <c r="C81" s="243" t="s">
        <v>167</v>
      </c>
      <c r="D81" s="233"/>
      <c r="E81" s="234"/>
      <c r="F81" s="235" t="s">
        <v>146</v>
      </c>
      <c r="G81" s="236"/>
      <c r="H81" s="236"/>
      <c r="I81" s="236">
        <v>872</v>
      </c>
      <c r="J81" s="236">
        <v>842</v>
      </c>
      <c r="K81" s="236">
        <v>880</v>
      </c>
      <c r="L81" s="236">
        <v>795</v>
      </c>
      <c r="M81" s="236">
        <v>942</v>
      </c>
      <c r="N81" s="236">
        <v>837</v>
      </c>
      <c r="O81" s="236">
        <v>972</v>
      </c>
      <c r="P81" s="236">
        <v>872</v>
      </c>
      <c r="Q81" s="235">
        <f t="shared" si="12"/>
        <v>3666</v>
      </c>
      <c r="R81" s="241">
        <f t="shared" si="13"/>
        <v>183.3</v>
      </c>
      <c r="S81" s="238">
        <f t="shared" si="14"/>
        <v>167.3</v>
      </c>
      <c r="T81" s="240">
        <f t="shared" si="15"/>
        <v>18.159999999999993</v>
      </c>
    </row>
    <row r="82" spans="1:20" ht="15.6" customHeight="1" x14ac:dyDescent="0.3">
      <c r="A82" s="235">
        <v>12</v>
      </c>
      <c r="B82" s="234" t="s">
        <v>246</v>
      </c>
      <c r="C82" s="233" t="s">
        <v>71</v>
      </c>
      <c r="D82" s="233"/>
      <c r="E82" s="234"/>
      <c r="F82" s="235" t="s">
        <v>61</v>
      </c>
      <c r="G82" s="236">
        <v>881</v>
      </c>
      <c r="H82" s="236">
        <v>706</v>
      </c>
      <c r="I82" s="236">
        <v>861</v>
      </c>
      <c r="J82" s="236">
        <v>666</v>
      </c>
      <c r="K82" s="236">
        <v>923</v>
      </c>
      <c r="L82" s="236">
        <v>713</v>
      </c>
      <c r="M82" s="236">
        <v>970</v>
      </c>
      <c r="N82" s="236">
        <v>765</v>
      </c>
      <c r="O82" s="236">
        <v>940</v>
      </c>
      <c r="P82" s="236">
        <v>750</v>
      </c>
      <c r="Q82" s="235">
        <f t="shared" si="12"/>
        <v>4575</v>
      </c>
      <c r="R82" s="241">
        <f t="shared" si="13"/>
        <v>183</v>
      </c>
      <c r="S82" s="238">
        <f t="shared" si="14"/>
        <v>144</v>
      </c>
      <c r="T82" s="240">
        <f t="shared" si="15"/>
        <v>36.800000000000004</v>
      </c>
    </row>
    <row r="83" spans="1:20" ht="15.6" customHeight="1" x14ac:dyDescent="0.3">
      <c r="A83" s="235">
        <v>13</v>
      </c>
      <c r="B83" s="234" t="s">
        <v>294</v>
      </c>
      <c r="C83" s="233" t="s">
        <v>113</v>
      </c>
      <c r="D83" s="233"/>
      <c r="E83" s="234"/>
      <c r="F83" s="235" t="s">
        <v>75</v>
      </c>
      <c r="G83" s="236">
        <v>934</v>
      </c>
      <c r="H83" s="236">
        <v>854</v>
      </c>
      <c r="I83" s="236">
        <v>881</v>
      </c>
      <c r="J83" s="236">
        <v>806</v>
      </c>
      <c r="K83" s="236">
        <v>987</v>
      </c>
      <c r="L83" s="236">
        <v>892</v>
      </c>
      <c r="M83" s="236">
        <v>848</v>
      </c>
      <c r="N83" s="236">
        <v>768</v>
      </c>
      <c r="O83" s="236">
        <v>922</v>
      </c>
      <c r="P83" s="236">
        <v>827</v>
      </c>
      <c r="Q83" s="235">
        <f t="shared" si="12"/>
        <v>4572</v>
      </c>
      <c r="R83" s="241">
        <f t="shared" si="13"/>
        <v>182.88</v>
      </c>
      <c r="S83" s="238">
        <f t="shared" si="14"/>
        <v>165.88</v>
      </c>
      <c r="T83" s="240">
        <f t="shared" si="15"/>
        <v>19.296000000000006</v>
      </c>
    </row>
    <row r="84" spans="1:20" ht="15.6" customHeight="1" x14ac:dyDescent="0.3">
      <c r="A84" s="235">
        <v>14</v>
      </c>
      <c r="B84" s="234" t="s">
        <v>248</v>
      </c>
      <c r="C84" s="243" t="s">
        <v>129</v>
      </c>
      <c r="D84" s="233"/>
      <c r="E84" s="234"/>
      <c r="F84" s="235" t="s">
        <v>22</v>
      </c>
      <c r="G84" s="236">
        <v>1004</v>
      </c>
      <c r="H84" s="236">
        <v>814</v>
      </c>
      <c r="I84" s="236">
        <v>779</v>
      </c>
      <c r="J84" s="236">
        <v>669</v>
      </c>
      <c r="K84" s="236">
        <v>884</v>
      </c>
      <c r="L84" s="236">
        <v>719</v>
      </c>
      <c r="M84" s="236">
        <v>866</v>
      </c>
      <c r="N84" s="236">
        <v>691</v>
      </c>
      <c r="O84" s="236">
        <v>1008</v>
      </c>
      <c r="P84" s="236">
        <v>828</v>
      </c>
      <c r="Q84" s="235">
        <f t="shared" si="12"/>
        <v>4541</v>
      </c>
      <c r="R84" s="241">
        <f t="shared" si="13"/>
        <v>181.64000000000001</v>
      </c>
      <c r="S84" s="238">
        <f t="shared" si="14"/>
        <v>148.84</v>
      </c>
      <c r="T84" s="240">
        <f t="shared" si="15"/>
        <v>32.927999999999997</v>
      </c>
    </row>
    <row r="85" spans="1:20" ht="15.6" customHeight="1" x14ac:dyDescent="0.3">
      <c r="A85" s="235">
        <v>15</v>
      </c>
      <c r="B85" s="234" t="s">
        <v>249</v>
      </c>
      <c r="C85" s="243" t="s">
        <v>131</v>
      </c>
      <c r="D85" s="233"/>
      <c r="E85" s="234"/>
      <c r="F85" s="235" t="s">
        <v>19</v>
      </c>
      <c r="G85" s="236">
        <v>870</v>
      </c>
      <c r="H85" s="236">
        <v>705</v>
      </c>
      <c r="I85" s="236">
        <v>866</v>
      </c>
      <c r="J85" s="236">
        <v>671</v>
      </c>
      <c r="K85" s="236">
        <v>959</v>
      </c>
      <c r="L85" s="236">
        <v>749</v>
      </c>
      <c r="M85" s="236">
        <v>928</v>
      </c>
      <c r="N85" s="236">
        <v>733</v>
      </c>
      <c r="O85" s="236"/>
      <c r="P85" s="236"/>
      <c r="Q85" s="235">
        <f t="shared" si="12"/>
        <v>3623</v>
      </c>
      <c r="R85" s="241">
        <f t="shared" si="13"/>
        <v>181.15</v>
      </c>
      <c r="S85" s="238">
        <f t="shared" si="14"/>
        <v>142.9</v>
      </c>
      <c r="T85" s="240">
        <f t="shared" si="15"/>
        <v>37.68</v>
      </c>
    </row>
    <row r="86" spans="1:20" ht="15.6" customHeight="1" x14ac:dyDescent="0.3">
      <c r="A86" s="235">
        <v>16</v>
      </c>
      <c r="B86" s="234" t="s">
        <v>220</v>
      </c>
      <c r="C86" s="233" t="s">
        <v>64</v>
      </c>
      <c r="D86" s="233"/>
      <c r="E86" s="234"/>
      <c r="F86" s="235" t="s">
        <v>63</v>
      </c>
      <c r="G86" s="236">
        <v>903</v>
      </c>
      <c r="H86" s="236">
        <v>693</v>
      </c>
      <c r="I86" s="236">
        <v>969</v>
      </c>
      <c r="J86" s="236">
        <v>764</v>
      </c>
      <c r="K86" s="236">
        <v>806</v>
      </c>
      <c r="L86" s="236">
        <v>631</v>
      </c>
      <c r="M86" s="236">
        <v>884</v>
      </c>
      <c r="N86" s="236">
        <v>679</v>
      </c>
      <c r="O86" s="236">
        <v>964</v>
      </c>
      <c r="P86" s="236">
        <v>759</v>
      </c>
      <c r="Q86" s="235">
        <f t="shared" si="12"/>
        <v>4526</v>
      </c>
      <c r="R86" s="241">
        <f t="shared" si="13"/>
        <v>181.04000000000002</v>
      </c>
      <c r="S86" s="238">
        <f t="shared" si="14"/>
        <v>141.04000000000002</v>
      </c>
      <c r="T86" s="240">
        <f t="shared" si="15"/>
        <v>39.167999999999985</v>
      </c>
    </row>
    <row r="87" spans="1:20" ht="15.6" customHeight="1" x14ac:dyDescent="0.3">
      <c r="A87" s="235">
        <v>17</v>
      </c>
      <c r="B87" s="234" t="s">
        <v>217</v>
      </c>
      <c r="C87" s="233" t="s">
        <v>115</v>
      </c>
      <c r="D87" s="233"/>
      <c r="E87" s="234"/>
      <c r="F87" s="235" t="s">
        <v>74</v>
      </c>
      <c r="G87" s="236">
        <v>926</v>
      </c>
      <c r="H87" s="236">
        <v>741</v>
      </c>
      <c r="I87" s="236">
        <v>702</v>
      </c>
      <c r="J87" s="236">
        <v>537</v>
      </c>
      <c r="K87" s="236">
        <v>927</v>
      </c>
      <c r="L87" s="236">
        <v>677</v>
      </c>
      <c r="M87" s="236">
        <v>987</v>
      </c>
      <c r="N87" s="236">
        <v>747</v>
      </c>
      <c r="O87" s="236">
        <v>976</v>
      </c>
      <c r="P87" s="236">
        <v>756</v>
      </c>
      <c r="Q87" s="235">
        <f t="shared" si="12"/>
        <v>4518</v>
      </c>
      <c r="R87" s="238">
        <f t="shared" si="13"/>
        <v>180.72</v>
      </c>
      <c r="S87" s="238">
        <f t="shared" si="14"/>
        <v>138.32</v>
      </c>
      <c r="T87" s="240">
        <f t="shared" si="15"/>
        <v>41.344000000000008</v>
      </c>
    </row>
    <row r="88" spans="1:20" ht="15.6" customHeight="1" x14ac:dyDescent="0.3">
      <c r="A88" s="235">
        <v>18</v>
      </c>
      <c r="B88" s="234" t="s">
        <v>222</v>
      </c>
      <c r="C88" s="233" t="s">
        <v>108</v>
      </c>
      <c r="D88" s="233"/>
      <c r="E88" s="234"/>
      <c r="F88" s="235" t="s">
        <v>18</v>
      </c>
      <c r="G88" s="236">
        <v>1021</v>
      </c>
      <c r="H88" s="236">
        <v>886</v>
      </c>
      <c r="I88" s="236">
        <v>764</v>
      </c>
      <c r="J88" s="236">
        <v>714</v>
      </c>
      <c r="K88" s="236">
        <v>907</v>
      </c>
      <c r="L88" s="236">
        <v>787</v>
      </c>
      <c r="M88" s="236">
        <v>915</v>
      </c>
      <c r="N88" s="236">
        <v>790</v>
      </c>
      <c r="O88" s="236">
        <v>907</v>
      </c>
      <c r="P88" s="236">
        <v>782</v>
      </c>
      <c r="Q88" s="235">
        <f t="shared" si="12"/>
        <v>4514</v>
      </c>
      <c r="R88" s="241">
        <f t="shared" si="13"/>
        <v>180.56</v>
      </c>
      <c r="S88" s="238">
        <f t="shared" si="14"/>
        <v>158.35999999999999</v>
      </c>
      <c r="T88" s="240">
        <f t="shared" si="15"/>
        <v>25.312000000000012</v>
      </c>
    </row>
    <row r="89" spans="1:20" ht="15.6" customHeight="1" x14ac:dyDescent="0.3">
      <c r="A89" s="235">
        <v>19</v>
      </c>
      <c r="B89" s="234" t="s">
        <v>223</v>
      </c>
      <c r="C89" s="243" t="s">
        <v>143</v>
      </c>
      <c r="D89" s="233"/>
      <c r="E89" s="234"/>
      <c r="F89" s="235" t="s">
        <v>25</v>
      </c>
      <c r="G89" s="236">
        <v>992</v>
      </c>
      <c r="H89" s="236">
        <v>702</v>
      </c>
      <c r="I89" s="236">
        <v>770</v>
      </c>
      <c r="J89" s="236">
        <v>570</v>
      </c>
      <c r="K89" s="236">
        <v>918</v>
      </c>
      <c r="L89" s="236">
        <v>668</v>
      </c>
      <c r="M89" s="236">
        <v>969</v>
      </c>
      <c r="N89" s="236">
        <v>724</v>
      </c>
      <c r="O89" s="236">
        <v>865</v>
      </c>
      <c r="P89" s="236">
        <v>640</v>
      </c>
      <c r="Q89" s="235">
        <f t="shared" si="12"/>
        <v>4514</v>
      </c>
      <c r="R89" s="241">
        <f t="shared" si="13"/>
        <v>180.56</v>
      </c>
      <c r="S89" s="238">
        <f t="shared" si="14"/>
        <v>132.16</v>
      </c>
      <c r="T89" s="240">
        <f t="shared" si="15"/>
        <v>46.272000000000006</v>
      </c>
    </row>
    <row r="90" spans="1:20" ht="15.6" customHeight="1" x14ac:dyDescent="0.3">
      <c r="A90" s="235">
        <v>20</v>
      </c>
      <c r="B90" s="234"/>
      <c r="C90" s="233" t="s">
        <v>190</v>
      </c>
      <c r="D90" s="233"/>
      <c r="E90" s="234"/>
      <c r="F90" s="235" t="s">
        <v>79</v>
      </c>
      <c r="G90" s="236"/>
      <c r="H90" s="236"/>
      <c r="I90" s="236"/>
      <c r="J90" s="236"/>
      <c r="K90" s="236">
        <v>893</v>
      </c>
      <c r="L90" s="236">
        <v>643</v>
      </c>
      <c r="M90" s="236"/>
      <c r="N90" s="236"/>
      <c r="O90" s="236"/>
      <c r="P90" s="236"/>
      <c r="Q90" s="235">
        <f t="shared" si="12"/>
        <v>893</v>
      </c>
      <c r="R90" s="238">
        <f t="shared" si="13"/>
        <v>178.6</v>
      </c>
      <c r="S90" s="238">
        <f t="shared" si="14"/>
        <v>128.6</v>
      </c>
      <c r="T90" s="240">
        <f t="shared" si="15"/>
        <v>49.120000000000005</v>
      </c>
    </row>
    <row r="91" spans="1:20" ht="15.6" customHeight="1" x14ac:dyDescent="0.3">
      <c r="A91" s="235">
        <v>21</v>
      </c>
      <c r="B91" s="234" t="s">
        <v>225</v>
      </c>
      <c r="C91" s="233" t="s">
        <v>48</v>
      </c>
      <c r="D91" s="233"/>
      <c r="E91" s="234"/>
      <c r="F91" s="235" t="s">
        <v>63</v>
      </c>
      <c r="G91" s="236">
        <v>889</v>
      </c>
      <c r="H91" s="236">
        <v>689</v>
      </c>
      <c r="I91" s="236">
        <v>921</v>
      </c>
      <c r="J91" s="236">
        <v>711</v>
      </c>
      <c r="K91" s="236">
        <v>865</v>
      </c>
      <c r="L91" s="236">
        <v>665</v>
      </c>
      <c r="M91" s="236">
        <v>853</v>
      </c>
      <c r="N91" s="236">
        <v>643</v>
      </c>
      <c r="O91" s="236">
        <v>929</v>
      </c>
      <c r="P91" s="236">
        <v>709</v>
      </c>
      <c r="Q91" s="235">
        <f t="shared" si="12"/>
        <v>4457</v>
      </c>
      <c r="R91" s="241">
        <f t="shared" si="13"/>
        <v>178.28</v>
      </c>
      <c r="S91" s="238">
        <f t="shared" si="14"/>
        <v>136.68</v>
      </c>
      <c r="T91" s="240">
        <f t="shared" si="15"/>
        <v>42.655999999999999</v>
      </c>
    </row>
    <row r="92" spans="1:20" ht="15.6" customHeight="1" x14ac:dyDescent="0.3">
      <c r="A92" s="235">
        <v>22</v>
      </c>
      <c r="B92" s="234"/>
      <c r="C92" s="243" t="s">
        <v>194</v>
      </c>
      <c r="D92" s="233"/>
      <c r="E92" s="234"/>
      <c r="F92" s="235" t="s">
        <v>72</v>
      </c>
      <c r="G92" s="236"/>
      <c r="H92" s="236"/>
      <c r="I92" s="236"/>
      <c r="J92" s="236"/>
      <c r="K92" s="236">
        <v>888</v>
      </c>
      <c r="L92" s="236">
        <v>588</v>
      </c>
      <c r="M92" s="236"/>
      <c r="N92" s="236"/>
      <c r="O92" s="236"/>
      <c r="P92" s="236"/>
      <c r="Q92" s="235">
        <f t="shared" si="12"/>
        <v>888</v>
      </c>
      <c r="R92" s="238">
        <f t="shared" si="13"/>
        <v>177.6</v>
      </c>
      <c r="S92" s="238">
        <f t="shared" si="14"/>
        <v>117.6</v>
      </c>
      <c r="T92" s="240">
        <f t="shared" si="15"/>
        <v>57.920000000000009</v>
      </c>
    </row>
    <row r="93" spans="1:20" ht="15.6" customHeight="1" x14ac:dyDescent="0.3">
      <c r="A93" s="235">
        <v>23</v>
      </c>
      <c r="B93" s="234"/>
      <c r="C93" s="243" t="s">
        <v>176</v>
      </c>
      <c r="D93" s="233"/>
      <c r="E93" s="234"/>
      <c r="F93" s="235" t="s">
        <v>61</v>
      </c>
      <c r="G93" s="236"/>
      <c r="H93" s="236"/>
      <c r="I93" s="236">
        <v>865</v>
      </c>
      <c r="J93" s="236">
        <v>650</v>
      </c>
      <c r="K93" s="236">
        <v>954</v>
      </c>
      <c r="L93" s="236">
        <v>714</v>
      </c>
      <c r="M93" s="236"/>
      <c r="N93" s="236"/>
      <c r="O93" s="236">
        <v>815</v>
      </c>
      <c r="P93" s="236">
        <v>600</v>
      </c>
      <c r="Q93" s="235">
        <f t="shared" si="12"/>
        <v>2634</v>
      </c>
      <c r="R93" s="238">
        <f t="shared" si="13"/>
        <v>175.6</v>
      </c>
      <c r="S93" s="238">
        <f t="shared" si="14"/>
        <v>130.93333333333334</v>
      </c>
      <c r="T93" s="240">
        <f t="shared" si="15"/>
        <v>47.25333333333333</v>
      </c>
    </row>
    <row r="94" spans="1:20" ht="15.6" customHeight="1" x14ac:dyDescent="0.3">
      <c r="A94" s="235">
        <v>24</v>
      </c>
      <c r="B94" s="234"/>
      <c r="C94" s="243" t="s">
        <v>164</v>
      </c>
      <c r="D94" s="233"/>
      <c r="E94" s="234"/>
      <c r="F94" s="235" t="s">
        <v>20</v>
      </c>
      <c r="G94" s="236"/>
      <c r="H94" s="236"/>
      <c r="I94" s="236">
        <v>863</v>
      </c>
      <c r="J94" s="236">
        <v>563</v>
      </c>
      <c r="K94" s="236">
        <v>904</v>
      </c>
      <c r="L94" s="236">
        <v>604</v>
      </c>
      <c r="M94" s="236"/>
      <c r="N94" s="236"/>
      <c r="O94" s="236">
        <v>859</v>
      </c>
      <c r="P94" s="236">
        <v>564</v>
      </c>
      <c r="Q94" s="235">
        <f t="shared" si="12"/>
        <v>2626</v>
      </c>
      <c r="R94" s="238">
        <f t="shared" si="13"/>
        <v>175.06666666666666</v>
      </c>
      <c r="S94" s="238">
        <f t="shared" si="14"/>
        <v>115.4</v>
      </c>
      <c r="T94" s="240">
        <f t="shared" si="15"/>
        <v>59.68</v>
      </c>
    </row>
    <row r="95" spans="1:20" ht="15.6" customHeight="1" x14ac:dyDescent="0.3">
      <c r="A95" s="235">
        <v>25</v>
      </c>
      <c r="B95" s="234" t="s">
        <v>224</v>
      </c>
      <c r="C95" s="233" t="s">
        <v>111</v>
      </c>
      <c r="D95" s="233"/>
      <c r="E95" s="234"/>
      <c r="F95" s="235" t="s">
        <v>77</v>
      </c>
      <c r="G95" s="236">
        <v>921</v>
      </c>
      <c r="H95" s="236">
        <v>666</v>
      </c>
      <c r="I95" s="236"/>
      <c r="J95" s="236"/>
      <c r="K95" s="236">
        <v>867</v>
      </c>
      <c r="L95" s="236">
        <v>597</v>
      </c>
      <c r="M95" s="236">
        <v>842</v>
      </c>
      <c r="N95" s="236">
        <v>587</v>
      </c>
      <c r="O95" s="236">
        <v>860</v>
      </c>
      <c r="P95" s="236">
        <v>595</v>
      </c>
      <c r="Q95" s="235">
        <f t="shared" si="12"/>
        <v>3490</v>
      </c>
      <c r="R95" s="241">
        <f t="shared" si="13"/>
        <v>174.5</v>
      </c>
      <c r="S95" s="238">
        <f t="shared" si="14"/>
        <v>122.25</v>
      </c>
      <c r="T95" s="240">
        <f t="shared" si="15"/>
        <v>54.2</v>
      </c>
    </row>
    <row r="96" spans="1:20" ht="15.6" customHeight="1" x14ac:dyDescent="0.3">
      <c r="A96" s="235">
        <v>26</v>
      </c>
      <c r="B96" s="234"/>
      <c r="C96" s="243" t="s">
        <v>134</v>
      </c>
      <c r="D96" s="233"/>
      <c r="E96" s="234"/>
      <c r="F96" s="235" t="s">
        <v>79</v>
      </c>
      <c r="G96" s="236">
        <v>1010</v>
      </c>
      <c r="H96" s="236">
        <v>765</v>
      </c>
      <c r="I96" s="236">
        <v>845</v>
      </c>
      <c r="J96" s="236">
        <v>695</v>
      </c>
      <c r="K96" s="236"/>
      <c r="L96" s="236"/>
      <c r="M96" s="236">
        <v>762</v>
      </c>
      <c r="N96" s="236">
        <v>587</v>
      </c>
      <c r="O96" s="236"/>
      <c r="P96" s="236"/>
      <c r="Q96" s="235">
        <f t="shared" si="12"/>
        <v>2617</v>
      </c>
      <c r="R96" s="241">
        <f t="shared" si="13"/>
        <v>174.46666666666667</v>
      </c>
      <c r="S96" s="238">
        <f t="shared" si="14"/>
        <v>136.46666666666667</v>
      </c>
      <c r="T96" s="240">
        <f t="shared" si="15"/>
        <v>42.826666666666668</v>
      </c>
    </row>
    <row r="97" spans="1:20" ht="15.6" customHeight="1" x14ac:dyDescent="0.3">
      <c r="A97" s="235">
        <v>27</v>
      </c>
      <c r="B97" s="234" t="s">
        <v>228</v>
      </c>
      <c r="C97" s="233" t="s">
        <v>42</v>
      </c>
      <c r="D97" s="233"/>
      <c r="E97" s="234"/>
      <c r="F97" s="235" t="s">
        <v>16</v>
      </c>
      <c r="G97" s="236">
        <v>882</v>
      </c>
      <c r="H97" s="236">
        <v>612</v>
      </c>
      <c r="I97" s="236">
        <v>821</v>
      </c>
      <c r="J97" s="236">
        <v>551</v>
      </c>
      <c r="K97" s="236"/>
      <c r="L97" s="236"/>
      <c r="M97" s="236">
        <v>872</v>
      </c>
      <c r="N97" s="236">
        <v>577</v>
      </c>
      <c r="O97" s="236">
        <v>880</v>
      </c>
      <c r="P97" s="236">
        <v>585</v>
      </c>
      <c r="Q97" s="235">
        <f t="shared" si="12"/>
        <v>3455</v>
      </c>
      <c r="R97" s="238">
        <f t="shared" si="13"/>
        <v>172.75</v>
      </c>
      <c r="S97" s="238">
        <f t="shared" si="14"/>
        <v>116.25</v>
      </c>
      <c r="T97" s="240">
        <f t="shared" si="15"/>
        <v>59</v>
      </c>
    </row>
    <row r="98" spans="1:20" ht="15.6" customHeight="1" x14ac:dyDescent="0.3">
      <c r="A98" s="235">
        <v>28</v>
      </c>
      <c r="B98" s="234" t="s">
        <v>227</v>
      </c>
      <c r="C98" s="243" t="s">
        <v>139</v>
      </c>
      <c r="D98" s="233"/>
      <c r="E98" s="234"/>
      <c r="F98" s="235" t="s">
        <v>80</v>
      </c>
      <c r="G98" s="236">
        <v>840</v>
      </c>
      <c r="H98" s="236">
        <v>540</v>
      </c>
      <c r="I98" s="236">
        <v>794</v>
      </c>
      <c r="J98" s="236">
        <v>494</v>
      </c>
      <c r="K98" s="236">
        <v>899</v>
      </c>
      <c r="L98" s="236">
        <v>599</v>
      </c>
      <c r="M98" s="236"/>
      <c r="N98" s="236"/>
      <c r="O98" s="236">
        <v>898</v>
      </c>
      <c r="P98" s="236">
        <v>598</v>
      </c>
      <c r="Q98" s="235">
        <f t="shared" si="12"/>
        <v>3431</v>
      </c>
      <c r="R98" s="238">
        <f t="shared" si="13"/>
        <v>171.55</v>
      </c>
      <c r="S98" s="238">
        <f t="shared" si="14"/>
        <v>111.55</v>
      </c>
      <c r="T98" s="240">
        <f t="shared" si="15"/>
        <v>60</v>
      </c>
    </row>
    <row r="99" spans="1:20" ht="15.6" customHeight="1" x14ac:dyDescent="0.3">
      <c r="A99" s="235">
        <v>29</v>
      </c>
      <c r="B99" s="234"/>
      <c r="C99" s="243" t="s">
        <v>212</v>
      </c>
      <c r="D99" s="233"/>
      <c r="E99" s="234"/>
      <c r="F99" s="235" t="s">
        <v>19</v>
      </c>
      <c r="G99" s="236"/>
      <c r="H99" s="236"/>
      <c r="I99" s="236"/>
      <c r="J99" s="236"/>
      <c r="K99" s="236"/>
      <c r="L99" s="236"/>
      <c r="M99" s="236"/>
      <c r="N99" s="236"/>
      <c r="O99" s="236">
        <v>849</v>
      </c>
      <c r="P99" s="236">
        <v>724</v>
      </c>
      <c r="Q99" s="235">
        <f t="shared" si="12"/>
        <v>849</v>
      </c>
      <c r="R99" s="238">
        <f t="shared" si="13"/>
        <v>169.8</v>
      </c>
      <c r="S99" s="238">
        <f t="shared" si="14"/>
        <v>144.80000000000001</v>
      </c>
      <c r="T99" s="240">
        <f t="shared" si="15"/>
        <v>36.159999999999989</v>
      </c>
    </row>
    <row r="100" spans="1:20" ht="15.6" customHeight="1" x14ac:dyDescent="0.3">
      <c r="A100" s="235">
        <v>30</v>
      </c>
      <c r="B100" s="234"/>
      <c r="C100" s="243" t="s">
        <v>125</v>
      </c>
      <c r="D100" s="233"/>
      <c r="E100" s="234"/>
      <c r="F100" s="235" t="s">
        <v>20</v>
      </c>
      <c r="G100" s="236">
        <v>849</v>
      </c>
      <c r="H100" s="236">
        <v>604</v>
      </c>
      <c r="I100" s="236"/>
      <c r="J100" s="236"/>
      <c r="K100" s="236"/>
      <c r="L100" s="236"/>
      <c r="M100" s="236"/>
      <c r="N100" s="236"/>
      <c r="O100" s="236"/>
      <c r="P100" s="236"/>
      <c r="Q100" s="235">
        <f t="shared" si="12"/>
        <v>849</v>
      </c>
      <c r="R100" s="238">
        <f t="shared" si="13"/>
        <v>169.8</v>
      </c>
      <c r="S100" s="238">
        <f t="shared" si="14"/>
        <v>120.8</v>
      </c>
      <c r="T100" s="240">
        <f t="shared" si="15"/>
        <v>55.360000000000007</v>
      </c>
    </row>
    <row r="101" spans="1:20" ht="15.6" customHeight="1" x14ac:dyDescent="0.3">
      <c r="A101" s="235">
        <v>31</v>
      </c>
      <c r="B101" s="234" t="s">
        <v>226</v>
      </c>
      <c r="C101" s="243" t="s">
        <v>163</v>
      </c>
      <c r="D101" s="233"/>
      <c r="E101" s="234"/>
      <c r="F101" s="235" t="s">
        <v>82</v>
      </c>
      <c r="G101" s="236">
        <v>761</v>
      </c>
      <c r="H101" s="236">
        <v>461</v>
      </c>
      <c r="I101" s="236">
        <v>725</v>
      </c>
      <c r="J101" s="236">
        <v>425</v>
      </c>
      <c r="K101" s="236">
        <v>845</v>
      </c>
      <c r="L101" s="236">
        <v>545</v>
      </c>
      <c r="M101" s="236">
        <v>921</v>
      </c>
      <c r="N101" s="236">
        <v>621</v>
      </c>
      <c r="O101" s="236">
        <v>830</v>
      </c>
      <c r="P101" s="236">
        <v>530</v>
      </c>
      <c r="Q101" s="235">
        <f t="shared" si="12"/>
        <v>4082</v>
      </c>
      <c r="R101" s="238">
        <f t="shared" si="13"/>
        <v>163.28</v>
      </c>
      <c r="S101" s="238">
        <f t="shared" si="14"/>
        <v>103.28</v>
      </c>
      <c r="T101" s="240">
        <f t="shared" si="15"/>
        <v>60</v>
      </c>
    </row>
    <row r="102" spans="1:20" ht="15.6" customHeight="1" x14ac:dyDescent="0.3">
      <c r="A102" s="235">
        <v>32</v>
      </c>
      <c r="B102" s="234"/>
      <c r="C102" s="233" t="s">
        <v>200</v>
      </c>
      <c r="D102" s="233"/>
      <c r="E102" s="234"/>
      <c r="F102" s="235" t="s">
        <v>76</v>
      </c>
      <c r="G102" s="236"/>
      <c r="H102" s="236"/>
      <c r="I102" s="236"/>
      <c r="J102" s="236"/>
      <c r="K102" s="236"/>
      <c r="L102" s="236"/>
      <c r="M102" s="236">
        <v>788</v>
      </c>
      <c r="N102" s="236">
        <v>488</v>
      </c>
      <c r="O102" s="236"/>
      <c r="P102" s="236"/>
      <c r="Q102" s="235">
        <f t="shared" si="12"/>
        <v>788</v>
      </c>
      <c r="R102" s="238">
        <f t="shared" si="13"/>
        <v>157.6</v>
      </c>
      <c r="S102" s="238">
        <f t="shared" si="14"/>
        <v>97.6</v>
      </c>
      <c r="T102" s="240">
        <f t="shared" si="15"/>
        <v>60</v>
      </c>
    </row>
    <row r="103" spans="1:20" ht="15.6" customHeight="1" x14ac:dyDescent="0.3">
      <c r="A103" s="235">
        <v>33</v>
      </c>
      <c r="B103" s="234"/>
      <c r="C103" s="243" t="s">
        <v>186</v>
      </c>
      <c r="D103" s="233"/>
      <c r="E103" s="234"/>
      <c r="F103" s="235" t="s">
        <v>78</v>
      </c>
      <c r="G103" s="236"/>
      <c r="H103" s="236"/>
      <c r="I103" s="236"/>
      <c r="J103" s="236"/>
      <c r="K103" s="236">
        <v>756</v>
      </c>
      <c r="L103" s="236">
        <v>456</v>
      </c>
      <c r="M103" s="236"/>
      <c r="N103" s="236"/>
      <c r="O103" s="236">
        <v>781</v>
      </c>
      <c r="P103" s="236">
        <v>481</v>
      </c>
      <c r="Q103" s="235">
        <f t="shared" si="12"/>
        <v>1537</v>
      </c>
      <c r="R103" s="238">
        <f t="shared" si="13"/>
        <v>153.69999999999999</v>
      </c>
      <c r="S103" s="238">
        <f t="shared" si="14"/>
        <v>93.7</v>
      </c>
      <c r="T103" s="240">
        <f t="shared" si="15"/>
        <v>60</v>
      </c>
    </row>
    <row r="104" spans="1:20" ht="15.6" customHeight="1" x14ac:dyDescent="0.3">
      <c r="A104" s="235">
        <v>34</v>
      </c>
      <c r="B104" s="234"/>
      <c r="C104" s="233" t="s">
        <v>67</v>
      </c>
      <c r="D104" s="233"/>
      <c r="E104" s="234"/>
      <c r="F104" s="235" t="s">
        <v>62</v>
      </c>
      <c r="G104" s="236">
        <v>704</v>
      </c>
      <c r="H104" s="236">
        <v>404</v>
      </c>
      <c r="I104" s="236">
        <v>735</v>
      </c>
      <c r="J104" s="236">
        <v>435</v>
      </c>
      <c r="K104" s="236"/>
      <c r="L104" s="236"/>
      <c r="M104" s="236"/>
      <c r="N104" s="236"/>
      <c r="O104" s="236"/>
      <c r="P104" s="236"/>
      <c r="Q104" s="235">
        <f t="shared" si="12"/>
        <v>1439</v>
      </c>
      <c r="R104" s="238">
        <f t="shared" si="13"/>
        <v>143.9</v>
      </c>
      <c r="S104" s="238">
        <f t="shared" si="14"/>
        <v>83.9</v>
      </c>
      <c r="T104" s="240">
        <f t="shared" si="15"/>
        <v>60</v>
      </c>
    </row>
    <row r="105" spans="1:20" ht="15.6" customHeight="1" x14ac:dyDescent="0.3">
      <c r="A105" s="235">
        <v>35</v>
      </c>
      <c r="B105" s="234"/>
      <c r="C105" s="233" t="s">
        <v>199</v>
      </c>
      <c r="D105" s="233"/>
      <c r="E105" s="234"/>
      <c r="F105" s="235" t="s">
        <v>78</v>
      </c>
      <c r="G105" s="236"/>
      <c r="H105" s="236"/>
      <c r="I105" s="236"/>
      <c r="J105" s="236"/>
      <c r="K105" s="236"/>
      <c r="L105" s="236"/>
      <c r="M105" s="236">
        <v>713</v>
      </c>
      <c r="N105" s="236">
        <v>413</v>
      </c>
      <c r="O105" s="236"/>
      <c r="P105" s="236"/>
      <c r="Q105" s="235">
        <f t="shared" si="12"/>
        <v>713</v>
      </c>
      <c r="R105" s="238">
        <f t="shared" si="13"/>
        <v>142.6</v>
      </c>
      <c r="S105" s="238">
        <f t="shared" si="14"/>
        <v>82.6</v>
      </c>
      <c r="T105" s="240">
        <f t="shared" si="15"/>
        <v>60</v>
      </c>
    </row>
    <row r="106" spans="1:20" ht="15.6" customHeight="1" x14ac:dyDescent="0.3">
      <c r="A106" s="235">
        <v>36</v>
      </c>
      <c r="B106" s="234"/>
      <c r="C106" s="243" t="s">
        <v>169</v>
      </c>
      <c r="D106" s="233"/>
      <c r="E106" s="234"/>
      <c r="F106" s="235" t="s">
        <v>78</v>
      </c>
      <c r="G106" s="236"/>
      <c r="H106" s="236"/>
      <c r="I106" s="236">
        <v>695</v>
      </c>
      <c r="J106" s="236">
        <v>395</v>
      </c>
      <c r="K106" s="236"/>
      <c r="L106" s="236"/>
      <c r="M106" s="236"/>
      <c r="N106" s="236"/>
      <c r="O106" s="236"/>
      <c r="P106" s="236"/>
      <c r="Q106" s="235">
        <f t="shared" si="12"/>
        <v>695</v>
      </c>
      <c r="R106" s="238">
        <f t="shared" si="13"/>
        <v>139</v>
      </c>
      <c r="S106" s="238">
        <f t="shared" si="14"/>
        <v>79</v>
      </c>
      <c r="T106" s="240">
        <f t="shared" si="15"/>
        <v>60</v>
      </c>
    </row>
    <row r="107" spans="1:20" ht="15.6" customHeight="1" x14ac:dyDescent="0.3">
      <c r="A107" s="235">
        <v>37</v>
      </c>
      <c r="B107" s="234"/>
      <c r="C107" s="243" t="s">
        <v>196</v>
      </c>
      <c r="D107" s="233"/>
      <c r="E107" s="234"/>
      <c r="F107" s="235" t="s">
        <v>80</v>
      </c>
      <c r="G107" s="236"/>
      <c r="H107" s="236"/>
      <c r="I107" s="236"/>
      <c r="J107" s="236"/>
      <c r="K107" s="236"/>
      <c r="L107" s="236"/>
      <c r="M107" s="236">
        <v>672</v>
      </c>
      <c r="N107" s="236">
        <v>372</v>
      </c>
      <c r="O107" s="236"/>
      <c r="P107" s="236"/>
      <c r="Q107" s="235">
        <f t="shared" si="12"/>
        <v>672</v>
      </c>
      <c r="R107" s="238">
        <f t="shared" si="13"/>
        <v>134.4</v>
      </c>
      <c r="S107" s="238">
        <f t="shared" si="14"/>
        <v>74.400000000000006</v>
      </c>
      <c r="T107" s="240">
        <f t="shared" si="15"/>
        <v>60</v>
      </c>
    </row>
    <row r="108" spans="1:20" ht="15.6" customHeight="1" x14ac:dyDescent="0.3">
      <c r="A108" s="235">
        <v>38</v>
      </c>
      <c r="B108" s="234"/>
      <c r="C108" s="243" t="s">
        <v>140</v>
      </c>
      <c r="D108" s="233"/>
      <c r="E108" s="234"/>
      <c r="F108" s="235" t="s">
        <v>78</v>
      </c>
      <c r="G108" s="236">
        <v>639</v>
      </c>
      <c r="H108" s="236">
        <v>339</v>
      </c>
      <c r="I108" s="236"/>
      <c r="J108" s="236"/>
      <c r="K108" s="236"/>
      <c r="L108" s="236"/>
      <c r="M108" s="236"/>
      <c r="N108" s="236"/>
      <c r="O108" s="236"/>
      <c r="P108" s="236"/>
      <c r="Q108" s="235">
        <f t="shared" si="12"/>
        <v>639</v>
      </c>
      <c r="R108" s="238">
        <f t="shared" si="13"/>
        <v>127.8</v>
      </c>
      <c r="S108" s="238">
        <f t="shared" si="14"/>
        <v>67.8</v>
      </c>
      <c r="T108" s="240">
        <f t="shared" si="15"/>
        <v>60</v>
      </c>
    </row>
    <row r="109" spans="1:20" ht="15.6" customHeight="1" x14ac:dyDescent="0.3">
      <c r="A109" s="235">
        <v>39</v>
      </c>
      <c r="B109" s="234"/>
      <c r="C109" s="243" t="s">
        <v>184</v>
      </c>
      <c r="D109" s="233"/>
      <c r="E109" s="234"/>
      <c r="F109" s="235" t="s">
        <v>62</v>
      </c>
      <c r="G109" s="236"/>
      <c r="H109" s="236"/>
      <c r="I109" s="236"/>
      <c r="J109" s="236"/>
      <c r="K109" s="236">
        <v>634</v>
      </c>
      <c r="L109" s="236">
        <v>334</v>
      </c>
      <c r="M109" s="236"/>
      <c r="N109" s="236"/>
      <c r="O109" s="236">
        <v>562</v>
      </c>
      <c r="P109" s="236">
        <v>377</v>
      </c>
      <c r="Q109" s="235">
        <f t="shared" si="12"/>
        <v>1196</v>
      </c>
      <c r="R109" s="238">
        <f t="shared" si="13"/>
        <v>119.6</v>
      </c>
      <c r="S109" s="238">
        <f t="shared" si="14"/>
        <v>71.099999999999994</v>
      </c>
      <c r="T109" s="240">
        <f t="shared" si="15"/>
        <v>60</v>
      </c>
    </row>
  </sheetData>
  <autoFilter ref="A2:T109" xr:uid="{00000000-0009-0000-0000-000006000000}"/>
  <sortState xmlns:xlrd2="http://schemas.microsoft.com/office/spreadsheetml/2017/richdata2" ref="C70:T108">
    <sortCondition descending="1" ref="R70:R108"/>
    <sortCondition descending="1" ref="S70:S108"/>
  </sortState>
  <mergeCells count="1">
    <mergeCell ref="G1:S1"/>
  </mergeCells>
  <conditionalFormatting sqref="C2:F2 F3:F68 C69:F69 C70 F70:F109">
    <cfRule type="cellIs" dxfId="762" priority="45" stopIfTrue="1" operator="between">
      <formula>800</formula>
      <formula>899</formula>
    </cfRule>
    <cfRule type="cellIs" dxfId="761" priority="46" stopIfTrue="1" operator="between">
      <formula>900</formula>
      <formula>999</formula>
    </cfRule>
  </conditionalFormatting>
  <conditionalFormatting sqref="O35:P56 G35:N109 O57:O64 O66:O67 G2:P34 P57:P67 O68:P109">
    <cfRule type="cellIs" dxfId="760" priority="42" stopIfTrue="1" operator="between">
      <formula>900</formula>
      <formula>999</formula>
    </cfRule>
    <cfRule type="cellIs" dxfId="759" priority="43" stopIfTrue="1" operator="between">
      <formula>1000</formula>
      <formula>1099</formula>
    </cfRule>
    <cfRule type="cellIs" dxfId="758" priority="44" stopIfTrue="1" operator="between">
      <formula>1100</formula>
      <formula>1199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16"/>
  <sheetViews>
    <sheetView zoomScale="70" zoomScaleNormal="70" workbookViewId="0">
      <selection activeCell="C4" sqref="C4"/>
    </sheetView>
  </sheetViews>
  <sheetFormatPr defaultColWidth="9.109375" defaultRowHeight="16.8" x14ac:dyDescent="0.3"/>
  <cols>
    <col min="1" max="1" width="0.88671875" style="60" customWidth="1"/>
    <col min="2" max="2" width="30.109375" style="144" customWidth="1"/>
    <col min="3" max="3" width="7.88671875" style="60" customWidth="1"/>
    <col min="4" max="4" width="6.5546875" style="145" customWidth="1"/>
    <col min="5" max="5" width="8.6640625" style="146" customWidth="1"/>
    <col min="6" max="6" width="7.88671875" style="60" customWidth="1"/>
    <col min="7" max="7" width="13.109375" style="60" customWidth="1"/>
    <col min="8" max="8" width="5.6640625" style="60" bestFit="1" customWidth="1"/>
    <col min="9" max="9" width="7" style="60" customWidth="1"/>
    <col min="10" max="10" width="6.44140625" style="60" bestFit="1" customWidth="1"/>
    <col min="11" max="11" width="12.6640625" style="60" customWidth="1"/>
    <col min="12" max="12" width="5.88671875" style="60" customWidth="1"/>
    <col min="13" max="13" width="7.44140625" style="60" customWidth="1"/>
    <col min="14" max="14" width="7.88671875" style="60" customWidth="1"/>
    <col min="15" max="15" width="13.88671875" style="60" customWidth="1"/>
    <col min="16" max="16" width="6" style="60" customWidth="1"/>
    <col min="17" max="17" width="7.5546875" style="60" customWidth="1"/>
    <col min="18" max="18" width="7.88671875" style="60" customWidth="1"/>
    <col min="19" max="19" width="13.44140625" style="60" customWidth="1"/>
    <col min="20" max="20" width="7.33203125" style="60" customWidth="1"/>
    <col min="21" max="21" width="8.6640625" style="60" customWidth="1"/>
    <col min="22" max="22" width="7.88671875" style="60" customWidth="1"/>
    <col min="23" max="23" width="14" style="60" customWidth="1"/>
    <col min="24" max="24" width="9.6640625" style="60" customWidth="1"/>
    <col min="25" max="25" width="7.33203125" style="60" customWidth="1"/>
    <col min="26" max="26" width="12.33203125" style="60" customWidth="1"/>
    <col min="27" max="27" width="10.44140625" style="60" customWidth="1"/>
    <col min="28" max="28" width="14.44140625" style="145" customWidth="1"/>
    <col min="29" max="16384" width="9.109375" style="60"/>
  </cols>
  <sheetData>
    <row r="1" spans="1:34" ht="22.2" x14ac:dyDescent="0.3">
      <c r="B1" s="61"/>
      <c r="C1" s="62"/>
      <c r="D1" s="63"/>
      <c r="E1" s="64"/>
      <c r="F1" s="64"/>
      <c r="G1" s="64" t="s">
        <v>213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2"/>
      <c r="S1" s="62"/>
      <c r="T1" s="62"/>
      <c r="U1" s="149"/>
      <c r="V1" s="150" t="s">
        <v>65</v>
      </c>
      <c r="W1" s="65"/>
      <c r="X1" s="65"/>
      <c r="Y1" s="65"/>
      <c r="Z1" s="62"/>
      <c r="AA1" s="62"/>
      <c r="AB1" s="63"/>
    </row>
    <row r="2" spans="1:34" ht="20.399999999999999" thickBot="1" x14ac:dyDescent="0.35">
      <c r="B2" s="66" t="s">
        <v>26</v>
      </c>
      <c r="C2" s="67"/>
      <c r="D2" s="63"/>
      <c r="E2" s="68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</row>
    <row r="3" spans="1:34" x14ac:dyDescent="0.3">
      <c r="B3" s="69" t="s">
        <v>1</v>
      </c>
      <c r="C3" s="70" t="s">
        <v>27</v>
      </c>
      <c r="D3" s="71"/>
      <c r="E3" s="72" t="s">
        <v>28</v>
      </c>
      <c r="F3" s="741" t="s">
        <v>29</v>
      </c>
      <c r="G3" s="742"/>
      <c r="H3" s="73"/>
      <c r="I3" s="72" t="s">
        <v>30</v>
      </c>
      <c r="J3" s="741" t="s">
        <v>29</v>
      </c>
      <c r="K3" s="742"/>
      <c r="L3" s="74"/>
      <c r="M3" s="72" t="s">
        <v>31</v>
      </c>
      <c r="N3" s="741" t="s">
        <v>29</v>
      </c>
      <c r="O3" s="742"/>
      <c r="P3" s="74"/>
      <c r="Q3" s="72" t="s">
        <v>32</v>
      </c>
      <c r="R3" s="741" t="s">
        <v>29</v>
      </c>
      <c r="S3" s="742"/>
      <c r="T3" s="75"/>
      <c r="U3" s="72" t="s">
        <v>33</v>
      </c>
      <c r="V3" s="741" t="s">
        <v>29</v>
      </c>
      <c r="W3" s="742"/>
      <c r="X3" s="72" t="s">
        <v>34</v>
      </c>
      <c r="Y3" s="76"/>
      <c r="Z3" s="77" t="s">
        <v>35</v>
      </c>
      <c r="AA3" s="78" t="s">
        <v>4</v>
      </c>
      <c r="AB3" s="79" t="s">
        <v>34</v>
      </c>
    </row>
    <row r="4" spans="1:34" ht="17.399999999999999" thickBot="1" x14ac:dyDescent="0.35">
      <c r="A4" s="80"/>
      <c r="B4" s="81" t="s">
        <v>36</v>
      </c>
      <c r="C4" s="82"/>
      <c r="D4" s="83"/>
      <c r="E4" s="84" t="s">
        <v>37</v>
      </c>
      <c r="F4" s="739" t="s">
        <v>38</v>
      </c>
      <c r="G4" s="740"/>
      <c r="H4" s="85"/>
      <c r="I4" s="84" t="s">
        <v>37</v>
      </c>
      <c r="J4" s="739" t="s">
        <v>38</v>
      </c>
      <c r="K4" s="740"/>
      <c r="L4" s="84"/>
      <c r="M4" s="84" t="s">
        <v>37</v>
      </c>
      <c r="N4" s="739" t="s">
        <v>38</v>
      </c>
      <c r="O4" s="740"/>
      <c r="P4" s="84"/>
      <c r="Q4" s="84" t="s">
        <v>37</v>
      </c>
      <c r="R4" s="739" t="s">
        <v>38</v>
      </c>
      <c r="S4" s="740"/>
      <c r="T4" s="86"/>
      <c r="U4" s="84" t="s">
        <v>37</v>
      </c>
      <c r="V4" s="739" t="s">
        <v>38</v>
      </c>
      <c r="W4" s="740"/>
      <c r="X4" s="87" t="s">
        <v>37</v>
      </c>
      <c r="Y4" s="88" t="s">
        <v>39</v>
      </c>
      <c r="Z4" s="89" t="s">
        <v>40</v>
      </c>
      <c r="AA4" s="90" t="s">
        <v>41</v>
      </c>
      <c r="AB4" s="91" t="s">
        <v>2</v>
      </c>
    </row>
    <row r="5" spans="1:34" ht="48.75" customHeight="1" thickBot="1" x14ac:dyDescent="0.35">
      <c r="A5" s="92"/>
      <c r="B5" s="122" t="s">
        <v>18</v>
      </c>
      <c r="C5" s="94">
        <f>SUM(C6:C8)</f>
        <v>81</v>
      </c>
      <c r="D5" s="95">
        <f>SUM(D6:D8)</f>
        <v>416</v>
      </c>
      <c r="E5" s="96">
        <f>SUM(E6:E8)</f>
        <v>497</v>
      </c>
      <c r="F5" s="97">
        <f>E25</f>
        <v>496</v>
      </c>
      <c r="G5" s="98" t="str">
        <f>B25</f>
        <v>Rakvere Linnavalitsus</v>
      </c>
      <c r="H5" s="99">
        <f>SUM(H6:H8)</f>
        <v>458</v>
      </c>
      <c r="I5" s="100">
        <f>SUM(I6:I8)</f>
        <v>539</v>
      </c>
      <c r="J5" s="100">
        <f>I21</f>
        <v>597</v>
      </c>
      <c r="K5" s="101" t="str">
        <f>B21</f>
        <v>Aroz3D</v>
      </c>
      <c r="L5" s="102">
        <f>SUM(L6:L8)</f>
        <v>470</v>
      </c>
      <c r="M5" s="97">
        <f>SUM(M6:M8)</f>
        <v>551</v>
      </c>
      <c r="N5" s="97">
        <f>M17</f>
        <v>523</v>
      </c>
      <c r="O5" s="98" t="str">
        <f>B17</f>
        <v>Kunda Trans</v>
      </c>
      <c r="P5" s="103">
        <f>SUM(P6:P8)</f>
        <v>508</v>
      </c>
      <c r="Q5" s="97">
        <f>SUM(Q6:Q8)</f>
        <v>589</v>
      </c>
      <c r="R5" s="97">
        <f>Q13</f>
        <v>552</v>
      </c>
      <c r="S5" s="98" t="str">
        <f>B13</f>
        <v>TER Team</v>
      </c>
      <c r="T5" s="103">
        <f>SUM(T6:T8)</f>
        <v>511</v>
      </c>
      <c r="U5" s="97">
        <f>SUM(U6:U8)</f>
        <v>592</v>
      </c>
      <c r="V5" s="97">
        <f>U9</f>
        <v>624</v>
      </c>
      <c r="W5" s="98" t="str">
        <f>B9</f>
        <v>Egesten Metallehitused</v>
      </c>
      <c r="X5" s="104">
        <f t="shared" ref="X5:X28" si="0">E5+I5+M5+Q5+U5</f>
        <v>2768</v>
      </c>
      <c r="Y5" s="102">
        <f>SUM(Y6:Y8)</f>
        <v>2363</v>
      </c>
      <c r="Z5" s="105">
        <f>AVERAGE(Z6,Z7,Z8)</f>
        <v>184.53333333333333</v>
      </c>
      <c r="AA5" s="106">
        <f>AVERAGE(AA6,AA7,AA8)</f>
        <v>157.53333333333333</v>
      </c>
      <c r="AB5" s="730">
        <f>F6+J6+N6+R6+V6</f>
        <v>3</v>
      </c>
    </row>
    <row r="6" spans="1:34" ht="16.95" customHeight="1" x14ac:dyDescent="0.3">
      <c r="A6" s="107"/>
      <c r="B6" s="108" t="s">
        <v>108</v>
      </c>
      <c r="C6" s="109">
        <v>25</v>
      </c>
      <c r="D6" s="110">
        <v>137</v>
      </c>
      <c r="E6" s="111">
        <f>D6+C6</f>
        <v>162</v>
      </c>
      <c r="F6" s="733">
        <v>1</v>
      </c>
      <c r="G6" s="734"/>
      <c r="H6" s="112">
        <v>142</v>
      </c>
      <c r="I6" s="113">
        <f>H6+C6</f>
        <v>167</v>
      </c>
      <c r="J6" s="733">
        <v>0</v>
      </c>
      <c r="K6" s="734"/>
      <c r="L6" s="112">
        <v>151</v>
      </c>
      <c r="M6" s="113">
        <f>L6+C6</f>
        <v>176</v>
      </c>
      <c r="N6" s="733">
        <v>1</v>
      </c>
      <c r="O6" s="734"/>
      <c r="P6" s="112">
        <v>185</v>
      </c>
      <c r="Q6" s="111">
        <f>P6+C6</f>
        <v>210</v>
      </c>
      <c r="R6" s="733">
        <v>1</v>
      </c>
      <c r="S6" s="734"/>
      <c r="T6" s="110">
        <v>167</v>
      </c>
      <c r="U6" s="111">
        <f>T6+C6</f>
        <v>192</v>
      </c>
      <c r="V6" s="733">
        <v>0</v>
      </c>
      <c r="W6" s="734"/>
      <c r="X6" s="113">
        <f t="shared" si="0"/>
        <v>907</v>
      </c>
      <c r="Y6" s="112">
        <f>D6+H6+L6+P6+T6</f>
        <v>782</v>
      </c>
      <c r="Z6" s="114">
        <f>AVERAGE(E6,I6,M6,Q6,U6)</f>
        <v>181.4</v>
      </c>
      <c r="AA6" s="115">
        <f>AVERAGE(E6,I6,M6,Q6,U6)-C6</f>
        <v>156.4</v>
      </c>
      <c r="AB6" s="731"/>
    </row>
    <row r="7" spans="1:34" s="80" customFormat="1" ht="16.2" customHeight="1" x14ac:dyDescent="0.3">
      <c r="A7" s="107"/>
      <c r="B7" s="108" t="s">
        <v>109</v>
      </c>
      <c r="C7" s="116">
        <v>30</v>
      </c>
      <c r="D7" s="110">
        <v>166</v>
      </c>
      <c r="E7" s="111">
        <f t="shared" ref="E7:E8" si="1">D7+C7</f>
        <v>196</v>
      </c>
      <c r="F7" s="735"/>
      <c r="G7" s="736"/>
      <c r="H7" s="112">
        <v>171</v>
      </c>
      <c r="I7" s="113">
        <f t="shared" ref="I7:I8" si="2">H7+C7</f>
        <v>201</v>
      </c>
      <c r="J7" s="735"/>
      <c r="K7" s="736"/>
      <c r="L7" s="112">
        <v>140</v>
      </c>
      <c r="M7" s="113">
        <f t="shared" ref="M7:M8" si="3">L7+C7</f>
        <v>170</v>
      </c>
      <c r="N7" s="735"/>
      <c r="O7" s="736"/>
      <c r="P7" s="110">
        <v>174</v>
      </c>
      <c r="Q7" s="111">
        <f t="shared" ref="Q7:Q8" si="4">P7+C7</f>
        <v>204</v>
      </c>
      <c r="R7" s="735"/>
      <c r="S7" s="736"/>
      <c r="T7" s="110">
        <v>187</v>
      </c>
      <c r="U7" s="111">
        <f t="shared" ref="U7:U8" si="5">T7+C7</f>
        <v>217</v>
      </c>
      <c r="V7" s="735"/>
      <c r="W7" s="736"/>
      <c r="X7" s="113">
        <f t="shared" si="0"/>
        <v>988</v>
      </c>
      <c r="Y7" s="112">
        <f>D7+H7+L7+P7+T7</f>
        <v>838</v>
      </c>
      <c r="Z7" s="114">
        <f>AVERAGE(E7,I7,M7,Q7,U7)</f>
        <v>197.6</v>
      </c>
      <c r="AA7" s="115">
        <f>AVERAGE(E7,I7,M7,Q7,U7)-C7</f>
        <v>167.6</v>
      </c>
      <c r="AB7" s="731"/>
      <c r="AD7" s="60"/>
      <c r="AE7" s="60"/>
      <c r="AF7" s="60"/>
      <c r="AG7" s="60"/>
      <c r="AH7" s="60"/>
    </row>
    <row r="8" spans="1:34" s="80" customFormat="1" ht="17.399999999999999" customHeight="1" thickBot="1" x14ac:dyDescent="0.35">
      <c r="A8" s="107"/>
      <c r="B8" s="117" t="s">
        <v>110</v>
      </c>
      <c r="C8" s="118">
        <v>26</v>
      </c>
      <c r="D8" s="110">
        <v>113</v>
      </c>
      <c r="E8" s="111">
        <f t="shared" si="1"/>
        <v>139</v>
      </c>
      <c r="F8" s="737"/>
      <c r="G8" s="738"/>
      <c r="H8" s="119">
        <v>145</v>
      </c>
      <c r="I8" s="113">
        <f t="shared" si="2"/>
        <v>171</v>
      </c>
      <c r="J8" s="737"/>
      <c r="K8" s="738"/>
      <c r="L8" s="112">
        <v>179</v>
      </c>
      <c r="M8" s="113">
        <f t="shared" si="3"/>
        <v>205</v>
      </c>
      <c r="N8" s="737"/>
      <c r="O8" s="738"/>
      <c r="P8" s="110">
        <v>149</v>
      </c>
      <c r="Q8" s="111">
        <f t="shared" si="4"/>
        <v>175</v>
      </c>
      <c r="R8" s="737"/>
      <c r="S8" s="738"/>
      <c r="T8" s="110">
        <v>157</v>
      </c>
      <c r="U8" s="111">
        <f t="shared" si="5"/>
        <v>183</v>
      </c>
      <c r="V8" s="737"/>
      <c r="W8" s="738"/>
      <c r="X8" s="113">
        <f t="shared" si="0"/>
        <v>873</v>
      </c>
      <c r="Y8" s="119">
        <f>D8+H8+L8+P8+T8</f>
        <v>743</v>
      </c>
      <c r="Z8" s="120">
        <f>AVERAGE(E8,I8,M8,Q8,U8)</f>
        <v>174.6</v>
      </c>
      <c r="AA8" s="121">
        <f>AVERAGE(E8,I8,M8,Q8,U8)-C8</f>
        <v>148.6</v>
      </c>
      <c r="AB8" s="732"/>
      <c r="AD8" s="60"/>
      <c r="AE8" s="60"/>
      <c r="AF8" s="60"/>
      <c r="AG8" s="60"/>
      <c r="AH8" s="60"/>
    </row>
    <row r="9" spans="1:34" s="129" customFormat="1" ht="48.75" customHeight="1" thickBot="1" x14ac:dyDescent="0.35">
      <c r="A9" s="107"/>
      <c r="B9" s="122" t="s">
        <v>25</v>
      </c>
      <c r="C9" s="123">
        <f>SUM(C10:C12)</f>
        <v>64</v>
      </c>
      <c r="D9" s="95">
        <f>SUM(D10:D12)</f>
        <v>508</v>
      </c>
      <c r="E9" s="124">
        <f>SUM(E10:E12)</f>
        <v>572</v>
      </c>
      <c r="F9" s="124">
        <f>E21</f>
        <v>539</v>
      </c>
      <c r="G9" s="101" t="str">
        <f>B21</f>
        <v>Aroz3D</v>
      </c>
      <c r="H9" s="125">
        <f>SUM(H10:H12)</f>
        <v>494</v>
      </c>
      <c r="I9" s="113">
        <f>SUM(I10:I12)</f>
        <v>558</v>
      </c>
      <c r="J9" s="124">
        <f>I17</f>
        <v>602</v>
      </c>
      <c r="K9" s="101" t="str">
        <f>B17</f>
        <v>Kunda Trans</v>
      </c>
      <c r="L9" s="102">
        <f>SUM(L10:L12)</f>
        <v>482</v>
      </c>
      <c r="M9" s="126">
        <f>SUM(M10:M12)</f>
        <v>546</v>
      </c>
      <c r="N9" s="124">
        <f>M13</f>
        <v>602</v>
      </c>
      <c r="O9" s="101" t="str">
        <f>B13</f>
        <v>TER Team</v>
      </c>
      <c r="P9" s="102">
        <f>SUM(P10:P12)</f>
        <v>466</v>
      </c>
      <c r="Q9" s="97">
        <f>SUM(Q10:Q12)</f>
        <v>530</v>
      </c>
      <c r="R9" s="124">
        <f>Q25</f>
        <v>506</v>
      </c>
      <c r="S9" s="101" t="str">
        <f>B25</f>
        <v>Rakvere Linnavalitsus</v>
      </c>
      <c r="T9" s="102">
        <f>SUM(T10:T12)</f>
        <v>560</v>
      </c>
      <c r="U9" s="127">
        <f>SUM(U10:U12)</f>
        <v>624</v>
      </c>
      <c r="V9" s="124">
        <f>U5</f>
        <v>592</v>
      </c>
      <c r="W9" s="101" t="str">
        <f>B5</f>
        <v>Silfer</v>
      </c>
      <c r="X9" s="104">
        <f t="shared" si="0"/>
        <v>2830</v>
      </c>
      <c r="Y9" s="102">
        <f>SUM(Y10:Y12)</f>
        <v>2510</v>
      </c>
      <c r="Z9" s="128">
        <f>AVERAGE(Z10,Z11,Z12)</f>
        <v>188.66666666666666</v>
      </c>
      <c r="AA9" s="106">
        <f>AVERAGE(AA10,AA11,AA12)</f>
        <v>167.33333333333334</v>
      </c>
      <c r="AB9" s="730">
        <f>F10+J10+N10+R10+V10</f>
        <v>3</v>
      </c>
      <c r="AD9" s="60"/>
      <c r="AE9" s="60"/>
      <c r="AF9" s="60"/>
      <c r="AG9" s="60"/>
      <c r="AH9" s="60"/>
    </row>
    <row r="10" spans="1:34" s="129" customFormat="1" ht="16.2" customHeight="1" x14ac:dyDescent="0.3">
      <c r="A10" s="107"/>
      <c r="B10" s="130" t="s">
        <v>143</v>
      </c>
      <c r="C10" s="116">
        <v>45</v>
      </c>
      <c r="D10" s="110">
        <v>151</v>
      </c>
      <c r="E10" s="111">
        <f>D10+C10</f>
        <v>196</v>
      </c>
      <c r="F10" s="733">
        <v>1</v>
      </c>
      <c r="G10" s="734"/>
      <c r="H10" s="112">
        <v>109</v>
      </c>
      <c r="I10" s="113">
        <f>H10+C10</f>
        <v>154</v>
      </c>
      <c r="J10" s="733">
        <v>0</v>
      </c>
      <c r="K10" s="734"/>
      <c r="L10" s="112">
        <v>115</v>
      </c>
      <c r="M10" s="113">
        <f>L10+C10</f>
        <v>160</v>
      </c>
      <c r="N10" s="733">
        <v>0</v>
      </c>
      <c r="O10" s="734"/>
      <c r="P10" s="112">
        <v>114</v>
      </c>
      <c r="Q10" s="111">
        <f>P10+C10</f>
        <v>159</v>
      </c>
      <c r="R10" s="733">
        <v>1</v>
      </c>
      <c r="S10" s="734"/>
      <c r="T10" s="110">
        <v>151</v>
      </c>
      <c r="U10" s="111">
        <f>T10+C10</f>
        <v>196</v>
      </c>
      <c r="V10" s="733">
        <v>1</v>
      </c>
      <c r="W10" s="734"/>
      <c r="X10" s="113">
        <f t="shared" si="0"/>
        <v>865</v>
      </c>
      <c r="Y10" s="112">
        <f>D10+H10+L10+P10+T10</f>
        <v>640</v>
      </c>
      <c r="Z10" s="114">
        <f>AVERAGE(E10,I10,M10,Q10,U10)</f>
        <v>173</v>
      </c>
      <c r="AA10" s="115">
        <f>AVERAGE(E10,I10,M10,Q10,U10)-C10</f>
        <v>128</v>
      </c>
      <c r="AB10" s="731"/>
      <c r="AD10" s="60"/>
      <c r="AE10" s="60"/>
      <c r="AF10" s="60"/>
      <c r="AG10" s="60"/>
      <c r="AH10" s="60"/>
    </row>
    <row r="11" spans="1:34" s="129" customFormat="1" ht="16.2" customHeight="1" x14ac:dyDescent="0.3">
      <c r="A11" s="107"/>
      <c r="B11" s="117" t="s">
        <v>144</v>
      </c>
      <c r="C11" s="116">
        <v>14</v>
      </c>
      <c r="D11" s="110">
        <v>146</v>
      </c>
      <c r="E11" s="111">
        <f t="shared" ref="E11:E12" si="6">D11+C11</f>
        <v>160</v>
      </c>
      <c r="F11" s="735"/>
      <c r="G11" s="736"/>
      <c r="H11" s="112">
        <v>180</v>
      </c>
      <c r="I11" s="113">
        <f t="shared" ref="I11:I12" si="7">H11+C11</f>
        <v>194</v>
      </c>
      <c r="J11" s="735"/>
      <c r="K11" s="736"/>
      <c r="L11" s="112">
        <v>189</v>
      </c>
      <c r="M11" s="113">
        <f t="shared" ref="M11:M12" si="8">L11+C11</f>
        <v>203</v>
      </c>
      <c r="N11" s="735"/>
      <c r="O11" s="736"/>
      <c r="P11" s="110">
        <v>148</v>
      </c>
      <c r="Q11" s="111">
        <f t="shared" ref="Q11:Q12" si="9">P11+C11</f>
        <v>162</v>
      </c>
      <c r="R11" s="735"/>
      <c r="S11" s="736"/>
      <c r="T11" s="110">
        <v>184</v>
      </c>
      <c r="U11" s="111">
        <f t="shared" ref="U11:U12" si="10">T11+C11</f>
        <v>198</v>
      </c>
      <c r="V11" s="735"/>
      <c r="W11" s="736"/>
      <c r="X11" s="113">
        <f t="shared" si="0"/>
        <v>917</v>
      </c>
      <c r="Y11" s="112">
        <f>D11+H11+L11+P11+T11</f>
        <v>847</v>
      </c>
      <c r="Z11" s="114">
        <f>AVERAGE(E11,I11,M11,Q11,U11)</f>
        <v>183.4</v>
      </c>
      <c r="AA11" s="115">
        <f>AVERAGE(E11,I11,M11,Q11,U11)-C11</f>
        <v>169.4</v>
      </c>
      <c r="AB11" s="731"/>
      <c r="AD11" s="60"/>
      <c r="AE11" s="60"/>
      <c r="AF11" s="60"/>
      <c r="AG11" s="60"/>
      <c r="AH11" s="60"/>
    </row>
    <row r="12" spans="1:34" s="129" customFormat="1" ht="16.95" customHeight="1" thickBot="1" x14ac:dyDescent="0.35">
      <c r="A12" s="107"/>
      <c r="B12" s="131" t="s">
        <v>145</v>
      </c>
      <c r="C12" s="118">
        <v>5</v>
      </c>
      <c r="D12" s="110">
        <v>211</v>
      </c>
      <c r="E12" s="111">
        <f t="shared" si="6"/>
        <v>216</v>
      </c>
      <c r="F12" s="737"/>
      <c r="G12" s="738"/>
      <c r="H12" s="119">
        <v>205</v>
      </c>
      <c r="I12" s="113">
        <f t="shared" si="7"/>
        <v>210</v>
      </c>
      <c r="J12" s="737"/>
      <c r="K12" s="738"/>
      <c r="L12" s="112">
        <v>178</v>
      </c>
      <c r="M12" s="113">
        <f t="shared" si="8"/>
        <v>183</v>
      </c>
      <c r="N12" s="737"/>
      <c r="O12" s="738"/>
      <c r="P12" s="110">
        <v>204</v>
      </c>
      <c r="Q12" s="111">
        <f t="shared" si="9"/>
        <v>209</v>
      </c>
      <c r="R12" s="737"/>
      <c r="S12" s="738"/>
      <c r="T12" s="110">
        <v>225</v>
      </c>
      <c r="U12" s="111">
        <f t="shared" si="10"/>
        <v>230</v>
      </c>
      <c r="V12" s="737"/>
      <c r="W12" s="738"/>
      <c r="X12" s="113">
        <f t="shared" si="0"/>
        <v>1048</v>
      </c>
      <c r="Y12" s="119">
        <f>D12+H12+L12+P12+T12</f>
        <v>1023</v>
      </c>
      <c r="Z12" s="120">
        <f>AVERAGE(E12,I12,M12,Q12,U12)</f>
        <v>209.6</v>
      </c>
      <c r="AA12" s="121">
        <f>AVERAGE(E12,I12,M12,Q12,U12)-C12</f>
        <v>204.6</v>
      </c>
      <c r="AB12" s="732"/>
      <c r="AD12" s="60"/>
      <c r="AE12" s="60"/>
      <c r="AF12" s="60"/>
      <c r="AG12" s="60"/>
      <c r="AH12" s="60"/>
    </row>
    <row r="13" spans="1:34" s="129" customFormat="1" ht="44.4" customHeight="1" thickBot="1" x14ac:dyDescent="0.3">
      <c r="A13" s="107"/>
      <c r="B13" s="122" t="s">
        <v>17</v>
      </c>
      <c r="C13" s="123">
        <f>SUM(C14:C16)</f>
        <v>59</v>
      </c>
      <c r="D13" s="95">
        <f>SUM(D14:D16)</f>
        <v>560</v>
      </c>
      <c r="E13" s="124">
        <f>SUM(E14:E16)</f>
        <v>619</v>
      </c>
      <c r="F13" s="124">
        <f>E17</f>
        <v>537</v>
      </c>
      <c r="G13" s="101" t="str">
        <f>B17</f>
        <v>Kunda Trans</v>
      </c>
      <c r="H13" s="125">
        <f>SUM(H14:H16)</f>
        <v>505</v>
      </c>
      <c r="I13" s="124">
        <f>SUM(I14:I16)</f>
        <v>564</v>
      </c>
      <c r="J13" s="124">
        <f>I25</f>
        <v>542</v>
      </c>
      <c r="K13" s="101" t="str">
        <f>B25</f>
        <v>Rakvere Linnavalitsus</v>
      </c>
      <c r="L13" s="102">
        <f>SUM(L14:L16)</f>
        <v>543</v>
      </c>
      <c r="M13" s="124">
        <f>SUM(M14:M16)</f>
        <v>602</v>
      </c>
      <c r="N13" s="124">
        <f>M9</f>
        <v>546</v>
      </c>
      <c r="O13" s="101" t="str">
        <f>B9</f>
        <v>Egesten Metallehitused</v>
      </c>
      <c r="P13" s="102">
        <f>SUM(P14:P16)</f>
        <v>493</v>
      </c>
      <c r="Q13" s="124">
        <f>SUM(Q14:Q16)</f>
        <v>552</v>
      </c>
      <c r="R13" s="124">
        <f>Q5</f>
        <v>589</v>
      </c>
      <c r="S13" s="101" t="str">
        <f>B5</f>
        <v>Silfer</v>
      </c>
      <c r="T13" s="102">
        <f>SUM(T14:T16)</f>
        <v>465</v>
      </c>
      <c r="U13" s="124">
        <f>SUM(U14:U16)</f>
        <v>524</v>
      </c>
      <c r="V13" s="124">
        <f>U21</f>
        <v>525</v>
      </c>
      <c r="W13" s="101" t="str">
        <f>B21</f>
        <v>Aroz3D</v>
      </c>
      <c r="X13" s="104">
        <f t="shared" si="0"/>
        <v>2861</v>
      </c>
      <c r="Y13" s="102">
        <f>SUM(Y14:Y16)</f>
        <v>2566</v>
      </c>
      <c r="Z13" s="128">
        <f>AVERAGE(Z14,Z15,Z16)</f>
        <v>190.73333333333335</v>
      </c>
      <c r="AA13" s="106">
        <f>AVERAGE(AA14,AA15,AA16)</f>
        <v>171.06666666666669</v>
      </c>
      <c r="AB13" s="730">
        <f>F14+J14+N14+R14+V14</f>
        <v>3</v>
      </c>
    </row>
    <row r="14" spans="1:34" s="129" customFormat="1" ht="16.2" customHeight="1" x14ac:dyDescent="0.25">
      <c r="A14" s="107"/>
      <c r="B14" s="130" t="s">
        <v>50</v>
      </c>
      <c r="C14" s="116">
        <v>17</v>
      </c>
      <c r="D14" s="110">
        <v>157</v>
      </c>
      <c r="E14" s="111">
        <f>D14+C14</f>
        <v>174</v>
      </c>
      <c r="F14" s="733">
        <v>1</v>
      </c>
      <c r="G14" s="734"/>
      <c r="H14" s="112">
        <v>156</v>
      </c>
      <c r="I14" s="113">
        <f>H14+C14</f>
        <v>173</v>
      </c>
      <c r="J14" s="733">
        <v>1</v>
      </c>
      <c r="K14" s="734"/>
      <c r="L14" s="112">
        <v>169</v>
      </c>
      <c r="M14" s="113">
        <f>L14+C14</f>
        <v>186</v>
      </c>
      <c r="N14" s="733">
        <v>1</v>
      </c>
      <c r="O14" s="734"/>
      <c r="P14" s="112">
        <v>138</v>
      </c>
      <c r="Q14" s="111">
        <f>P14+C14</f>
        <v>155</v>
      </c>
      <c r="R14" s="733">
        <v>0</v>
      </c>
      <c r="S14" s="734"/>
      <c r="T14" s="110">
        <v>148</v>
      </c>
      <c r="U14" s="111">
        <f>T14+C14</f>
        <v>165</v>
      </c>
      <c r="V14" s="733">
        <v>0</v>
      </c>
      <c r="W14" s="734"/>
      <c r="X14" s="113">
        <f t="shared" si="0"/>
        <v>853</v>
      </c>
      <c r="Y14" s="112">
        <f>D14+H14+L14+P14+T14</f>
        <v>768</v>
      </c>
      <c r="Z14" s="114">
        <f>AVERAGE(E14,I14,M14,Q14,U14)</f>
        <v>170.6</v>
      </c>
      <c r="AA14" s="115">
        <f>AVERAGE(E14,I14,M14,Q14,U14)-C14</f>
        <v>153.6</v>
      </c>
      <c r="AB14" s="731"/>
    </row>
    <row r="15" spans="1:34" s="129" customFormat="1" ht="16.2" customHeight="1" x14ac:dyDescent="0.25">
      <c r="A15" s="107"/>
      <c r="B15" s="117" t="s">
        <v>51</v>
      </c>
      <c r="C15" s="116">
        <v>21</v>
      </c>
      <c r="D15" s="110">
        <v>179</v>
      </c>
      <c r="E15" s="111">
        <f t="shared" ref="E15:E16" si="11">D15+C15</f>
        <v>200</v>
      </c>
      <c r="F15" s="735"/>
      <c r="G15" s="736"/>
      <c r="H15" s="112">
        <v>156</v>
      </c>
      <c r="I15" s="113">
        <f t="shared" ref="I15:I16" si="12">H15+C15</f>
        <v>177</v>
      </c>
      <c r="J15" s="735"/>
      <c r="K15" s="736"/>
      <c r="L15" s="112">
        <v>206</v>
      </c>
      <c r="M15" s="113">
        <f t="shared" ref="M15:M16" si="13">L15+C15</f>
        <v>227</v>
      </c>
      <c r="N15" s="735"/>
      <c r="O15" s="736"/>
      <c r="P15" s="110">
        <v>196</v>
      </c>
      <c r="Q15" s="111">
        <f t="shared" ref="Q15:Q16" si="14">P15+C15</f>
        <v>217</v>
      </c>
      <c r="R15" s="735"/>
      <c r="S15" s="736"/>
      <c r="T15" s="110">
        <v>160</v>
      </c>
      <c r="U15" s="111">
        <f t="shared" ref="U15:U16" si="15">T15+C15</f>
        <v>181</v>
      </c>
      <c r="V15" s="735"/>
      <c r="W15" s="736"/>
      <c r="X15" s="113">
        <f t="shared" si="0"/>
        <v>1002</v>
      </c>
      <c r="Y15" s="112">
        <f>D15+H15+L15+P15+T15</f>
        <v>897</v>
      </c>
      <c r="Z15" s="114">
        <f>AVERAGE(E15,I15,M15,Q15,U15)</f>
        <v>200.4</v>
      </c>
      <c r="AA15" s="115">
        <f>AVERAGE(E15,I15,M15,Q15,U15)-C15</f>
        <v>179.4</v>
      </c>
      <c r="AB15" s="731"/>
    </row>
    <row r="16" spans="1:34" s="129" customFormat="1" ht="16.95" customHeight="1" thickBot="1" x14ac:dyDescent="0.35">
      <c r="A16" s="107"/>
      <c r="B16" s="131" t="s">
        <v>52</v>
      </c>
      <c r="C16" s="118">
        <v>21</v>
      </c>
      <c r="D16" s="110">
        <v>224</v>
      </c>
      <c r="E16" s="111">
        <f t="shared" si="11"/>
        <v>245</v>
      </c>
      <c r="F16" s="737"/>
      <c r="G16" s="738"/>
      <c r="H16" s="119">
        <v>193</v>
      </c>
      <c r="I16" s="113">
        <f t="shared" si="12"/>
        <v>214</v>
      </c>
      <c r="J16" s="737"/>
      <c r="K16" s="738"/>
      <c r="L16" s="112">
        <v>168</v>
      </c>
      <c r="M16" s="113">
        <f t="shared" si="13"/>
        <v>189</v>
      </c>
      <c r="N16" s="737"/>
      <c r="O16" s="738"/>
      <c r="P16" s="110">
        <v>159</v>
      </c>
      <c r="Q16" s="111">
        <f t="shared" si="14"/>
        <v>180</v>
      </c>
      <c r="R16" s="737"/>
      <c r="S16" s="738"/>
      <c r="T16" s="110">
        <v>157</v>
      </c>
      <c r="U16" s="111">
        <f t="shared" si="15"/>
        <v>178</v>
      </c>
      <c r="V16" s="737"/>
      <c r="W16" s="738"/>
      <c r="X16" s="113">
        <f t="shared" si="0"/>
        <v>1006</v>
      </c>
      <c r="Y16" s="119">
        <f>D16+H16+L16+P16+T16</f>
        <v>901</v>
      </c>
      <c r="Z16" s="120">
        <f>AVERAGE(E16,I16,M16,Q16,U16)</f>
        <v>201.2</v>
      </c>
      <c r="AA16" s="121">
        <f>AVERAGE(E16,I16,M16,Q16,U16)-C16</f>
        <v>180.2</v>
      </c>
      <c r="AB16" s="732"/>
    </row>
    <row r="17" spans="1:28" s="129" customFormat="1" ht="48.75" customHeight="1" thickBot="1" x14ac:dyDescent="0.3">
      <c r="A17" s="107"/>
      <c r="B17" s="93" t="s">
        <v>77</v>
      </c>
      <c r="C17" s="123">
        <f>SUM(C18:C20)</f>
        <v>259</v>
      </c>
      <c r="D17" s="95">
        <f>SUM(D18:D20)</f>
        <v>278</v>
      </c>
      <c r="E17" s="124">
        <f>SUM(E18:E20)</f>
        <v>537</v>
      </c>
      <c r="F17" s="124">
        <f>E13</f>
        <v>619</v>
      </c>
      <c r="G17" s="101" t="str">
        <f>B13</f>
        <v>TER Team</v>
      </c>
      <c r="H17" s="132">
        <f>SUM(H18:H20)</f>
        <v>343</v>
      </c>
      <c r="I17" s="124">
        <f>SUM(I18:I20)</f>
        <v>602</v>
      </c>
      <c r="J17" s="124">
        <f>I9</f>
        <v>558</v>
      </c>
      <c r="K17" s="101" t="str">
        <f>B9</f>
        <v>Egesten Metallehitused</v>
      </c>
      <c r="L17" s="103">
        <f>SUM(L18:L20)</f>
        <v>264</v>
      </c>
      <c r="M17" s="127">
        <f>SUM(M18:M20)</f>
        <v>523</v>
      </c>
      <c r="N17" s="124">
        <f>M5</f>
        <v>551</v>
      </c>
      <c r="O17" s="101" t="str">
        <f>B5</f>
        <v>Silfer</v>
      </c>
      <c r="P17" s="102">
        <f>SUM(P18:P20)</f>
        <v>292</v>
      </c>
      <c r="Q17" s="127">
        <f>SUM(Q18:Q20)</f>
        <v>551</v>
      </c>
      <c r="R17" s="124">
        <f>Q21</f>
        <v>574</v>
      </c>
      <c r="S17" s="101" t="str">
        <f>B21</f>
        <v>Aroz3D</v>
      </c>
      <c r="T17" s="102">
        <f>SUM(T18:T20)</f>
        <v>266</v>
      </c>
      <c r="U17" s="127">
        <f>SUM(U18:U20)</f>
        <v>525</v>
      </c>
      <c r="V17" s="124">
        <f>U25</f>
        <v>574</v>
      </c>
      <c r="W17" s="101" t="str">
        <f>B25</f>
        <v>Rakvere Linnavalitsus</v>
      </c>
      <c r="X17" s="104">
        <f t="shared" si="0"/>
        <v>2738</v>
      </c>
      <c r="Y17" s="102">
        <f>SUM(Y18:Y20)</f>
        <v>1443</v>
      </c>
      <c r="Z17" s="128">
        <f>AVERAGE(Z18,Z19,Z20)</f>
        <v>182.53333333333333</v>
      </c>
      <c r="AA17" s="106">
        <f>AVERAGE(AA18,AA19,AA20)</f>
        <v>96.2</v>
      </c>
      <c r="AB17" s="730">
        <f>F18+J18+N18+R18+V18</f>
        <v>1</v>
      </c>
    </row>
    <row r="18" spans="1:28" s="129" customFormat="1" ht="16.2" customHeight="1" x14ac:dyDescent="0.25">
      <c r="A18" s="107"/>
      <c r="B18" s="130" t="s">
        <v>121</v>
      </c>
      <c r="C18" s="116">
        <v>33</v>
      </c>
      <c r="D18" s="110">
        <v>170</v>
      </c>
      <c r="E18" s="111">
        <f>D18+C18</f>
        <v>203</v>
      </c>
      <c r="F18" s="733">
        <v>0</v>
      </c>
      <c r="G18" s="734"/>
      <c r="H18" s="112">
        <v>213</v>
      </c>
      <c r="I18" s="113">
        <f>H18+C18</f>
        <v>246</v>
      </c>
      <c r="J18" s="733">
        <v>1</v>
      </c>
      <c r="K18" s="734"/>
      <c r="L18" s="112">
        <v>149</v>
      </c>
      <c r="M18" s="113">
        <f>L18+C18</f>
        <v>182</v>
      </c>
      <c r="N18" s="733">
        <v>0</v>
      </c>
      <c r="O18" s="734"/>
      <c r="P18" s="112">
        <v>189</v>
      </c>
      <c r="Q18" s="111">
        <f>P18+C18</f>
        <v>222</v>
      </c>
      <c r="R18" s="733">
        <v>0</v>
      </c>
      <c r="S18" s="734"/>
      <c r="T18" s="110">
        <v>127</v>
      </c>
      <c r="U18" s="111">
        <f>T18+C18</f>
        <v>160</v>
      </c>
      <c r="V18" s="733">
        <v>0</v>
      </c>
      <c r="W18" s="734"/>
      <c r="X18" s="113">
        <f t="shared" si="0"/>
        <v>1013</v>
      </c>
      <c r="Y18" s="112">
        <f>D18+H18+L18+P18+T18</f>
        <v>848</v>
      </c>
      <c r="Z18" s="114">
        <f>AVERAGE(E18,I18,M18,Q18,U18)</f>
        <v>202.6</v>
      </c>
      <c r="AA18" s="115">
        <f>AVERAGE(E18,I18,M18,Q18,U18)-C18</f>
        <v>169.6</v>
      </c>
      <c r="AB18" s="731"/>
    </row>
    <row r="19" spans="1:28" s="129" customFormat="1" ht="16.2" customHeight="1" x14ac:dyDescent="0.25">
      <c r="A19" s="107"/>
      <c r="B19" s="117" t="s">
        <v>111</v>
      </c>
      <c r="C19" s="116">
        <v>53</v>
      </c>
      <c r="D19" s="110">
        <v>108</v>
      </c>
      <c r="E19" s="111">
        <f t="shared" ref="E19:E20" si="16">D19+C19</f>
        <v>161</v>
      </c>
      <c r="F19" s="735"/>
      <c r="G19" s="736"/>
      <c r="H19" s="112">
        <v>130</v>
      </c>
      <c r="I19" s="113">
        <f t="shared" ref="I19:I20" si="17">H19+C19</f>
        <v>183</v>
      </c>
      <c r="J19" s="735"/>
      <c r="K19" s="736"/>
      <c r="L19" s="112">
        <v>115</v>
      </c>
      <c r="M19" s="113">
        <f t="shared" ref="M19:M20" si="18">L19+C19</f>
        <v>168</v>
      </c>
      <c r="N19" s="735"/>
      <c r="O19" s="736"/>
      <c r="P19" s="110">
        <v>103</v>
      </c>
      <c r="Q19" s="111">
        <f t="shared" ref="Q19:Q20" si="19">P19+C19</f>
        <v>156</v>
      </c>
      <c r="R19" s="735"/>
      <c r="S19" s="736"/>
      <c r="T19" s="110">
        <v>139</v>
      </c>
      <c r="U19" s="111">
        <f t="shared" ref="U19:U20" si="20">T19+C19</f>
        <v>192</v>
      </c>
      <c r="V19" s="735"/>
      <c r="W19" s="736"/>
      <c r="X19" s="113">
        <f t="shared" si="0"/>
        <v>860</v>
      </c>
      <c r="Y19" s="112">
        <f>D19+H19+L19+P19+T19</f>
        <v>595</v>
      </c>
      <c r="Z19" s="114">
        <f>AVERAGE(E19,I19,M19,Q19,U19)</f>
        <v>172</v>
      </c>
      <c r="AA19" s="115">
        <f>AVERAGE(E19,I19,M19,Q19,U19)-C19</f>
        <v>119</v>
      </c>
      <c r="AB19" s="731"/>
    </row>
    <row r="20" spans="1:28" s="129" customFormat="1" ht="16.95" customHeight="1" thickBot="1" x14ac:dyDescent="0.35">
      <c r="A20" s="107"/>
      <c r="B20" s="131" t="s">
        <v>122</v>
      </c>
      <c r="C20" s="118">
        <v>173</v>
      </c>
      <c r="D20" s="110">
        <v>0</v>
      </c>
      <c r="E20" s="111">
        <f t="shared" si="16"/>
        <v>173</v>
      </c>
      <c r="F20" s="737"/>
      <c r="G20" s="738"/>
      <c r="H20" s="119">
        <v>0</v>
      </c>
      <c r="I20" s="113">
        <f t="shared" si="17"/>
        <v>173</v>
      </c>
      <c r="J20" s="737"/>
      <c r="K20" s="738"/>
      <c r="L20" s="112">
        <v>0</v>
      </c>
      <c r="M20" s="113">
        <f t="shared" si="18"/>
        <v>173</v>
      </c>
      <c r="N20" s="737"/>
      <c r="O20" s="738"/>
      <c r="P20" s="110">
        <v>0</v>
      </c>
      <c r="Q20" s="111">
        <f t="shared" si="19"/>
        <v>173</v>
      </c>
      <c r="R20" s="737"/>
      <c r="S20" s="738"/>
      <c r="T20" s="110">
        <v>0</v>
      </c>
      <c r="U20" s="111">
        <f t="shared" si="20"/>
        <v>173</v>
      </c>
      <c r="V20" s="737"/>
      <c r="W20" s="738"/>
      <c r="X20" s="113">
        <f t="shared" si="0"/>
        <v>865</v>
      </c>
      <c r="Y20" s="119">
        <f>D20+H20+L20+P20+T20</f>
        <v>0</v>
      </c>
      <c r="Z20" s="120">
        <f>AVERAGE(E20,I20,M20,Q20,U20)</f>
        <v>173</v>
      </c>
      <c r="AA20" s="121">
        <f>AVERAGE(E20,I20,M20,Q20,U20)-C20</f>
        <v>0</v>
      </c>
      <c r="AB20" s="732"/>
    </row>
    <row r="21" spans="1:28" s="129" customFormat="1" ht="48.75" customHeight="1" thickBot="1" x14ac:dyDescent="0.3">
      <c r="A21" s="107"/>
      <c r="B21" s="122" t="s">
        <v>75</v>
      </c>
      <c r="C21" s="133">
        <f>SUM(C22:C24)</f>
        <v>232</v>
      </c>
      <c r="D21" s="95">
        <f>SUM(D22:D24)</f>
        <v>307</v>
      </c>
      <c r="E21" s="124">
        <f>SUM(E22:E24)</f>
        <v>539</v>
      </c>
      <c r="F21" s="124">
        <f>E9</f>
        <v>572</v>
      </c>
      <c r="G21" s="101" t="str">
        <f>B9</f>
        <v>Egesten Metallehitused</v>
      </c>
      <c r="H21" s="125">
        <f>SUM(H22:H24)</f>
        <v>365</v>
      </c>
      <c r="I21" s="124">
        <f>SUM(I22:I24)</f>
        <v>597</v>
      </c>
      <c r="J21" s="124">
        <f>I5</f>
        <v>539</v>
      </c>
      <c r="K21" s="101" t="str">
        <f>B5</f>
        <v>Silfer</v>
      </c>
      <c r="L21" s="102">
        <f>SUM(L22:L24)</f>
        <v>297</v>
      </c>
      <c r="M21" s="126">
        <f>SUM(M22:M24)</f>
        <v>529</v>
      </c>
      <c r="N21" s="124">
        <f>M25</f>
        <v>560</v>
      </c>
      <c r="O21" s="101" t="str">
        <f>B25</f>
        <v>Rakvere Linnavalitsus</v>
      </c>
      <c r="P21" s="102">
        <f>SUM(P22:P24)</f>
        <v>342</v>
      </c>
      <c r="Q21" s="126">
        <f>SUM(Q22:Q24)</f>
        <v>574</v>
      </c>
      <c r="R21" s="124">
        <f>Q17</f>
        <v>551</v>
      </c>
      <c r="S21" s="101" t="str">
        <f>B17</f>
        <v>Kunda Trans</v>
      </c>
      <c r="T21" s="102">
        <f>SUM(T22:T24)</f>
        <v>293</v>
      </c>
      <c r="U21" s="126">
        <f>SUM(U22:U24)</f>
        <v>525</v>
      </c>
      <c r="V21" s="124">
        <f>U13</f>
        <v>524</v>
      </c>
      <c r="W21" s="101" t="str">
        <f>B13</f>
        <v>TER Team</v>
      </c>
      <c r="X21" s="104">
        <f t="shared" si="0"/>
        <v>2764</v>
      </c>
      <c r="Y21" s="102">
        <f>SUM(Y22:Y24)</f>
        <v>1604</v>
      </c>
      <c r="Z21" s="128">
        <f>AVERAGE(Z22,Z23,Z24)</f>
        <v>184.26666666666665</v>
      </c>
      <c r="AA21" s="106">
        <f>AVERAGE(AA22,AA23,AA24)</f>
        <v>106.93333333333334</v>
      </c>
      <c r="AB21" s="730">
        <f>F22+J22+N22+R22+V22</f>
        <v>3</v>
      </c>
    </row>
    <row r="22" spans="1:28" s="129" customFormat="1" ht="16.2" customHeight="1" x14ac:dyDescent="0.25">
      <c r="A22" s="107"/>
      <c r="B22" s="108" t="s">
        <v>114</v>
      </c>
      <c r="C22" s="116">
        <v>29</v>
      </c>
      <c r="D22" s="110">
        <v>165</v>
      </c>
      <c r="E22" s="111">
        <f>D22+C22</f>
        <v>194</v>
      </c>
      <c r="F22" s="733">
        <v>0</v>
      </c>
      <c r="G22" s="734"/>
      <c r="H22" s="112">
        <v>193</v>
      </c>
      <c r="I22" s="113">
        <f>H22+C22</f>
        <v>222</v>
      </c>
      <c r="J22" s="733">
        <v>1</v>
      </c>
      <c r="K22" s="734"/>
      <c r="L22" s="112">
        <v>130</v>
      </c>
      <c r="M22" s="113">
        <f>L22+C22</f>
        <v>159</v>
      </c>
      <c r="N22" s="733">
        <v>0</v>
      </c>
      <c r="O22" s="734"/>
      <c r="P22" s="112">
        <v>146</v>
      </c>
      <c r="Q22" s="111">
        <f>P22+C22</f>
        <v>175</v>
      </c>
      <c r="R22" s="733">
        <v>1</v>
      </c>
      <c r="S22" s="734"/>
      <c r="T22" s="110">
        <v>143</v>
      </c>
      <c r="U22" s="111">
        <f>T22+C22</f>
        <v>172</v>
      </c>
      <c r="V22" s="733">
        <v>1</v>
      </c>
      <c r="W22" s="734"/>
      <c r="X22" s="113">
        <f t="shared" si="0"/>
        <v>922</v>
      </c>
      <c r="Y22" s="112">
        <f>D22+H22+L22+P22+T22</f>
        <v>777</v>
      </c>
      <c r="Z22" s="114">
        <f>AVERAGE(E22,I22,M22,Q22,U22)</f>
        <v>184.4</v>
      </c>
      <c r="AA22" s="115">
        <f>AVERAGE(E22,I22,M22,Q22,U22)-C22</f>
        <v>155.4</v>
      </c>
      <c r="AB22" s="731"/>
    </row>
    <row r="23" spans="1:28" s="129" customFormat="1" ht="16.2" customHeight="1" x14ac:dyDescent="0.25">
      <c r="A23" s="107"/>
      <c r="B23" s="108" t="s">
        <v>113</v>
      </c>
      <c r="C23" s="116">
        <v>19</v>
      </c>
      <c r="D23" s="110">
        <v>142</v>
      </c>
      <c r="E23" s="111">
        <f t="shared" ref="E23:E24" si="21">D23+C23</f>
        <v>161</v>
      </c>
      <c r="F23" s="735"/>
      <c r="G23" s="736"/>
      <c r="H23" s="112">
        <v>172</v>
      </c>
      <c r="I23" s="113">
        <f t="shared" ref="I23:I24" si="22">H23+C23</f>
        <v>191</v>
      </c>
      <c r="J23" s="735"/>
      <c r="K23" s="736"/>
      <c r="L23" s="112">
        <v>167</v>
      </c>
      <c r="M23" s="113">
        <f t="shared" ref="M23:M24" si="23">L23+C23</f>
        <v>186</v>
      </c>
      <c r="N23" s="735"/>
      <c r="O23" s="736"/>
      <c r="P23" s="110">
        <v>196</v>
      </c>
      <c r="Q23" s="111">
        <f t="shared" ref="Q23:Q24" si="24">P23+C23</f>
        <v>215</v>
      </c>
      <c r="R23" s="735"/>
      <c r="S23" s="736"/>
      <c r="T23" s="110">
        <v>150</v>
      </c>
      <c r="U23" s="111">
        <f t="shared" ref="U23:U24" si="25">T23+C23</f>
        <v>169</v>
      </c>
      <c r="V23" s="735"/>
      <c r="W23" s="736"/>
      <c r="X23" s="113">
        <f t="shared" si="0"/>
        <v>922</v>
      </c>
      <c r="Y23" s="112">
        <f>D23+H23+L23+P23+T23</f>
        <v>827</v>
      </c>
      <c r="Z23" s="114">
        <f>AVERAGE(E23,I23,M23,Q23,U23)</f>
        <v>184.4</v>
      </c>
      <c r="AA23" s="115">
        <f>AVERAGE(E23,I23,M23,Q23,U23)-C23</f>
        <v>165.4</v>
      </c>
      <c r="AB23" s="731"/>
    </row>
    <row r="24" spans="1:28" s="129" customFormat="1" ht="16.95" customHeight="1" thickBot="1" x14ac:dyDescent="0.35">
      <c r="A24" s="107"/>
      <c r="B24" s="108" t="s">
        <v>112</v>
      </c>
      <c r="C24" s="118">
        <v>184</v>
      </c>
      <c r="D24" s="110">
        <v>0</v>
      </c>
      <c r="E24" s="111">
        <f t="shared" si="21"/>
        <v>184</v>
      </c>
      <c r="F24" s="737"/>
      <c r="G24" s="738"/>
      <c r="H24" s="119">
        <v>0</v>
      </c>
      <c r="I24" s="113">
        <f t="shared" si="22"/>
        <v>184</v>
      </c>
      <c r="J24" s="737"/>
      <c r="K24" s="738"/>
      <c r="L24" s="112">
        <v>0</v>
      </c>
      <c r="M24" s="113">
        <f t="shared" si="23"/>
        <v>184</v>
      </c>
      <c r="N24" s="737"/>
      <c r="O24" s="738"/>
      <c r="P24" s="110">
        <v>0</v>
      </c>
      <c r="Q24" s="111">
        <f t="shared" si="24"/>
        <v>184</v>
      </c>
      <c r="R24" s="737"/>
      <c r="S24" s="738"/>
      <c r="T24" s="110">
        <v>0</v>
      </c>
      <c r="U24" s="111">
        <f t="shared" si="25"/>
        <v>184</v>
      </c>
      <c r="V24" s="737"/>
      <c r="W24" s="738"/>
      <c r="X24" s="113">
        <f t="shared" si="0"/>
        <v>920</v>
      </c>
      <c r="Y24" s="119">
        <f>D24+H24+L24+P24+T24</f>
        <v>0</v>
      </c>
      <c r="Z24" s="120">
        <f>AVERAGE(E24,I24,M24,Q24,U24)</f>
        <v>184</v>
      </c>
      <c r="AA24" s="121">
        <f>AVERAGE(E24,I24,M24,Q24,U24)-C24</f>
        <v>0</v>
      </c>
      <c r="AB24" s="732"/>
    </row>
    <row r="25" spans="1:28" s="129" customFormat="1" ht="48.75" customHeight="1" thickBot="1" x14ac:dyDescent="0.3">
      <c r="A25" s="107"/>
      <c r="B25" s="93" t="s">
        <v>23</v>
      </c>
      <c r="C25" s="133">
        <f>SUM(C26:C28)</f>
        <v>125</v>
      </c>
      <c r="D25" s="95">
        <f>SUM(D26:D28)</f>
        <v>371</v>
      </c>
      <c r="E25" s="124">
        <f>SUM(E26:E28)</f>
        <v>496</v>
      </c>
      <c r="F25" s="124">
        <f>E5</f>
        <v>497</v>
      </c>
      <c r="G25" s="101" t="str">
        <f>B5</f>
        <v>Silfer</v>
      </c>
      <c r="H25" s="125">
        <f>SUM(H26:H28)</f>
        <v>417</v>
      </c>
      <c r="I25" s="124">
        <f>SUM(I26:I28)</f>
        <v>542</v>
      </c>
      <c r="J25" s="124">
        <f>I13</f>
        <v>564</v>
      </c>
      <c r="K25" s="101" t="str">
        <f>B13</f>
        <v>TER Team</v>
      </c>
      <c r="L25" s="103">
        <f>SUM(L26:L28)</f>
        <v>435</v>
      </c>
      <c r="M25" s="124">
        <f>SUM(M26:M28)</f>
        <v>560</v>
      </c>
      <c r="N25" s="124">
        <f>M21</f>
        <v>529</v>
      </c>
      <c r="O25" s="101" t="str">
        <f>B21</f>
        <v>Aroz3D</v>
      </c>
      <c r="P25" s="102">
        <f>SUM(P26:P28)</f>
        <v>381</v>
      </c>
      <c r="Q25" s="124">
        <f>SUM(Q26:Q28)</f>
        <v>506</v>
      </c>
      <c r="R25" s="124">
        <f>Q9</f>
        <v>530</v>
      </c>
      <c r="S25" s="101" t="str">
        <f>B9</f>
        <v>Egesten Metallehitused</v>
      </c>
      <c r="T25" s="102">
        <f>SUM(T26:T28)</f>
        <v>449</v>
      </c>
      <c r="U25" s="124">
        <f>SUM(U26:U28)</f>
        <v>574</v>
      </c>
      <c r="V25" s="124">
        <f>U17</f>
        <v>525</v>
      </c>
      <c r="W25" s="101" t="str">
        <f>B17</f>
        <v>Kunda Trans</v>
      </c>
      <c r="X25" s="104">
        <f t="shared" si="0"/>
        <v>2678</v>
      </c>
      <c r="Y25" s="102">
        <f>SUM(Y26:Y28)</f>
        <v>2053</v>
      </c>
      <c r="Z25" s="128">
        <f>AVERAGE(Z26,Z27,Z28)</f>
        <v>178.53333333333333</v>
      </c>
      <c r="AA25" s="106">
        <f>AVERAGE(AA26,AA27,AA28)</f>
        <v>136.86666666666667</v>
      </c>
      <c r="AB25" s="730">
        <f>F26+J26+N26+R26+V26</f>
        <v>2</v>
      </c>
    </row>
    <row r="26" spans="1:28" s="129" customFormat="1" ht="16.2" customHeight="1" x14ac:dyDescent="0.25">
      <c r="A26" s="107"/>
      <c r="B26" s="130" t="s">
        <v>160</v>
      </c>
      <c r="C26" s="116">
        <v>46</v>
      </c>
      <c r="D26" s="110">
        <v>107</v>
      </c>
      <c r="E26" s="111">
        <f>D26+C26</f>
        <v>153</v>
      </c>
      <c r="F26" s="733">
        <v>0</v>
      </c>
      <c r="G26" s="734"/>
      <c r="H26" s="112">
        <v>139</v>
      </c>
      <c r="I26" s="113">
        <f>H26+C26</f>
        <v>185</v>
      </c>
      <c r="J26" s="733">
        <v>0</v>
      </c>
      <c r="K26" s="734"/>
      <c r="L26" s="112">
        <v>128</v>
      </c>
      <c r="M26" s="113">
        <f>L26+C26</f>
        <v>174</v>
      </c>
      <c r="N26" s="733">
        <v>1</v>
      </c>
      <c r="O26" s="734"/>
      <c r="P26" s="112">
        <v>140</v>
      </c>
      <c r="Q26" s="111">
        <f>P26+C26</f>
        <v>186</v>
      </c>
      <c r="R26" s="733">
        <v>0</v>
      </c>
      <c r="S26" s="734"/>
      <c r="T26" s="110">
        <v>137</v>
      </c>
      <c r="U26" s="111">
        <f>T26+C26</f>
        <v>183</v>
      </c>
      <c r="V26" s="733">
        <v>1</v>
      </c>
      <c r="W26" s="734"/>
      <c r="X26" s="113">
        <f t="shared" si="0"/>
        <v>881</v>
      </c>
      <c r="Y26" s="112">
        <f>D26+H26+L26+P26+T26</f>
        <v>651</v>
      </c>
      <c r="Z26" s="114">
        <f>AVERAGE(E26,I26,M26,Q26,U26)</f>
        <v>176.2</v>
      </c>
      <c r="AA26" s="115">
        <f>AVERAGE(E26,I26,M26,Q26,U26)-C26</f>
        <v>130.19999999999999</v>
      </c>
      <c r="AB26" s="731"/>
    </row>
    <row r="27" spans="1:28" s="129" customFormat="1" ht="16.2" customHeight="1" x14ac:dyDescent="0.25">
      <c r="A27" s="107"/>
      <c r="B27" s="117" t="s">
        <v>180</v>
      </c>
      <c r="C27" s="116">
        <v>48</v>
      </c>
      <c r="D27" s="110">
        <v>122</v>
      </c>
      <c r="E27" s="111">
        <f t="shared" ref="E27:E28" si="26">D27+C27</f>
        <v>170</v>
      </c>
      <c r="F27" s="735"/>
      <c r="G27" s="736"/>
      <c r="H27" s="112">
        <v>141</v>
      </c>
      <c r="I27" s="113">
        <f t="shared" ref="I27:I28" si="27">H27+C27</f>
        <v>189</v>
      </c>
      <c r="J27" s="735"/>
      <c r="K27" s="736"/>
      <c r="L27" s="112">
        <v>169</v>
      </c>
      <c r="M27" s="113">
        <f t="shared" ref="M27:M28" si="28">L27+C27</f>
        <v>217</v>
      </c>
      <c r="N27" s="735"/>
      <c r="O27" s="736"/>
      <c r="P27" s="110">
        <v>127</v>
      </c>
      <c r="Q27" s="111">
        <f t="shared" ref="Q27:Q28" si="29">P27+C27</f>
        <v>175</v>
      </c>
      <c r="R27" s="735"/>
      <c r="S27" s="736"/>
      <c r="T27" s="110">
        <v>128</v>
      </c>
      <c r="U27" s="111">
        <f t="shared" ref="U27:U28" si="30">T27+C27</f>
        <v>176</v>
      </c>
      <c r="V27" s="735"/>
      <c r="W27" s="736"/>
      <c r="X27" s="113">
        <f t="shared" si="0"/>
        <v>927</v>
      </c>
      <c r="Y27" s="112">
        <f>D27+H27+L27+P27+T27</f>
        <v>687</v>
      </c>
      <c r="Z27" s="114">
        <f>AVERAGE(E27,I27,M27,Q27,U27)</f>
        <v>185.4</v>
      </c>
      <c r="AA27" s="115">
        <f>AVERAGE(E27,I27,M27,Q27,U27)-C27</f>
        <v>137.4</v>
      </c>
      <c r="AB27" s="731"/>
    </row>
    <row r="28" spans="1:28" s="129" customFormat="1" ht="16.95" customHeight="1" thickBot="1" x14ac:dyDescent="0.35">
      <c r="A28" s="107"/>
      <c r="B28" s="131" t="s">
        <v>162</v>
      </c>
      <c r="C28" s="118">
        <v>31</v>
      </c>
      <c r="D28" s="110">
        <v>142</v>
      </c>
      <c r="E28" s="111">
        <f t="shared" si="26"/>
        <v>173</v>
      </c>
      <c r="F28" s="737"/>
      <c r="G28" s="738"/>
      <c r="H28" s="119">
        <v>137</v>
      </c>
      <c r="I28" s="113">
        <f t="shared" si="27"/>
        <v>168</v>
      </c>
      <c r="J28" s="737"/>
      <c r="K28" s="738"/>
      <c r="L28" s="112">
        <v>138</v>
      </c>
      <c r="M28" s="113">
        <f t="shared" si="28"/>
        <v>169</v>
      </c>
      <c r="N28" s="737"/>
      <c r="O28" s="738"/>
      <c r="P28" s="110">
        <v>114</v>
      </c>
      <c r="Q28" s="111">
        <f t="shared" si="29"/>
        <v>145</v>
      </c>
      <c r="R28" s="737"/>
      <c r="S28" s="738"/>
      <c r="T28" s="110">
        <v>184</v>
      </c>
      <c r="U28" s="111">
        <f t="shared" si="30"/>
        <v>215</v>
      </c>
      <c r="V28" s="737"/>
      <c r="W28" s="738"/>
      <c r="X28" s="113">
        <f t="shared" si="0"/>
        <v>870</v>
      </c>
      <c r="Y28" s="119">
        <f>D28+H28+L28+P28+T28</f>
        <v>715</v>
      </c>
      <c r="Z28" s="120">
        <f>AVERAGE(E28,I28,M28,Q28,U28)</f>
        <v>174</v>
      </c>
      <c r="AA28" s="121">
        <f>AVERAGE(E28,I28,M28,Q28,U28)-C28</f>
        <v>143</v>
      </c>
      <c r="AB28" s="732"/>
    </row>
    <row r="29" spans="1:28" s="129" customFormat="1" ht="16.95" customHeight="1" x14ac:dyDescent="0.3">
      <c r="A29" s="107"/>
      <c r="B29" s="214"/>
      <c r="C29" s="136"/>
      <c r="D29" s="137"/>
      <c r="E29" s="261"/>
      <c r="F29" s="139"/>
      <c r="G29" s="139"/>
      <c r="H29" s="137"/>
      <c r="I29" s="138"/>
      <c r="J29" s="139"/>
      <c r="K29" s="139"/>
      <c r="L29" s="137"/>
      <c r="M29" s="138"/>
      <c r="N29" s="139"/>
      <c r="O29" s="139"/>
      <c r="P29" s="137"/>
      <c r="Q29" s="138"/>
      <c r="R29" s="139"/>
      <c r="S29" s="139"/>
      <c r="T29" s="137"/>
      <c r="U29" s="138"/>
      <c r="V29" s="139"/>
      <c r="W29" s="139"/>
      <c r="X29" s="138"/>
      <c r="Y29" s="137"/>
      <c r="Z29" s="140"/>
      <c r="AA29" s="141"/>
      <c r="AB29" s="142"/>
    </row>
    <row r="30" spans="1:28" ht="22.2" x14ac:dyDescent="0.3">
      <c r="B30" s="61"/>
      <c r="C30" s="62"/>
      <c r="D30" s="63"/>
      <c r="E30" s="64"/>
      <c r="F30" s="64"/>
      <c r="G30" s="64" t="s">
        <v>213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2"/>
      <c r="S30" s="62"/>
      <c r="T30" s="62"/>
      <c r="U30" s="149"/>
      <c r="V30" s="150" t="s">
        <v>65</v>
      </c>
      <c r="W30" s="65"/>
      <c r="X30" s="65"/>
      <c r="Y30" s="65"/>
      <c r="Z30" s="62"/>
      <c r="AA30" s="62"/>
      <c r="AB30" s="63"/>
    </row>
    <row r="31" spans="1:28" ht="20.399999999999999" thickBot="1" x14ac:dyDescent="0.35">
      <c r="B31" s="66" t="s">
        <v>26</v>
      </c>
      <c r="C31" s="67"/>
      <c r="D31" s="63"/>
      <c r="E31" s="6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</row>
    <row r="32" spans="1:28" x14ac:dyDescent="0.3">
      <c r="B32" s="69" t="s">
        <v>1</v>
      </c>
      <c r="C32" s="70" t="s">
        <v>27</v>
      </c>
      <c r="D32" s="71"/>
      <c r="E32" s="72" t="s">
        <v>28</v>
      </c>
      <c r="F32" s="741" t="s">
        <v>29</v>
      </c>
      <c r="G32" s="742"/>
      <c r="H32" s="73"/>
      <c r="I32" s="72" t="s">
        <v>30</v>
      </c>
      <c r="J32" s="741" t="s">
        <v>29</v>
      </c>
      <c r="K32" s="742"/>
      <c r="L32" s="74"/>
      <c r="M32" s="72" t="s">
        <v>31</v>
      </c>
      <c r="N32" s="741" t="s">
        <v>29</v>
      </c>
      <c r="O32" s="742"/>
      <c r="P32" s="74"/>
      <c r="Q32" s="72" t="s">
        <v>32</v>
      </c>
      <c r="R32" s="741" t="s">
        <v>29</v>
      </c>
      <c r="S32" s="742"/>
      <c r="T32" s="75"/>
      <c r="U32" s="72" t="s">
        <v>33</v>
      </c>
      <c r="V32" s="741" t="s">
        <v>29</v>
      </c>
      <c r="W32" s="742"/>
      <c r="X32" s="72" t="s">
        <v>34</v>
      </c>
      <c r="Y32" s="76"/>
      <c r="Z32" s="77" t="s">
        <v>35</v>
      </c>
      <c r="AA32" s="78" t="s">
        <v>4</v>
      </c>
      <c r="AB32" s="79" t="s">
        <v>34</v>
      </c>
    </row>
    <row r="33" spans="1:28" ht="17.399999999999999" thickBot="1" x14ac:dyDescent="0.35">
      <c r="A33" s="80"/>
      <c r="B33" s="81" t="s">
        <v>36</v>
      </c>
      <c r="C33" s="82"/>
      <c r="D33" s="83"/>
      <c r="E33" s="84" t="s">
        <v>37</v>
      </c>
      <c r="F33" s="739" t="s">
        <v>38</v>
      </c>
      <c r="G33" s="740"/>
      <c r="H33" s="85"/>
      <c r="I33" s="84" t="s">
        <v>37</v>
      </c>
      <c r="J33" s="739" t="s">
        <v>38</v>
      </c>
      <c r="K33" s="740"/>
      <c r="L33" s="84"/>
      <c r="M33" s="84" t="s">
        <v>37</v>
      </c>
      <c r="N33" s="739" t="s">
        <v>38</v>
      </c>
      <c r="O33" s="740"/>
      <c r="P33" s="84"/>
      <c r="Q33" s="84" t="s">
        <v>37</v>
      </c>
      <c r="R33" s="739" t="s">
        <v>38</v>
      </c>
      <c r="S33" s="740"/>
      <c r="T33" s="86"/>
      <c r="U33" s="84" t="s">
        <v>37</v>
      </c>
      <c r="V33" s="739" t="s">
        <v>38</v>
      </c>
      <c r="W33" s="740"/>
      <c r="X33" s="87" t="s">
        <v>37</v>
      </c>
      <c r="Y33" s="88" t="s">
        <v>39</v>
      </c>
      <c r="Z33" s="89" t="s">
        <v>40</v>
      </c>
      <c r="AA33" s="90" t="s">
        <v>41</v>
      </c>
      <c r="AB33" s="91" t="s">
        <v>2</v>
      </c>
    </row>
    <row r="34" spans="1:28" ht="28.2" thickBot="1" x14ac:dyDescent="0.35">
      <c r="A34" s="92"/>
      <c r="B34" s="122" t="s">
        <v>146</v>
      </c>
      <c r="C34" s="94">
        <f>SUM(C35:C37)</f>
        <v>265</v>
      </c>
      <c r="D34" s="95">
        <f>SUM(D35:D37)</f>
        <v>315</v>
      </c>
      <c r="E34" s="96">
        <f>SUM(E35:E37)</f>
        <v>580</v>
      </c>
      <c r="F34" s="97">
        <f>E54</f>
        <v>525</v>
      </c>
      <c r="G34" s="98" t="str">
        <f>B54</f>
        <v>Toode</v>
      </c>
      <c r="H34" s="99">
        <f>SUM(H35:H37)</f>
        <v>355</v>
      </c>
      <c r="I34" s="100">
        <f>SUM(I35:I37)</f>
        <v>620</v>
      </c>
      <c r="J34" s="100">
        <f>I50</f>
        <v>555</v>
      </c>
      <c r="K34" s="101" t="str">
        <f>B50</f>
        <v>Strikers</v>
      </c>
      <c r="L34" s="102">
        <f>SUM(L35:L37)</f>
        <v>302</v>
      </c>
      <c r="M34" s="97">
        <f>SUM(M35:M37)</f>
        <v>567</v>
      </c>
      <c r="N34" s="97">
        <f>M46</f>
        <v>556</v>
      </c>
      <c r="O34" s="98" t="str">
        <f>B46</f>
        <v>WÜRTH</v>
      </c>
      <c r="P34" s="103">
        <f>SUM(P35:P37)</f>
        <v>297</v>
      </c>
      <c r="Q34" s="97">
        <f>SUM(Q35:Q37)</f>
        <v>562</v>
      </c>
      <c r="R34" s="97">
        <f>Q42</f>
        <v>488</v>
      </c>
      <c r="S34" s="98" t="str">
        <f>B42</f>
        <v>Rakvere Soojus</v>
      </c>
      <c r="T34" s="103">
        <f>SUM(T35:T37)</f>
        <v>371</v>
      </c>
      <c r="U34" s="97">
        <f>SUM(U35:U37)</f>
        <v>636</v>
      </c>
      <c r="V34" s="97">
        <f>U38</f>
        <v>515</v>
      </c>
      <c r="W34" s="98" t="str">
        <f>B38</f>
        <v>ESTCell</v>
      </c>
      <c r="X34" s="104">
        <f t="shared" ref="X34:X57" si="31">E34+I34+M34+Q34+U34</f>
        <v>2965</v>
      </c>
      <c r="Y34" s="102">
        <f>SUM(Y35:Y37)</f>
        <v>1640</v>
      </c>
      <c r="Z34" s="105">
        <f>AVERAGE(Z35,Z36,Z37)</f>
        <v>197.66666666666666</v>
      </c>
      <c r="AA34" s="106">
        <f>AVERAGE(AA35,AA36,AA37)</f>
        <v>109.33333333333333</v>
      </c>
      <c r="AB34" s="730">
        <f>F35+J35+N35+R35+V35</f>
        <v>5</v>
      </c>
    </row>
    <row r="35" spans="1:28" x14ac:dyDescent="0.3">
      <c r="A35" s="107"/>
      <c r="B35" s="130" t="s">
        <v>167</v>
      </c>
      <c r="C35" s="109">
        <v>20</v>
      </c>
      <c r="D35" s="110">
        <v>145</v>
      </c>
      <c r="E35" s="111">
        <f>D35+C35</f>
        <v>165</v>
      </c>
      <c r="F35" s="733">
        <v>1</v>
      </c>
      <c r="G35" s="734"/>
      <c r="H35" s="112">
        <v>188</v>
      </c>
      <c r="I35" s="113">
        <f>C35+H35</f>
        <v>208</v>
      </c>
      <c r="J35" s="733">
        <v>1</v>
      </c>
      <c r="K35" s="734"/>
      <c r="L35" s="112">
        <v>194</v>
      </c>
      <c r="M35" s="113">
        <f>C35+L35</f>
        <v>214</v>
      </c>
      <c r="N35" s="733">
        <v>1</v>
      </c>
      <c r="O35" s="734"/>
      <c r="P35" s="112">
        <v>166</v>
      </c>
      <c r="Q35" s="111">
        <f>C35+P35</f>
        <v>186</v>
      </c>
      <c r="R35" s="733">
        <v>1</v>
      </c>
      <c r="S35" s="734"/>
      <c r="T35" s="110">
        <v>179</v>
      </c>
      <c r="U35" s="111">
        <f>C35+T35</f>
        <v>199</v>
      </c>
      <c r="V35" s="733">
        <v>1</v>
      </c>
      <c r="W35" s="734"/>
      <c r="X35" s="113">
        <f t="shared" si="31"/>
        <v>972</v>
      </c>
      <c r="Y35" s="112">
        <f>D35+H35+L35+P35+T35</f>
        <v>872</v>
      </c>
      <c r="Z35" s="114">
        <f>AVERAGE(E35,I35,M35,Q35,U35)</f>
        <v>194.4</v>
      </c>
      <c r="AA35" s="115">
        <f>AVERAGE(E35,I35,M35,Q35,U35)-C35</f>
        <v>174.4</v>
      </c>
      <c r="AB35" s="731"/>
    </row>
    <row r="36" spans="1:28" x14ac:dyDescent="0.3">
      <c r="A36" s="107"/>
      <c r="B36" s="117" t="s">
        <v>156</v>
      </c>
      <c r="C36" s="116">
        <v>26</v>
      </c>
      <c r="D36" s="110">
        <v>170</v>
      </c>
      <c r="E36" s="111">
        <f t="shared" ref="E36:E37" si="32">D36+C36</f>
        <v>196</v>
      </c>
      <c r="F36" s="735"/>
      <c r="G36" s="736"/>
      <c r="H36" s="112">
        <v>167</v>
      </c>
      <c r="I36" s="113">
        <f t="shared" ref="I36:I37" si="33">C36+H36</f>
        <v>193</v>
      </c>
      <c r="J36" s="735"/>
      <c r="K36" s="736"/>
      <c r="L36" s="112">
        <v>108</v>
      </c>
      <c r="M36" s="113">
        <f t="shared" ref="M36:M37" si="34">C36+L36</f>
        <v>134</v>
      </c>
      <c r="N36" s="735"/>
      <c r="O36" s="736"/>
      <c r="P36" s="110">
        <v>131</v>
      </c>
      <c r="Q36" s="111">
        <f t="shared" ref="Q36:Q37" si="35">C36+P36</f>
        <v>157</v>
      </c>
      <c r="R36" s="735"/>
      <c r="S36" s="736"/>
      <c r="T36" s="110">
        <v>192</v>
      </c>
      <c r="U36" s="111">
        <f t="shared" ref="U36:U37" si="36">C36+T36</f>
        <v>218</v>
      </c>
      <c r="V36" s="735"/>
      <c r="W36" s="736"/>
      <c r="X36" s="113">
        <f t="shared" si="31"/>
        <v>898</v>
      </c>
      <c r="Y36" s="112">
        <f>D36+H36+L36+P36+T36</f>
        <v>768</v>
      </c>
      <c r="Z36" s="114">
        <f>AVERAGE(E36,I36,M36,Q36,U36)</f>
        <v>179.6</v>
      </c>
      <c r="AA36" s="115">
        <f>AVERAGE(E36,I36,M36,Q36,U36)-C36</f>
        <v>153.6</v>
      </c>
      <c r="AB36" s="731"/>
    </row>
    <row r="37" spans="1:28" ht="17.399999999999999" thickBot="1" x14ac:dyDescent="0.35">
      <c r="A37" s="107"/>
      <c r="B37" s="131" t="s">
        <v>202</v>
      </c>
      <c r="C37" s="118">
        <v>219</v>
      </c>
      <c r="D37" s="110">
        <v>0</v>
      </c>
      <c r="E37" s="111">
        <f t="shared" si="32"/>
        <v>219</v>
      </c>
      <c r="F37" s="737"/>
      <c r="G37" s="738"/>
      <c r="H37" s="119">
        <v>0</v>
      </c>
      <c r="I37" s="113">
        <f t="shared" si="33"/>
        <v>219</v>
      </c>
      <c r="J37" s="737"/>
      <c r="K37" s="738"/>
      <c r="L37" s="112">
        <v>0</v>
      </c>
      <c r="M37" s="113">
        <f t="shared" si="34"/>
        <v>219</v>
      </c>
      <c r="N37" s="737"/>
      <c r="O37" s="738"/>
      <c r="P37" s="110">
        <v>0</v>
      </c>
      <c r="Q37" s="111">
        <f t="shared" si="35"/>
        <v>219</v>
      </c>
      <c r="R37" s="737"/>
      <c r="S37" s="738"/>
      <c r="T37" s="110">
        <v>0</v>
      </c>
      <c r="U37" s="111">
        <f t="shared" si="36"/>
        <v>219</v>
      </c>
      <c r="V37" s="737"/>
      <c r="W37" s="738"/>
      <c r="X37" s="113">
        <f t="shared" si="31"/>
        <v>1095</v>
      </c>
      <c r="Y37" s="119">
        <f>D37+H37+L37+P37+T37</f>
        <v>0</v>
      </c>
      <c r="Z37" s="120">
        <f>AVERAGE(E37,I37,M37,Q37,U37)</f>
        <v>219</v>
      </c>
      <c r="AA37" s="121">
        <f>AVERAGE(E37,I37,M37,Q37,U37)-C37</f>
        <v>0</v>
      </c>
      <c r="AB37" s="732"/>
    </row>
    <row r="38" spans="1:28" ht="28.2" thickBot="1" x14ac:dyDescent="0.35">
      <c r="A38" s="107"/>
      <c r="B38" s="122" t="s">
        <v>83</v>
      </c>
      <c r="C38" s="123">
        <f>SUM(C39:C41)</f>
        <v>92</v>
      </c>
      <c r="D38" s="95">
        <f>SUM(D39:D41)</f>
        <v>535</v>
      </c>
      <c r="E38" s="124">
        <f>SUM(E39:E41)</f>
        <v>627</v>
      </c>
      <c r="F38" s="124">
        <f>E50</f>
        <v>566</v>
      </c>
      <c r="G38" s="101" t="str">
        <f>B50</f>
        <v>Strikers</v>
      </c>
      <c r="H38" s="125">
        <f>SUM(H39:H41)</f>
        <v>461</v>
      </c>
      <c r="I38" s="113">
        <f>SUM(I39:I41)</f>
        <v>553</v>
      </c>
      <c r="J38" s="124">
        <f>I46</f>
        <v>522</v>
      </c>
      <c r="K38" s="101" t="str">
        <f>B46</f>
        <v>WÜRTH</v>
      </c>
      <c r="L38" s="102">
        <f>SUM(L39:L41)</f>
        <v>515</v>
      </c>
      <c r="M38" s="126">
        <f>SUM(M39:M41)</f>
        <v>607</v>
      </c>
      <c r="N38" s="124">
        <f>M42</f>
        <v>567</v>
      </c>
      <c r="O38" s="101" t="str">
        <f>B42</f>
        <v>Rakvere Soojus</v>
      </c>
      <c r="P38" s="102">
        <f>SUM(P39:P41)</f>
        <v>393</v>
      </c>
      <c r="Q38" s="97">
        <f>SUM(Q39:Q41)</f>
        <v>485</v>
      </c>
      <c r="R38" s="124">
        <f>Q54</f>
        <v>600</v>
      </c>
      <c r="S38" s="101" t="str">
        <f>B54</f>
        <v>Toode</v>
      </c>
      <c r="T38" s="102">
        <f>SUM(T39:T41)</f>
        <v>423</v>
      </c>
      <c r="U38" s="127">
        <f>SUM(U39:U41)</f>
        <v>515</v>
      </c>
      <c r="V38" s="124">
        <f>U34</f>
        <v>636</v>
      </c>
      <c r="W38" s="101" t="str">
        <f>B34</f>
        <v>VERX</v>
      </c>
      <c r="X38" s="104">
        <f t="shared" si="31"/>
        <v>2787</v>
      </c>
      <c r="Y38" s="102">
        <f>SUM(Y39:Y41)</f>
        <v>2327</v>
      </c>
      <c r="Z38" s="128">
        <f>AVERAGE(Z39,Z40,Z41)</f>
        <v>185.79999999999998</v>
      </c>
      <c r="AA38" s="106">
        <f>AVERAGE(AA39,AA40,AA41)</f>
        <v>155.13333333333333</v>
      </c>
      <c r="AB38" s="730">
        <f>F39+J39+N39+R39+V39</f>
        <v>3</v>
      </c>
    </row>
    <row r="39" spans="1:28" x14ac:dyDescent="0.3">
      <c r="A39" s="107"/>
      <c r="B39" s="143" t="s">
        <v>151</v>
      </c>
      <c r="C39" s="116">
        <v>33</v>
      </c>
      <c r="D39" s="110">
        <v>201</v>
      </c>
      <c r="E39" s="111">
        <f>D39+C39</f>
        <v>234</v>
      </c>
      <c r="F39" s="733">
        <v>1</v>
      </c>
      <c r="G39" s="734"/>
      <c r="H39" s="112">
        <v>195</v>
      </c>
      <c r="I39" s="113">
        <f>C39+H39</f>
        <v>228</v>
      </c>
      <c r="J39" s="733">
        <v>1</v>
      </c>
      <c r="K39" s="734"/>
      <c r="L39" s="112">
        <v>147</v>
      </c>
      <c r="M39" s="113">
        <f>C39+L39</f>
        <v>180</v>
      </c>
      <c r="N39" s="733">
        <v>1</v>
      </c>
      <c r="O39" s="734"/>
      <c r="P39" s="112">
        <v>152</v>
      </c>
      <c r="Q39" s="111">
        <f>C39+P39</f>
        <v>185</v>
      </c>
      <c r="R39" s="733">
        <v>0</v>
      </c>
      <c r="S39" s="734"/>
      <c r="T39" s="110">
        <v>146</v>
      </c>
      <c r="U39" s="111">
        <f>C39+T39</f>
        <v>179</v>
      </c>
      <c r="V39" s="733">
        <v>0</v>
      </c>
      <c r="W39" s="734"/>
      <c r="X39" s="113">
        <f t="shared" si="31"/>
        <v>1006</v>
      </c>
      <c r="Y39" s="112">
        <f>D39+H39+L39+P39+T39</f>
        <v>841</v>
      </c>
      <c r="Z39" s="114">
        <f>AVERAGE(E39,I39,M39,Q39,U39)</f>
        <v>201.2</v>
      </c>
      <c r="AA39" s="115">
        <f>AVERAGE(E39,I39,M39,Q39,U39)-C39</f>
        <v>168.2</v>
      </c>
      <c r="AB39" s="731"/>
    </row>
    <row r="40" spans="1:28" x14ac:dyDescent="0.3">
      <c r="A40" s="107"/>
      <c r="B40" s="143" t="s">
        <v>152</v>
      </c>
      <c r="C40" s="116">
        <v>31</v>
      </c>
      <c r="D40" s="110">
        <v>166</v>
      </c>
      <c r="E40" s="111">
        <f t="shared" ref="E40:E41" si="37">D40+C40</f>
        <v>197</v>
      </c>
      <c r="F40" s="735"/>
      <c r="G40" s="736"/>
      <c r="H40" s="112">
        <v>147</v>
      </c>
      <c r="I40" s="113">
        <f t="shared" ref="I40:I41" si="38">C40+H40</f>
        <v>178</v>
      </c>
      <c r="J40" s="735"/>
      <c r="K40" s="736"/>
      <c r="L40" s="112">
        <v>169</v>
      </c>
      <c r="M40" s="113">
        <f t="shared" ref="M40:M41" si="39">C40+L40</f>
        <v>200</v>
      </c>
      <c r="N40" s="735"/>
      <c r="O40" s="736"/>
      <c r="P40" s="110">
        <v>122</v>
      </c>
      <c r="Q40" s="111">
        <f t="shared" ref="Q40:Q41" si="40">C40+P40</f>
        <v>153</v>
      </c>
      <c r="R40" s="735"/>
      <c r="S40" s="736"/>
      <c r="T40" s="110">
        <v>147</v>
      </c>
      <c r="U40" s="111">
        <f t="shared" ref="U40:U41" si="41">C40+T40</f>
        <v>178</v>
      </c>
      <c r="V40" s="735"/>
      <c r="W40" s="736"/>
      <c r="X40" s="113">
        <f t="shared" si="31"/>
        <v>906</v>
      </c>
      <c r="Y40" s="112">
        <f>D40+H40+L40+P40+T40</f>
        <v>751</v>
      </c>
      <c r="Z40" s="114">
        <f>AVERAGE(E40,I40,M40,Q40,U40)</f>
        <v>181.2</v>
      </c>
      <c r="AA40" s="115">
        <f>AVERAGE(E40,I40,M40,Q40,U40)-C40</f>
        <v>150.19999999999999</v>
      </c>
      <c r="AB40" s="731"/>
    </row>
    <row r="41" spans="1:28" ht="17.399999999999999" thickBot="1" x14ac:dyDescent="0.35">
      <c r="A41" s="107"/>
      <c r="B41" s="134" t="s">
        <v>153</v>
      </c>
      <c r="C41" s="118">
        <v>28</v>
      </c>
      <c r="D41" s="110">
        <v>168</v>
      </c>
      <c r="E41" s="111">
        <f t="shared" si="37"/>
        <v>196</v>
      </c>
      <c r="F41" s="737"/>
      <c r="G41" s="738"/>
      <c r="H41" s="119">
        <v>119</v>
      </c>
      <c r="I41" s="113">
        <f t="shared" si="38"/>
        <v>147</v>
      </c>
      <c r="J41" s="737"/>
      <c r="K41" s="738"/>
      <c r="L41" s="112">
        <v>199</v>
      </c>
      <c r="M41" s="113">
        <f t="shared" si="39"/>
        <v>227</v>
      </c>
      <c r="N41" s="737"/>
      <c r="O41" s="738"/>
      <c r="P41" s="110">
        <v>119</v>
      </c>
      <c r="Q41" s="111">
        <f t="shared" si="40"/>
        <v>147</v>
      </c>
      <c r="R41" s="737"/>
      <c r="S41" s="738"/>
      <c r="T41" s="110">
        <v>130</v>
      </c>
      <c r="U41" s="111">
        <f t="shared" si="41"/>
        <v>158</v>
      </c>
      <c r="V41" s="737"/>
      <c r="W41" s="738"/>
      <c r="X41" s="113">
        <f t="shared" si="31"/>
        <v>875</v>
      </c>
      <c r="Y41" s="119">
        <f>D41+H41+L41+P41+T41</f>
        <v>735</v>
      </c>
      <c r="Z41" s="120">
        <f>AVERAGE(E41,I41,M41,Q41,U41)</f>
        <v>175</v>
      </c>
      <c r="AA41" s="121">
        <f>AVERAGE(E41,I41,M41,Q41,U41)-C41</f>
        <v>147</v>
      </c>
      <c r="AB41" s="732"/>
    </row>
    <row r="42" spans="1:28" ht="20.399999999999999" thickBot="1" x14ac:dyDescent="0.35">
      <c r="A42" s="107"/>
      <c r="B42" s="122" t="s">
        <v>74</v>
      </c>
      <c r="C42" s="123">
        <f>SUM(C43:C45)</f>
        <v>122</v>
      </c>
      <c r="D42" s="95">
        <f>SUM(D43:D45)</f>
        <v>541</v>
      </c>
      <c r="E42" s="124">
        <f>SUM(E43:E45)</f>
        <v>663</v>
      </c>
      <c r="F42" s="124">
        <f>E46</f>
        <v>545</v>
      </c>
      <c r="G42" s="101" t="str">
        <f>B46</f>
        <v>WÜRTH</v>
      </c>
      <c r="H42" s="125">
        <f>SUM(H43:H45)</f>
        <v>474</v>
      </c>
      <c r="I42" s="124">
        <f>SUM(I43:I45)</f>
        <v>596</v>
      </c>
      <c r="J42" s="124">
        <f>I54</f>
        <v>535</v>
      </c>
      <c r="K42" s="101" t="str">
        <f>B54</f>
        <v>Toode</v>
      </c>
      <c r="L42" s="102">
        <f>SUM(L43:L45)</f>
        <v>445</v>
      </c>
      <c r="M42" s="124">
        <f>SUM(M43:M45)</f>
        <v>567</v>
      </c>
      <c r="N42" s="124">
        <f>M38</f>
        <v>607</v>
      </c>
      <c r="O42" s="101" t="str">
        <f>B38</f>
        <v>ESTCell</v>
      </c>
      <c r="P42" s="102">
        <f>SUM(P43:P45)</f>
        <v>366</v>
      </c>
      <c r="Q42" s="124">
        <f>SUM(Q43:Q45)</f>
        <v>488</v>
      </c>
      <c r="R42" s="124">
        <f>Q34</f>
        <v>562</v>
      </c>
      <c r="S42" s="101" t="str">
        <f>B34</f>
        <v>VERX</v>
      </c>
      <c r="T42" s="102">
        <f>SUM(T43:T45)</f>
        <v>412</v>
      </c>
      <c r="U42" s="124">
        <f>SUM(U43:U45)</f>
        <v>534</v>
      </c>
      <c r="V42" s="124">
        <f>U50</f>
        <v>563</v>
      </c>
      <c r="W42" s="101" t="str">
        <f>B50</f>
        <v>Strikers</v>
      </c>
      <c r="X42" s="104">
        <f t="shared" si="31"/>
        <v>2848</v>
      </c>
      <c r="Y42" s="102">
        <f>SUM(Y43:Y45)</f>
        <v>2238</v>
      </c>
      <c r="Z42" s="128">
        <f>AVERAGE(Z43,Z44,Z45)</f>
        <v>189.86666666666665</v>
      </c>
      <c r="AA42" s="106">
        <f>AVERAGE(AA43,AA44,AA45)</f>
        <v>149.19999999999999</v>
      </c>
      <c r="AB42" s="730">
        <f>F43+J43+N43+R43+V43</f>
        <v>2</v>
      </c>
    </row>
    <row r="43" spans="1:28" x14ac:dyDescent="0.3">
      <c r="A43" s="107"/>
      <c r="B43" s="130" t="s">
        <v>115</v>
      </c>
      <c r="C43" s="116">
        <v>44</v>
      </c>
      <c r="D43" s="110">
        <v>199</v>
      </c>
      <c r="E43" s="111">
        <f>D43+C43</f>
        <v>243</v>
      </c>
      <c r="F43" s="733">
        <v>1</v>
      </c>
      <c r="G43" s="734"/>
      <c r="H43" s="112">
        <v>182</v>
      </c>
      <c r="I43" s="113">
        <f>C43+H43</f>
        <v>226</v>
      </c>
      <c r="J43" s="733">
        <v>1</v>
      </c>
      <c r="K43" s="734"/>
      <c r="L43" s="112">
        <v>146</v>
      </c>
      <c r="M43" s="113">
        <f>C43+L43</f>
        <v>190</v>
      </c>
      <c r="N43" s="733">
        <v>0</v>
      </c>
      <c r="O43" s="734"/>
      <c r="P43" s="112">
        <v>94</v>
      </c>
      <c r="Q43" s="111">
        <f>C43+P43</f>
        <v>138</v>
      </c>
      <c r="R43" s="733">
        <v>0</v>
      </c>
      <c r="S43" s="734"/>
      <c r="T43" s="110">
        <v>135</v>
      </c>
      <c r="U43" s="111">
        <f>C43+T43</f>
        <v>179</v>
      </c>
      <c r="V43" s="733">
        <v>0</v>
      </c>
      <c r="W43" s="734"/>
      <c r="X43" s="113">
        <f t="shared" si="31"/>
        <v>976</v>
      </c>
      <c r="Y43" s="112">
        <f>D43+H43+L43+P43+T43</f>
        <v>756</v>
      </c>
      <c r="Z43" s="114">
        <f>AVERAGE(E43,I43,M43,Q43,U43)</f>
        <v>195.2</v>
      </c>
      <c r="AA43" s="115">
        <f>AVERAGE(E43,I43,M43,Q43,U43)-C43</f>
        <v>151.19999999999999</v>
      </c>
      <c r="AB43" s="731"/>
    </row>
    <row r="44" spans="1:28" x14ac:dyDescent="0.3">
      <c r="A44" s="107"/>
      <c r="B44" s="117" t="s">
        <v>117</v>
      </c>
      <c r="C44" s="116">
        <v>32</v>
      </c>
      <c r="D44" s="110">
        <v>177</v>
      </c>
      <c r="E44" s="111">
        <f t="shared" ref="E44:E45" si="42">D44+C44</f>
        <v>209</v>
      </c>
      <c r="F44" s="735"/>
      <c r="G44" s="736"/>
      <c r="H44" s="112">
        <v>133</v>
      </c>
      <c r="I44" s="113">
        <f t="shared" ref="I44:I45" si="43">C44+H44</f>
        <v>165</v>
      </c>
      <c r="J44" s="735"/>
      <c r="K44" s="736"/>
      <c r="L44" s="112">
        <v>114</v>
      </c>
      <c r="M44" s="113">
        <f t="shared" ref="M44:M45" si="44">C44+L44</f>
        <v>146</v>
      </c>
      <c r="N44" s="735"/>
      <c r="O44" s="736"/>
      <c r="P44" s="110">
        <v>144</v>
      </c>
      <c r="Q44" s="111">
        <f t="shared" ref="Q44:Q45" si="45">C44+P44</f>
        <v>176</v>
      </c>
      <c r="R44" s="735"/>
      <c r="S44" s="736"/>
      <c r="T44" s="110">
        <v>138</v>
      </c>
      <c r="U44" s="111">
        <f t="shared" ref="U44:U45" si="46">C44+T44</f>
        <v>170</v>
      </c>
      <c r="V44" s="735"/>
      <c r="W44" s="736"/>
      <c r="X44" s="113">
        <f t="shared" si="31"/>
        <v>866</v>
      </c>
      <c r="Y44" s="112">
        <f>D44+H44+L44+P44+T44</f>
        <v>706</v>
      </c>
      <c r="Z44" s="114">
        <f>AVERAGE(E44,I44,M44,Q44,U44)</f>
        <v>173.2</v>
      </c>
      <c r="AA44" s="115">
        <f>AVERAGE(E44,I44,M44,Q44,U44)-C44</f>
        <v>141.19999999999999</v>
      </c>
      <c r="AB44" s="731"/>
    </row>
    <row r="45" spans="1:28" ht="17.399999999999999" thickBot="1" x14ac:dyDescent="0.35">
      <c r="A45" s="107"/>
      <c r="B45" s="131" t="s">
        <v>116</v>
      </c>
      <c r="C45" s="118">
        <v>46</v>
      </c>
      <c r="D45" s="110">
        <v>165</v>
      </c>
      <c r="E45" s="111">
        <f t="shared" si="42"/>
        <v>211</v>
      </c>
      <c r="F45" s="737"/>
      <c r="G45" s="738"/>
      <c r="H45" s="119">
        <v>159</v>
      </c>
      <c r="I45" s="113">
        <f t="shared" si="43"/>
        <v>205</v>
      </c>
      <c r="J45" s="737"/>
      <c r="K45" s="738"/>
      <c r="L45" s="112">
        <v>185</v>
      </c>
      <c r="M45" s="113">
        <f t="shared" si="44"/>
        <v>231</v>
      </c>
      <c r="N45" s="737"/>
      <c r="O45" s="738"/>
      <c r="P45" s="110">
        <v>128</v>
      </c>
      <c r="Q45" s="111">
        <f t="shared" si="45"/>
        <v>174</v>
      </c>
      <c r="R45" s="737"/>
      <c r="S45" s="738"/>
      <c r="T45" s="110">
        <v>139</v>
      </c>
      <c r="U45" s="111">
        <f t="shared" si="46"/>
        <v>185</v>
      </c>
      <c r="V45" s="737"/>
      <c r="W45" s="738"/>
      <c r="X45" s="113">
        <f t="shared" si="31"/>
        <v>1006</v>
      </c>
      <c r="Y45" s="119">
        <f>D45+H45+L45+P45+T45</f>
        <v>776</v>
      </c>
      <c r="Z45" s="120">
        <f>AVERAGE(E45,I45,M45,Q45,U45)</f>
        <v>201.2</v>
      </c>
      <c r="AA45" s="121">
        <f>AVERAGE(E45,I45,M45,Q45,U45)-C45</f>
        <v>155.19999999999999</v>
      </c>
      <c r="AB45" s="732"/>
    </row>
    <row r="46" spans="1:28" ht="28.2" thickBot="1" x14ac:dyDescent="0.35">
      <c r="A46" s="107"/>
      <c r="B46" s="122" t="s">
        <v>105</v>
      </c>
      <c r="C46" s="123">
        <f>SUM(C47:C49)</f>
        <v>47</v>
      </c>
      <c r="D46" s="95">
        <f>SUM(D47:D49)</f>
        <v>498</v>
      </c>
      <c r="E46" s="124">
        <f>SUM(E47:E49)</f>
        <v>545</v>
      </c>
      <c r="F46" s="124">
        <f>E42</f>
        <v>663</v>
      </c>
      <c r="G46" s="101" t="str">
        <f>B42</f>
        <v>Rakvere Soojus</v>
      </c>
      <c r="H46" s="132">
        <f>SUM(H47:H49)</f>
        <v>475</v>
      </c>
      <c r="I46" s="124">
        <f>SUM(I47:I49)</f>
        <v>522</v>
      </c>
      <c r="J46" s="124">
        <f>I38</f>
        <v>553</v>
      </c>
      <c r="K46" s="101" t="str">
        <f>B38</f>
        <v>ESTCell</v>
      </c>
      <c r="L46" s="103">
        <f>SUM(L47:L49)</f>
        <v>509</v>
      </c>
      <c r="M46" s="127">
        <f>SUM(M47:M49)</f>
        <v>556</v>
      </c>
      <c r="N46" s="124">
        <f>M34</f>
        <v>567</v>
      </c>
      <c r="O46" s="101" t="str">
        <f>B34</f>
        <v>VERX</v>
      </c>
      <c r="P46" s="102">
        <f>SUM(P47:P49)</f>
        <v>551</v>
      </c>
      <c r="Q46" s="127">
        <f>SUM(Q47:Q49)</f>
        <v>598</v>
      </c>
      <c r="R46" s="124">
        <f>Q50</f>
        <v>571</v>
      </c>
      <c r="S46" s="101" t="str">
        <f>B50</f>
        <v>Strikers</v>
      </c>
      <c r="T46" s="102">
        <f>SUM(T47:T49)</f>
        <v>508</v>
      </c>
      <c r="U46" s="127">
        <f>SUM(U47:U49)</f>
        <v>555</v>
      </c>
      <c r="V46" s="124">
        <f>U54</f>
        <v>602</v>
      </c>
      <c r="W46" s="101" t="str">
        <f>B54</f>
        <v>Toode</v>
      </c>
      <c r="X46" s="104">
        <f t="shared" si="31"/>
        <v>2776</v>
      </c>
      <c r="Y46" s="102">
        <f>SUM(Y47:Y49)</f>
        <v>2541</v>
      </c>
      <c r="Z46" s="128">
        <f>AVERAGE(Z47,Z48,Z49)</f>
        <v>185.06666666666669</v>
      </c>
      <c r="AA46" s="106">
        <f>AVERAGE(AA47,AA48,AA49)</f>
        <v>169.4</v>
      </c>
      <c r="AB46" s="730">
        <f>F47+J47+N47+R47+V47</f>
        <v>1</v>
      </c>
    </row>
    <row r="47" spans="1:28" x14ac:dyDescent="0.3">
      <c r="A47" s="107"/>
      <c r="B47" s="130" t="s">
        <v>106</v>
      </c>
      <c r="C47" s="116">
        <v>27</v>
      </c>
      <c r="D47" s="110">
        <v>170</v>
      </c>
      <c r="E47" s="111">
        <f>D47+C47</f>
        <v>197</v>
      </c>
      <c r="F47" s="733">
        <v>0</v>
      </c>
      <c r="G47" s="734"/>
      <c r="H47" s="112">
        <v>162</v>
      </c>
      <c r="I47" s="113">
        <f>C47+H47</f>
        <v>189</v>
      </c>
      <c r="J47" s="733">
        <v>0</v>
      </c>
      <c r="K47" s="734"/>
      <c r="L47" s="112">
        <v>167</v>
      </c>
      <c r="M47" s="113">
        <f>C47+L47</f>
        <v>194</v>
      </c>
      <c r="N47" s="733">
        <v>0</v>
      </c>
      <c r="O47" s="734"/>
      <c r="P47" s="112">
        <v>195</v>
      </c>
      <c r="Q47" s="111">
        <f>C47+P47</f>
        <v>222</v>
      </c>
      <c r="R47" s="733">
        <v>1</v>
      </c>
      <c r="S47" s="734"/>
      <c r="T47" s="110">
        <v>157</v>
      </c>
      <c r="U47" s="111">
        <f>C47+T47</f>
        <v>184</v>
      </c>
      <c r="V47" s="733">
        <v>0</v>
      </c>
      <c r="W47" s="734"/>
      <c r="X47" s="113">
        <f t="shared" si="31"/>
        <v>986</v>
      </c>
      <c r="Y47" s="112">
        <f>D47+H47+L47+P47+T47</f>
        <v>851</v>
      </c>
      <c r="Z47" s="114">
        <f>AVERAGE(E47,I47,M47,Q47,U47)</f>
        <v>197.2</v>
      </c>
      <c r="AA47" s="115">
        <f>AVERAGE(E47,I47,M47,Q47,U47)-C47</f>
        <v>170.2</v>
      </c>
      <c r="AB47" s="731"/>
    </row>
    <row r="48" spans="1:28" x14ac:dyDescent="0.3">
      <c r="A48" s="107"/>
      <c r="B48" s="117" t="s">
        <v>107</v>
      </c>
      <c r="C48" s="116">
        <v>17</v>
      </c>
      <c r="D48" s="110">
        <v>148</v>
      </c>
      <c r="E48" s="111">
        <f t="shared" ref="E48:E49" si="47">D48+C48</f>
        <v>165</v>
      </c>
      <c r="F48" s="735"/>
      <c r="G48" s="736"/>
      <c r="H48" s="112">
        <v>146</v>
      </c>
      <c r="I48" s="113">
        <f t="shared" ref="I48:I49" si="48">C48+H48</f>
        <v>163</v>
      </c>
      <c r="J48" s="735"/>
      <c r="K48" s="736"/>
      <c r="L48" s="112">
        <v>202</v>
      </c>
      <c r="M48" s="113">
        <f t="shared" ref="M48:M49" si="49">C48+L48</f>
        <v>219</v>
      </c>
      <c r="N48" s="735"/>
      <c r="O48" s="736"/>
      <c r="P48" s="110">
        <v>154</v>
      </c>
      <c r="Q48" s="111">
        <f t="shared" ref="Q48:Q49" si="50">C48+P48</f>
        <v>171</v>
      </c>
      <c r="R48" s="735"/>
      <c r="S48" s="736"/>
      <c r="T48" s="110">
        <v>177</v>
      </c>
      <c r="U48" s="111">
        <f t="shared" ref="U48:U49" si="51">C48+T48</f>
        <v>194</v>
      </c>
      <c r="V48" s="735"/>
      <c r="W48" s="736"/>
      <c r="X48" s="113">
        <f t="shared" si="31"/>
        <v>912</v>
      </c>
      <c r="Y48" s="112">
        <f>D48+H48+L48+P48+T48</f>
        <v>827</v>
      </c>
      <c r="Z48" s="114">
        <f>AVERAGE(E48,I48,M48,Q48,U48)</f>
        <v>182.4</v>
      </c>
      <c r="AA48" s="115">
        <f>AVERAGE(E48,I48,M48,Q48,U48)-C48</f>
        <v>165.4</v>
      </c>
      <c r="AB48" s="731"/>
    </row>
    <row r="49" spans="1:28" ht="17.399999999999999" thickBot="1" x14ac:dyDescent="0.35">
      <c r="A49" s="107"/>
      <c r="B49" s="131" t="s">
        <v>123</v>
      </c>
      <c r="C49" s="118">
        <v>3</v>
      </c>
      <c r="D49" s="110">
        <v>180</v>
      </c>
      <c r="E49" s="111">
        <f t="shared" si="47"/>
        <v>183</v>
      </c>
      <c r="F49" s="737"/>
      <c r="G49" s="738"/>
      <c r="H49" s="119">
        <v>167</v>
      </c>
      <c r="I49" s="113">
        <f t="shared" si="48"/>
        <v>170</v>
      </c>
      <c r="J49" s="737"/>
      <c r="K49" s="738"/>
      <c r="L49" s="112">
        <v>140</v>
      </c>
      <c r="M49" s="113">
        <f t="shared" si="49"/>
        <v>143</v>
      </c>
      <c r="N49" s="737"/>
      <c r="O49" s="738"/>
      <c r="P49" s="110">
        <v>202</v>
      </c>
      <c r="Q49" s="111">
        <f t="shared" si="50"/>
        <v>205</v>
      </c>
      <c r="R49" s="737"/>
      <c r="S49" s="738"/>
      <c r="T49" s="110">
        <v>174</v>
      </c>
      <c r="U49" s="111">
        <f t="shared" si="51"/>
        <v>177</v>
      </c>
      <c r="V49" s="737"/>
      <c r="W49" s="738"/>
      <c r="X49" s="113">
        <f t="shared" si="31"/>
        <v>878</v>
      </c>
      <c r="Y49" s="119">
        <f>D49+H49+L49+P49+T49</f>
        <v>863</v>
      </c>
      <c r="Z49" s="120">
        <f>AVERAGE(E49,I49,M49,Q49,U49)</f>
        <v>175.6</v>
      </c>
      <c r="AA49" s="121">
        <f>AVERAGE(E49,I49,M49,Q49,U49)-C49</f>
        <v>172.6</v>
      </c>
      <c r="AB49" s="732"/>
    </row>
    <row r="50" spans="1:28" ht="28.2" thickBot="1" x14ac:dyDescent="0.35">
      <c r="A50" s="107"/>
      <c r="B50" s="122" t="s">
        <v>72</v>
      </c>
      <c r="C50" s="133">
        <f>SUM(C51:C53)</f>
        <v>88</v>
      </c>
      <c r="D50" s="95">
        <f>SUM(D51:D53)</f>
        <v>478</v>
      </c>
      <c r="E50" s="124">
        <f>SUM(E51:E53)</f>
        <v>566</v>
      </c>
      <c r="F50" s="124">
        <f>E38</f>
        <v>627</v>
      </c>
      <c r="G50" s="101" t="str">
        <f>B38</f>
        <v>ESTCell</v>
      </c>
      <c r="H50" s="125">
        <f>SUM(H51:H53)</f>
        <v>467</v>
      </c>
      <c r="I50" s="124">
        <f>SUM(I51:I53)</f>
        <v>555</v>
      </c>
      <c r="J50" s="124">
        <f>I34</f>
        <v>620</v>
      </c>
      <c r="K50" s="101" t="str">
        <f>B34</f>
        <v>VERX</v>
      </c>
      <c r="L50" s="102">
        <f>SUM(L51:L53)</f>
        <v>459</v>
      </c>
      <c r="M50" s="126">
        <f>SUM(M51:M53)</f>
        <v>547</v>
      </c>
      <c r="N50" s="124">
        <f>M54</f>
        <v>554</v>
      </c>
      <c r="O50" s="101" t="str">
        <f>B54</f>
        <v>Toode</v>
      </c>
      <c r="P50" s="102">
        <f>SUM(P51:P53)</f>
        <v>483</v>
      </c>
      <c r="Q50" s="126">
        <f>SUM(Q51:Q53)</f>
        <v>571</v>
      </c>
      <c r="R50" s="124">
        <f>Q46</f>
        <v>598</v>
      </c>
      <c r="S50" s="101" t="str">
        <f>B46</f>
        <v>WÜRTH</v>
      </c>
      <c r="T50" s="102">
        <f>SUM(T51:T53)</f>
        <v>475</v>
      </c>
      <c r="U50" s="126">
        <f>SUM(U51:U53)</f>
        <v>563</v>
      </c>
      <c r="V50" s="124">
        <f>U42</f>
        <v>534</v>
      </c>
      <c r="W50" s="101" t="str">
        <f>B42</f>
        <v>Rakvere Soojus</v>
      </c>
      <c r="X50" s="104">
        <f t="shared" si="31"/>
        <v>2802</v>
      </c>
      <c r="Y50" s="102">
        <f>SUM(Y51:Y53)</f>
        <v>2362</v>
      </c>
      <c r="Z50" s="128">
        <f>AVERAGE(Z51,Z52,Z53)</f>
        <v>186.80000000000004</v>
      </c>
      <c r="AA50" s="106">
        <f>AVERAGE(AA51,AA52,AA53)</f>
        <v>157.46666666666667</v>
      </c>
      <c r="AB50" s="730">
        <f>F51+J51+N51+R51+V51</f>
        <v>1</v>
      </c>
    </row>
    <row r="51" spans="1:28" x14ac:dyDescent="0.3">
      <c r="A51" s="107"/>
      <c r="B51" s="130" t="s">
        <v>46</v>
      </c>
      <c r="C51" s="116">
        <v>27</v>
      </c>
      <c r="D51" s="110">
        <v>146</v>
      </c>
      <c r="E51" s="111">
        <f>D51+C51</f>
        <v>173</v>
      </c>
      <c r="F51" s="733">
        <v>0</v>
      </c>
      <c r="G51" s="734"/>
      <c r="H51" s="112">
        <v>138</v>
      </c>
      <c r="I51" s="113">
        <f>C51+H51</f>
        <v>165</v>
      </c>
      <c r="J51" s="733">
        <v>0</v>
      </c>
      <c r="K51" s="734"/>
      <c r="L51" s="112">
        <v>170</v>
      </c>
      <c r="M51" s="113">
        <f>C51+L51</f>
        <v>197</v>
      </c>
      <c r="N51" s="733">
        <v>0</v>
      </c>
      <c r="O51" s="734"/>
      <c r="P51" s="112">
        <v>146</v>
      </c>
      <c r="Q51" s="111">
        <f>C51+P51</f>
        <v>173</v>
      </c>
      <c r="R51" s="733">
        <v>0</v>
      </c>
      <c r="S51" s="734"/>
      <c r="T51" s="110">
        <v>148</v>
      </c>
      <c r="U51" s="111">
        <f>C51+T51</f>
        <v>175</v>
      </c>
      <c r="V51" s="733">
        <v>1</v>
      </c>
      <c r="W51" s="734"/>
      <c r="X51" s="113">
        <f t="shared" si="31"/>
        <v>883</v>
      </c>
      <c r="Y51" s="112">
        <f>D51+H51+L51+P51+T51</f>
        <v>748</v>
      </c>
      <c r="Z51" s="114">
        <f>AVERAGE(E51,I51,M51,Q51,U51)</f>
        <v>176.6</v>
      </c>
      <c r="AA51" s="115">
        <f>AVERAGE(E51,I51,M51,Q51,U51)-C51</f>
        <v>149.6</v>
      </c>
      <c r="AB51" s="731"/>
    </row>
    <row r="52" spans="1:28" x14ac:dyDescent="0.3">
      <c r="A52" s="107"/>
      <c r="B52" s="117" t="s">
        <v>45</v>
      </c>
      <c r="C52" s="116">
        <v>47</v>
      </c>
      <c r="D52" s="110">
        <v>167</v>
      </c>
      <c r="E52" s="111">
        <f t="shared" ref="E52:E53" si="52">D52+C52</f>
        <v>214</v>
      </c>
      <c r="F52" s="735"/>
      <c r="G52" s="736"/>
      <c r="H52" s="112">
        <v>157</v>
      </c>
      <c r="I52" s="113">
        <f t="shared" ref="I52:I53" si="53">C52+H52</f>
        <v>204</v>
      </c>
      <c r="J52" s="735"/>
      <c r="K52" s="736"/>
      <c r="L52" s="112">
        <v>99</v>
      </c>
      <c r="M52" s="113">
        <f t="shared" ref="M52:M53" si="54">C52+L52</f>
        <v>146</v>
      </c>
      <c r="N52" s="735"/>
      <c r="O52" s="736"/>
      <c r="P52" s="110">
        <v>166</v>
      </c>
      <c r="Q52" s="111">
        <f t="shared" ref="Q52:Q53" si="55">C52+P52</f>
        <v>213</v>
      </c>
      <c r="R52" s="735"/>
      <c r="S52" s="736"/>
      <c r="T52" s="110">
        <v>171</v>
      </c>
      <c r="U52" s="111">
        <f t="shared" ref="U52:U53" si="56">C52+T52</f>
        <v>218</v>
      </c>
      <c r="V52" s="735"/>
      <c r="W52" s="736"/>
      <c r="X52" s="113">
        <f t="shared" si="31"/>
        <v>995</v>
      </c>
      <c r="Y52" s="112">
        <f>D52+H52+L52+P52+T52</f>
        <v>760</v>
      </c>
      <c r="Z52" s="114">
        <f>AVERAGE(E52,I52,M52,Q52,U52)</f>
        <v>199</v>
      </c>
      <c r="AA52" s="115">
        <f>AVERAGE(E52,I52,M52,Q52,U52)-C52</f>
        <v>152</v>
      </c>
      <c r="AB52" s="731"/>
    </row>
    <row r="53" spans="1:28" ht="17.399999999999999" thickBot="1" x14ac:dyDescent="0.35">
      <c r="A53" s="107"/>
      <c r="B53" s="131" t="s">
        <v>47</v>
      </c>
      <c r="C53" s="118">
        <v>14</v>
      </c>
      <c r="D53" s="110">
        <v>165</v>
      </c>
      <c r="E53" s="111">
        <f t="shared" si="52"/>
        <v>179</v>
      </c>
      <c r="F53" s="737"/>
      <c r="G53" s="738"/>
      <c r="H53" s="119">
        <v>172</v>
      </c>
      <c r="I53" s="113">
        <f t="shared" si="53"/>
        <v>186</v>
      </c>
      <c r="J53" s="737"/>
      <c r="K53" s="738"/>
      <c r="L53" s="112">
        <v>190</v>
      </c>
      <c r="M53" s="113">
        <f t="shared" si="54"/>
        <v>204</v>
      </c>
      <c r="N53" s="737"/>
      <c r="O53" s="738"/>
      <c r="P53" s="110">
        <v>171</v>
      </c>
      <c r="Q53" s="111">
        <f t="shared" si="55"/>
        <v>185</v>
      </c>
      <c r="R53" s="737"/>
      <c r="S53" s="738"/>
      <c r="T53" s="110">
        <v>156</v>
      </c>
      <c r="U53" s="111">
        <f t="shared" si="56"/>
        <v>170</v>
      </c>
      <c r="V53" s="737"/>
      <c r="W53" s="738"/>
      <c r="X53" s="113">
        <f t="shared" si="31"/>
        <v>924</v>
      </c>
      <c r="Y53" s="119">
        <f>D53+H53+L53+P53+T53</f>
        <v>854</v>
      </c>
      <c r="Z53" s="120">
        <f>AVERAGE(E53,I53,M53,Q53,U53)</f>
        <v>184.8</v>
      </c>
      <c r="AA53" s="121">
        <f>AVERAGE(E53,I53,M53,Q53,U53)-C53</f>
        <v>170.8</v>
      </c>
      <c r="AB53" s="732"/>
    </row>
    <row r="54" spans="1:28" ht="28.2" thickBot="1" x14ac:dyDescent="0.35">
      <c r="A54" s="107"/>
      <c r="B54" s="122" t="s">
        <v>22</v>
      </c>
      <c r="C54" s="133">
        <f>SUM(C55:C57)</f>
        <v>98</v>
      </c>
      <c r="D54" s="95">
        <f>SUM(D55:D57)</f>
        <v>427</v>
      </c>
      <c r="E54" s="124">
        <f>SUM(E55:E57)</f>
        <v>525</v>
      </c>
      <c r="F54" s="124">
        <f>E34</f>
        <v>580</v>
      </c>
      <c r="G54" s="101" t="str">
        <f>B34</f>
        <v>VERX</v>
      </c>
      <c r="H54" s="125">
        <f>SUM(H55:H57)</f>
        <v>437</v>
      </c>
      <c r="I54" s="124">
        <f>SUM(I55:I57)</f>
        <v>535</v>
      </c>
      <c r="J54" s="124">
        <f>I42</f>
        <v>596</v>
      </c>
      <c r="K54" s="101" t="str">
        <f>B42</f>
        <v>Rakvere Soojus</v>
      </c>
      <c r="L54" s="103">
        <f>SUM(L55:L57)</f>
        <v>456</v>
      </c>
      <c r="M54" s="124">
        <f>SUM(M55:M57)</f>
        <v>554</v>
      </c>
      <c r="N54" s="124">
        <f>M50</f>
        <v>547</v>
      </c>
      <c r="O54" s="101" t="str">
        <f>B50</f>
        <v>Strikers</v>
      </c>
      <c r="P54" s="102">
        <f>SUM(P55:P57)</f>
        <v>502</v>
      </c>
      <c r="Q54" s="124">
        <f>SUM(Q55:Q57)</f>
        <v>600</v>
      </c>
      <c r="R54" s="124">
        <f>Q38</f>
        <v>485</v>
      </c>
      <c r="S54" s="101" t="str">
        <f>B38</f>
        <v>ESTCell</v>
      </c>
      <c r="T54" s="102">
        <f>SUM(T55:T57)</f>
        <v>504</v>
      </c>
      <c r="U54" s="124">
        <f>SUM(U55:U57)</f>
        <v>602</v>
      </c>
      <c r="V54" s="124">
        <f>U46</f>
        <v>555</v>
      </c>
      <c r="W54" s="101" t="str">
        <f>B46</f>
        <v>WÜRTH</v>
      </c>
      <c r="X54" s="104">
        <f t="shared" si="31"/>
        <v>2816</v>
      </c>
      <c r="Y54" s="102">
        <f>SUM(Y55:Y57)</f>
        <v>2326</v>
      </c>
      <c r="Z54" s="128">
        <f>AVERAGE(Z55,Z56,Z57)</f>
        <v>187.73333333333335</v>
      </c>
      <c r="AA54" s="106">
        <f>AVERAGE(AA55,AA56,AA57)</f>
        <v>155.06666666666666</v>
      </c>
      <c r="AB54" s="730">
        <f>F55+J55+N55+R55+V55</f>
        <v>3</v>
      </c>
    </row>
    <row r="55" spans="1:28" x14ac:dyDescent="0.3">
      <c r="A55" s="107"/>
      <c r="B55" s="130" t="s">
        <v>128</v>
      </c>
      <c r="C55" s="116">
        <v>36</v>
      </c>
      <c r="D55" s="110">
        <v>114</v>
      </c>
      <c r="E55" s="111">
        <f>D55+C55</f>
        <v>150</v>
      </c>
      <c r="F55" s="733">
        <v>0</v>
      </c>
      <c r="G55" s="734"/>
      <c r="H55" s="112">
        <v>157</v>
      </c>
      <c r="I55" s="113">
        <f>C55+H55</f>
        <v>193</v>
      </c>
      <c r="J55" s="733">
        <v>0</v>
      </c>
      <c r="K55" s="734"/>
      <c r="L55" s="112">
        <v>160</v>
      </c>
      <c r="M55" s="113">
        <f>C55+L55</f>
        <v>196</v>
      </c>
      <c r="N55" s="733">
        <v>1</v>
      </c>
      <c r="O55" s="734"/>
      <c r="P55" s="112">
        <v>173</v>
      </c>
      <c r="Q55" s="111">
        <f>C55+P55</f>
        <v>209</v>
      </c>
      <c r="R55" s="733">
        <v>1</v>
      </c>
      <c r="S55" s="734"/>
      <c r="T55" s="110">
        <v>150</v>
      </c>
      <c r="U55" s="111">
        <f>C55+T55</f>
        <v>186</v>
      </c>
      <c r="V55" s="733">
        <v>1</v>
      </c>
      <c r="W55" s="734"/>
      <c r="X55" s="113">
        <f t="shared" si="31"/>
        <v>934</v>
      </c>
      <c r="Y55" s="112">
        <f>D55+H55+L55+P55+T55</f>
        <v>754</v>
      </c>
      <c r="Z55" s="114">
        <f>AVERAGE(E55,I55,M55,Q55,U55)</f>
        <v>186.8</v>
      </c>
      <c r="AA55" s="115">
        <f>AVERAGE(E55,I55,M55,Q55,U55)-C55</f>
        <v>150.80000000000001</v>
      </c>
      <c r="AB55" s="731"/>
    </row>
    <row r="56" spans="1:28" x14ac:dyDescent="0.3">
      <c r="A56" s="107"/>
      <c r="B56" s="117" t="s">
        <v>129</v>
      </c>
      <c r="C56" s="116">
        <v>36</v>
      </c>
      <c r="D56" s="110">
        <v>156</v>
      </c>
      <c r="E56" s="111">
        <f t="shared" ref="E56:E57" si="57">D56+C56</f>
        <v>192</v>
      </c>
      <c r="F56" s="735"/>
      <c r="G56" s="736"/>
      <c r="H56" s="112">
        <v>162</v>
      </c>
      <c r="I56" s="113">
        <f t="shared" ref="I56:I57" si="58">C56+H56</f>
        <v>198</v>
      </c>
      <c r="J56" s="735"/>
      <c r="K56" s="736"/>
      <c r="L56" s="112">
        <v>157</v>
      </c>
      <c r="M56" s="113">
        <f t="shared" ref="M56:M57" si="59">C56+L56</f>
        <v>193</v>
      </c>
      <c r="N56" s="735"/>
      <c r="O56" s="736"/>
      <c r="P56" s="110">
        <v>171</v>
      </c>
      <c r="Q56" s="111">
        <f t="shared" ref="Q56:Q57" si="60">C56+P56</f>
        <v>207</v>
      </c>
      <c r="R56" s="735"/>
      <c r="S56" s="736"/>
      <c r="T56" s="110">
        <v>182</v>
      </c>
      <c r="U56" s="111">
        <f t="shared" ref="U56:U57" si="61">C56+T56</f>
        <v>218</v>
      </c>
      <c r="V56" s="735"/>
      <c r="W56" s="736"/>
      <c r="X56" s="113">
        <f t="shared" si="31"/>
        <v>1008</v>
      </c>
      <c r="Y56" s="112">
        <f>D56+H56+L56+P56+T56</f>
        <v>828</v>
      </c>
      <c r="Z56" s="114">
        <f>AVERAGE(E56,I56,M56,Q56,U56)</f>
        <v>201.6</v>
      </c>
      <c r="AA56" s="115">
        <f>AVERAGE(E56,I56,M56,Q56,U56)-C56</f>
        <v>165.6</v>
      </c>
      <c r="AB56" s="731"/>
    </row>
    <row r="57" spans="1:28" ht="17.399999999999999" thickBot="1" x14ac:dyDescent="0.35">
      <c r="A57" s="107"/>
      <c r="B57" s="131" t="s">
        <v>130</v>
      </c>
      <c r="C57" s="118">
        <v>26</v>
      </c>
      <c r="D57" s="110">
        <v>157</v>
      </c>
      <c r="E57" s="111">
        <f t="shared" si="57"/>
        <v>183</v>
      </c>
      <c r="F57" s="737"/>
      <c r="G57" s="738"/>
      <c r="H57" s="119">
        <v>118</v>
      </c>
      <c r="I57" s="113">
        <f t="shared" si="58"/>
        <v>144</v>
      </c>
      <c r="J57" s="737"/>
      <c r="K57" s="738"/>
      <c r="L57" s="112">
        <v>139</v>
      </c>
      <c r="M57" s="113">
        <f t="shared" si="59"/>
        <v>165</v>
      </c>
      <c r="N57" s="737"/>
      <c r="O57" s="738"/>
      <c r="P57" s="110">
        <v>158</v>
      </c>
      <c r="Q57" s="111">
        <f t="shared" si="60"/>
        <v>184</v>
      </c>
      <c r="R57" s="737"/>
      <c r="S57" s="738"/>
      <c r="T57" s="110">
        <v>172</v>
      </c>
      <c r="U57" s="111">
        <f t="shared" si="61"/>
        <v>198</v>
      </c>
      <c r="V57" s="737"/>
      <c r="W57" s="738"/>
      <c r="X57" s="113">
        <f t="shared" si="31"/>
        <v>874</v>
      </c>
      <c r="Y57" s="119">
        <f>D57+H57+L57+P57+T57</f>
        <v>744</v>
      </c>
      <c r="Z57" s="120">
        <f>AVERAGE(E57,I57,M57,Q57,U57)</f>
        <v>174.8</v>
      </c>
      <c r="AA57" s="121">
        <f>AVERAGE(E57,I57,M57,Q57,U57)-C57</f>
        <v>148.80000000000001</v>
      </c>
      <c r="AB57" s="732"/>
    </row>
    <row r="58" spans="1:28" ht="17.399999999999999" x14ac:dyDescent="0.3">
      <c r="A58" s="107"/>
      <c r="B58" s="214"/>
      <c r="C58" s="136"/>
      <c r="D58" s="137"/>
      <c r="E58" s="261"/>
      <c r="F58" s="139"/>
      <c r="G58" s="139"/>
      <c r="H58" s="137"/>
      <c r="I58" s="138"/>
      <c r="J58" s="139"/>
      <c r="K58" s="139"/>
      <c r="L58" s="137"/>
      <c r="M58" s="138"/>
      <c r="N58" s="139"/>
      <c r="O58" s="139"/>
      <c r="P58" s="137"/>
      <c r="Q58" s="138"/>
      <c r="R58" s="139"/>
      <c r="S58" s="139"/>
      <c r="T58" s="137"/>
      <c r="U58" s="138"/>
      <c r="V58" s="139"/>
      <c r="W58" s="139"/>
      <c r="X58" s="138"/>
      <c r="Y58" s="137"/>
      <c r="Z58" s="140"/>
      <c r="AA58" s="141"/>
      <c r="AB58" s="142"/>
    </row>
    <row r="60" spans="1:28" ht="22.2" x14ac:dyDescent="0.3">
      <c r="B60" s="61"/>
      <c r="C60" s="62"/>
      <c r="D60" s="63"/>
      <c r="E60" s="64"/>
      <c r="F60" s="64"/>
      <c r="G60" s="64" t="s">
        <v>210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2"/>
      <c r="S60" s="62"/>
      <c r="T60" s="62"/>
      <c r="U60" s="149"/>
      <c r="V60" s="150" t="s">
        <v>65</v>
      </c>
      <c r="W60" s="65"/>
      <c r="X60" s="65"/>
      <c r="Y60" s="65"/>
      <c r="Z60" s="62"/>
      <c r="AA60" s="62"/>
      <c r="AB60" s="63"/>
    </row>
    <row r="61" spans="1:28" ht="20.399999999999999" thickBot="1" x14ac:dyDescent="0.35">
      <c r="B61" s="66" t="s">
        <v>26</v>
      </c>
      <c r="C61" s="67"/>
      <c r="D61" s="63"/>
      <c r="E61" s="68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</row>
    <row r="62" spans="1:28" ht="16.8" customHeight="1" x14ac:dyDescent="0.3">
      <c r="B62" s="69" t="s">
        <v>1</v>
      </c>
      <c r="C62" s="70" t="s">
        <v>27</v>
      </c>
      <c r="D62" s="71"/>
      <c r="E62" s="72" t="s">
        <v>28</v>
      </c>
      <c r="F62" s="741" t="s">
        <v>29</v>
      </c>
      <c r="G62" s="742"/>
      <c r="H62" s="73"/>
      <c r="I62" s="72" t="s">
        <v>30</v>
      </c>
      <c r="J62" s="741" t="s">
        <v>29</v>
      </c>
      <c r="K62" s="742"/>
      <c r="L62" s="74"/>
      <c r="M62" s="72" t="s">
        <v>31</v>
      </c>
      <c r="N62" s="741" t="s">
        <v>29</v>
      </c>
      <c r="O62" s="742"/>
      <c r="P62" s="74"/>
      <c r="Q62" s="72" t="s">
        <v>32</v>
      </c>
      <c r="R62" s="741" t="s">
        <v>29</v>
      </c>
      <c r="S62" s="742"/>
      <c r="T62" s="75"/>
      <c r="U62" s="72" t="s">
        <v>33</v>
      </c>
      <c r="V62" s="741" t="s">
        <v>29</v>
      </c>
      <c r="W62" s="742"/>
      <c r="X62" s="72" t="s">
        <v>34</v>
      </c>
      <c r="Y62" s="76"/>
      <c r="Z62" s="77" t="s">
        <v>35</v>
      </c>
      <c r="AA62" s="78" t="s">
        <v>4</v>
      </c>
      <c r="AB62" s="79" t="s">
        <v>34</v>
      </c>
    </row>
    <row r="63" spans="1:28" ht="17.399999999999999" customHeight="1" thickBot="1" x14ac:dyDescent="0.35">
      <c r="A63" s="80"/>
      <c r="B63" s="81" t="s">
        <v>36</v>
      </c>
      <c r="C63" s="82"/>
      <c r="D63" s="83"/>
      <c r="E63" s="84" t="s">
        <v>37</v>
      </c>
      <c r="F63" s="739" t="s">
        <v>38</v>
      </c>
      <c r="G63" s="740"/>
      <c r="H63" s="85"/>
      <c r="I63" s="84" t="s">
        <v>37</v>
      </c>
      <c r="J63" s="739" t="s">
        <v>38</v>
      </c>
      <c r="K63" s="740"/>
      <c r="L63" s="84"/>
      <c r="M63" s="84" t="s">
        <v>37</v>
      </c>
      <c r="N63" s="739" t="s">
        <v>38</v>
      </c>
      <c r="O63" s="740"/>
      <c r="P63" s="84"/>
      <c r="Q63" s="84" t="s">
        <v>37</v>
      </c>
      <c r="R63" s="739" t="s">
        <v>38</v>
      </c>
      <c r="S63" s="740"/>
      <c r="T63" s="86"/>
      <c r="U63" s="84" t="s">
        <v>37</v>
      </c>
      <c r="V63" s="739" t="s">
        <v>38</v>
      </c>
      <c r="W63" s="740"/>
      <c r="X63" s="87" t="s">
        <v>37</v>
      </c>
      <c r="Y63" s="88" t="s">
        <v>39</v>
      </c>
      <c r="Z63" s="89" t="s">
        <v>40</v>
      </c>
      <c r="AA63" s="90" t="s">
        <v>41</v>
      </c>
      <c r="AB63" s="91" t="s">
        <v>2</v>
      </c>
    </row>
    <row r="64" spans="1:28" ht="48.75" customHeight="1" thickBot="1" x14ac:dyDescent="0.35">
      <c r="A64" s="92"/>
      <c r="B64" s="93" t="s">
        <v>63</v>
      </c>
      <c r="C64" s="94">
        <f>SUM(C65:C67)</f>
        <v>107</v>
      </c>
      <c r="D64" s="95">
        <f>SUM(D65:D67)</f>
        <v>499</v>
      </c>
      <c r="E64" s="96">
        <f>SUM(E65:E67)</f>
        <v>606</v>
      </c>
      <c r="F64" s="97">
        <f>E84</f>
        <v>529</v>
      </c>
      <c r="G64" s="98" t="str">
        <f>B84</f>
        <v>Aavmar</v>
      </c>
      <c r="H64" s="99">
        <f>SUM(H65:H67)</f>
        <v>483</v>
      </c>
      <c r="I64" s="100">
        <f>SUM(I65:I67)</f>
        <v>590</v>
      </c>
      <c r="J64" s="100">
        <f>I80</f>
        <v>496</v>
      </c>
      <c r="K64" s="101" t="str">
        <f>B80</f>
        <v>Elke Rakvere</v>
      </c>
      <c r="L64" s="102">
        <f>SUM(L65:L67)</f>
        <v>409</v>
      </c>
      <c r="M64" s="97">
        <f>SUM(M65:M67)</f>
        <v>516</v>
      </c>
      <c r="N64" s="97">
        <f>M76</f>
        <v>499</v>
      </c>
      <c r="O64" s="98" t="str">
        <f>B76</f>
        <v>Steelhouse Group -30</v>
      </c>
      <c r="P64" s="103">
        <f>SUM(P65:P67)</f>
        <v>465</v>
      </c>
      <c r="Q64" s="97">
        <f>SUM(Q65:Q67)</f>
        <v>572</v>
      </c>
      <c r="R64" s="97">
        <f>Q72</f>
        <v>510</v>
      </c>
      <c r="S64" s="98" t="str">
        <f>B72</f>
        <v>Silfer 2</v>
      </c>
      <c r="T64" s="103">
        <f>SUM(T65:T67)</f>
        <v>394</v>
      </c>
      <c r="U64" s="97">
        <f>SUM(U65:U67)</f>
        <v>501</v>
      </c>
      <c r="V64" s="97">
        <f>U68</f>
        <v>508</v>
      </c>
      <c r="W64" s="98" t="str">
        <f>B68</f>
        <v>Põdra Pubi</v>
      </c>
      <c r="X64" s="104">
        <f t="shared" ref="X64:X87" si="62">E64+I64+M64+Q64+U64</f>
        <v>2785</v>
      </c>
      <c r="Y64" s="102">
        <f>SUM(Y65:Y67)</f>
        <v>2250</v>
      </c>
      <c r="Z64" s="105">
        <f>AVERAGE(Z65,Z66,Z67)</f>
        <v>185.66666666666666</v>
      </c>
      <c r="AA64" s="106">
        <f>AVERAGE(AA65,AA66,AA67)</f>
        <v>150</v>
      </c>
      <c r="AB64" s="730">
        <f>F65+J65+N65+R65+V65</f>
        <v>4</v>
      </c>
    </row>
    <row r="65" spans="1:34" ht="16.95" customHeight="1" x14ac:dyDescent="0.3">
      <c r="A65" s="107"/>
      <c r="B65" s="108" t="s">
        <v>64</v>
      </c>
      <c r="C65" s="109">
        <v>41</v>
      </c>
      <c r="D65" s="110">
        <v>153</v>
      </c>
      <c r="E65" s="111">
        <f>C65+D65</f>
        <v>194</v>
      </c>
      <c r="F65" s="733">
        <v>1</v>
      </c>
      <c r="G65" s="734"/>
      <c r="H65" s="112">
        <v>191</v>
      </c>
      <c r="I65" s="113">
        <f>C65+H65</f>
        <v>232</v>
      </c>
      <c r="J65" s="733">
        <v>1</v>
      </c>
      <c r="K65" s="734"/>
      <c r="L65" s="112">
        <v>146</v>
      </c>
      <c r="M65" s="113">
        <f>C65+L65</f>
        <v>187</v>
      </c>
      <c r="N65" s="733">
        <v>1</v>
      </c>
      <c r="O65" s="734"/>
      <c r="P65" s="112">
        <v>141</v>
      </c>
      <c r="Q65" s="111">
        <f>C65+P65</f>
        <v>182</v>
      </c>
      <c r="R65" s="733">
        <v>1</v>
      </c>
      <c r="S65" s="734"/>
      <c r="T65" s="110">
        <v>128</v>
      </c>
      <c r="U65" s="111">
        <f>C65+T65</f>
        <v>169</v>
      </c>
      <c r="V65" s="733">
        <v>0</v>
      </c>
      <c r="W65" s="734"/>
      <c r="X65" s="113">
        <f t="shared" si="62"/>
        <v>964</v>
      </c>
      <c r="Y65" s="112">
        <f>D65+H65+L65+P65+T65</f>
        <v>759</v>
      </c>
      <c r="Z65" s="114">
        <f>AVERAGE(E65,I65,M65,Q65,U65)</f>
        <v>192.8</v>
      </c>
      <c r="AA65" s="115">
        <f>AVERAGE(E65,I65,M65,Q65,U65)-C65</f>
        <v>151.80000000000001</v>
      </c>
      <c r="AB65" s="731"/>
    </row>
    <row r="66" spans="1:34" s="80" customFormat="1" ht="16.2" customHeight="1" x14ac:dyDescent="0.3">
      <c r="A66" s="107"/>
      <c r="B66" s="108" t="s">
        <v>48</v>
      </c>
      <c r="C66" s="116">
        <v>44</v>
      </c>
      <c r="D66" s="110">
        <v>179</v>
      </c>
      <c r="E66" s="111">
        <f t="shared" ref="E66:E67" si="63">C66+D66</f>
        <v>223</v>
      </c>
      <c r="F66" s="735"/>
      <c r="G66" s="736"/>
      <c r="H66" s="112">
        <v>116</v>
      </c>
      <c r="I66" s="113">
        <f t="shared" ref="I66:I67" si="64">C66+H66</f>
        <v>160</v>
      </c>
      <c r="J66" s="735"/>
      <c r="K66" s="736"/>
      <c r="L66" s="112">
        <v>107</v>
      </c>
      <c r="M66" s="113">
        <f t="shared" ref="M66:M67" si="65">C66+L66</f>
        <v>151</v>
      </c>
      <c r="N66" s="735"/>
      <c r="O66" s="736"/>
      <c r="P66" s="110">
        <v>189</v>
      </c>
      <c r="Q66" s="111">
        <f t="shared" ref="Q66:Q67" si="66">C66+P66</f>
        <v>233</v>
      </c>
      <c r="R66" s="735"/>
      <c r="S66" s="736"/>
      <c r="T66" s="110">
        <v>118</v>
      </c>
      <c r="U66" s="111">
        <f t="shared" ref="U66:U67" si="67">C66+T66</f>
        <v>162</v>
      </c>
      <c r="V66" s="735"/>
      <c r="W66" s="736"/>
      <c r="X66" s="113">
        <f t="shared" si="62"/>
        <v>929</v>
      </c>
      <c r="Y66" s="112">
        <f>D66+H66+L66+P66+T66</f>
        <v>709</v>
      </c>
      <c r="Z66" s="114">
        <f>AVERAGE(E66,I66,M66,Q66,U66)</f>
        <v>185.8</v>
      </c>
      <c r="AA66" s="115">
        <f>AVERAGE(E66,I66,M66,Q66,U66)-C66</f>
        <v>141.80000000000001</v>
      </c>
      <c r="AB66" s="731"/>
      <c r="AD66" s="60"/>
      <c r="AE66" s="60"/>
      <c r="AF66" s="60"/>
      <c r="AG66" s="60"/>
      <c r="AH66" s="60"/>
    </row>
    <row r="67" spans="1:34" s="80" customFormat="1" ht="17.399999999999999" customHeight="1" thickBot="1" x14ac:dyDescent="0.35">
      <c r="A67" s="107"/>
      <c r="B67" s="108" t="s">
        <v>49</v>
      </c>
      <c r="C67" s="118">
        <v>22</v>
      </c>
      <c r="D67" s="110">
        <v>167</v>
      </c>
      <c r="E67" s="111">
        <f t="shared" si="63"/>
        <v>189</v>
      </c>
      <c r="F67" s="737"/>
      <c r="G67" s="738"/>
      <c r="H67" s="119">
        <v>176</v>
      </c>
      <c r="I67" s="113">
        <f t="shared" si="64"/>
        <v>198</v>
      </c>
      <c r="J67" s="737"/>
      <c r="K67" s="738"/>
      <c r="L67" s="112">
        <v>156</v>
      </c>
      <c r="M67" s="113">
        <f t="shared" si="65"/>
        <v>178</v>
      </c>
      <c r="N67" s="737"/>
      <c r="O67" s="738"/>
      <c r="P67" s="110">
        <v>135</v>
      </c>
      <c r="Q67" s="111">
        <f t="shared" si="66"/>
        <v>157</v>
      </c>
      <c r="R67" s="737"/>
      <c r="S67" s="738"/>
      <c r="T67" s="110">
        <v>148</v>
      </c>
      <c r="U67" s="111">
        <f t="shared" si="67"/>
        <v>170</v>
      </c>
      <c r="V67" s="737"/>
      <c r="W67" s="738"/>
      <c r="X67" s="113">
        <f t="shared" si="62"/>
        <v>892</v>
      </c>
      <c r="Y67" s="119">
        <f>D67+H67+L67+P67+T67</f>
        <v>782</v>
      </c>
      <c r="Z67" s="120">
        <f>AVERAGE(E67,I67,M67,Q67,U67)</f>
        <v>178.4</v>
      </c>
      <c r="AA67" s="121">
        <f>AVERAGE(E67,I67,M67,Q67,U67)-C67</f>
        <v>156.4</v>
      </c>
      <c r="AB67" s="732"/>
      <c r="AD67" s="60"/>
      <c r="AE67" s="60"/>
      <c r="AF67" s="60"/>
      <c r="AG67" s="60"/>
      <c r="AH67" s="60"/>
    </row>
    <row r="68" spans="1:34" s="129" customFormat="1" ht="48.75" customHeight="1" thickBot="1" x14ac:dyDescent="0.35">
      <c r="A68" s="107"/>
      <c r="B68" s="93" t="s">
        <v>19</v>
      </c>
      <c r="C68" s="123">
        <f>SUM(C69:C71)</f>
        <v>77</v>
      </c>
      <c r="D68" s="95">
        <f>SUM(D69:D71)</f>
        <v>437</v>
      </c>
      <c r="E68" s="124">
        <f>SUM(E69:E71)</f>
        <v>514</v>
      </c>
      <c r="F68" s="124">
        <f>E80</f>
        <v>564</v>
      </c>
      <c r="G68" s="101" t="str">
        <f>B80</f>
        <v>Elke Rakvere</v>
      </c>
      <c r="H68" s="125">
        <f>SUM(H69:H71)</f>
        <v>450</v>
      </c>
      <c r="I68" s="113">
        <f>SUM(I69:I71)</f>
        <v>527</v>
      </c>
      <c r="J68" s="124">
        <f>I76</f>
        <v>506</v>
      </c>
      <c r="K68" s="101" t="str">
        <f>B76</f>
        <v>Steelhouse Group -30</v>
      </c>
      <c r="L68" s="102">
        <f>SUM(L69:L71)</f>
        <v>442</v>
      </c>
      <c r="M68" s="126">
        <f>SUM(M69:M71)</f>
        <v>519</v>
      </c>
      <c r="N68" s="124">
        <f>M72</f>
        <v>539</v>
      </c>
      <c r="O68" s="101" t="str">
        <f>B72</f>
        <v>Silfer 2</v>
      </c>
      <c r="P68" s="102">
        <f>SUM(P69:P71)</f>
        <v>431</v>
      </c>
      <c r="Q68" s="97">
        <f>SUM(Q69:Q71)</f>
        <v>508</v>
      </c>
      <c r="R68" s="124">
        <f>Q84</f>
        <v>513</v>
      </c>
      <c r="S68" s="101" t="str">
        <f>B84</f>
        <v>Aavmar</v>
      </c>
      <c r="T68" s="102">
        <f>SUM(T69:T71)</f>
        <v>431</v>
      </c>
      <c r="U68" s="127">
        <f>SUM(U69:U71)</f>
        <v>508</v>
      </c>
      <c r="V68" s="124">
        <f>U64</f>
        <v>501</v>
      </c>
      <c r="W68" s="101" t="str">
        <f>B64</f>
        <v>K.A.K.</v>
      </c>
      <c r="X68" s="104">
        <f t="shared" si="62"/>
        <v>2576</v>
      </c>
      <c r="Y68" s="102">
        <f>SUM(Y69:Y71)</f>
        <v>2191</v>
      </c>
      <c r="Z68" s="128">
        <f>AVERAGE(Z69,Z70,Z71)</f>
        <v>171.73333333333335</v>
      </c>
      <c r="AA68" s="106">
        <f>AVERAGE(AA69,AA70,AA71)</f>
        <v>146.06666666666669</v>
      </c>
      <c r="AB68" s="730">
        <f>F69+J69+N69+R69+V69</f>
        <v>2</v>
      </c>
      <c r="AD68" s="60"/>
      <c r="AE68" s="60"/>
      <c r="AF68" s="60"/>
      <c r="AG68" s="60"/>
      <c r="AH68" s="60"/>
    </row>
    <row r="69" spans="1:34" s="129" customFormat="1" ht="16.2" customHeight="1" x14ac:dyDescent="0.3">
      <c r="A69" s="107"/>
      <c r="B69" s="108" t="s">
        <v>212</v>
      </c>
      <c r="C69" s="116">
        <v>25</v>
      </c>
      <c r="D69" s="110">
        <v>154</v>
      </c>
      <c r="E69" s="111">
        <f>C69+D69</f>
        <v>179</v>
      </c>
      <c r="F69" s="733">
        <v>0</v>
      </c>
      <c r="G69" s="734"/>
      <c r="H69" s="112">
        <v>154</v>
      </c>
      <c r="I69" s="113">
        <f>C69+H69</f>
        <v>179</v>
      </c>
      <c r="J69" s="733">
        <v>1</v>
      </c>
      <c r="K69" s="734"/>
      <c r="L69" s="112">
        <v>136</v>
      </c>
      <c r="M69" s="113">
        <f>C69+L69</f>
        <v>161</v>
      </c>
      <c r="N69" s="733">
        <v>0</v>
      </c>
      <c r="O69" s="734"/>
      <c r="P69" s="112">
        <v>157</v>
      </c>
      <c r="Q69" s="111">
        <f>C69+P69</f>
        <v>182</v>
      </c>
      <c r="R69" s="733">
        <v>0</v>
      </c>
      <c r="S69" s="734"/>
      <c r="T69" s="110">
        <v>123</v>
      </c>
      <c r="U69" s="111">
        <f>C69+T69</f>
        <v>148</v>
      </c>
      <c r="V69" s="733">
        <v>1</v>
      </c>
      <c r="W69" s="734"/>
      <c r="X69" s="113">
        <f t="shared" si="62"/>
        <v>849</v>
      </c>
      <c r="Y69" s="112">
        <f>D69+H69+L69+P69+T69</f>
        <v>724</v>
      </c>
      <c r="Z69" s="114">
        <f>AVERAGE(E69,I69,M69,Q69,U69)</f>
        <v>169.8</v>
      </c>
      <c r="AA69" s="115">
        <f>AVERAGE(E69,I69,M69,Q69,U69)-C69</f>
        <v>144.80000000000001</v>
      </c>
      <c r="AB69" s="731"/>
      <c r="AD69" s="60"/>
      <c r="AE69" s="60"/>
      <c r="AF69" s="60"/>
      <c r="AG69" s="60"/>
      <c r="AH69" s="60"/>
    </row>
    <row r="70" spans="1:34" s="129" customFormat="1" ht="16.2" customHeight="1" x14ac:dyDescent="0.3">
      <c r="A70" s="107"/>
      <c r="B70" s="117" t="s">
        <v>132</v>
      </c>
      <c r="C70" s="116">
        <v>34</v>
      </c>
      <c r="D70" s="110">
        <v>108</v>
      </c>
      <c r="E70" s="111">
        <f t="shared" ref="E70:E71" si="68">C70+D70</f>
        <v>142</v>
      </c>
      <c r="F70" s="735"/>
      <c r="G70" s="736"/>
      <c r="H70" s="112">
        <v>175</v>
      </c>
      <c r="I70" s="113">
        <f t="shared" ref="I70:I71" si="69">C70+H70</f>
        <v>209</v>
      </c>
      <c r="J70" s="735"/>
      <c r="K70" s="736"/>
      <c r="L70" s="112">
        <v>105</v>
      </c>
      <c r="M70" s="113">
        <f t="shared" ref="M70:M71" si="70">C70+L70</f>
        <v>139</v>
      </c>
      <c r="N70" s="735"/>
      <c r="O70" s="736"/>
      <c r="P70" s="110">
        <v>123</v>
      </c>
      <c r="Q70" s="111">
        <f t="shared" ref="Q70:Q71" si="71">C70+P70</f>
        <v>157</v>
      </c>
      <c r="R70" s="735"/>
      <c r="S70" s="736"/>
      <c r="T70" s="110">
        <v>139</v>
      </c>
      <c r="U70" s="111">
        <f t="shared" ref="U70:U71" si="72">C70+T70</f>
        <v>173</v>
      </c>
      <c r="V70" s="735"/>
      <c r="W70" s="736"/>
      <c r="X70" s="113">
        <f t="shared" si="62"/>
        <v>820</v>
      </c>
      <c r="Y70" s="112">
        <f>D70+H70+L70+P70+T70</f>
        <v>650</v>
      </c>
      <c r="Z70" s="114">
        <f>AVERAGE(E70,I70,M70,Q70,U70)</f>
        <v>164</v>
      </c>
      <c r="AA70" s="115">
        <f>AVERAGE(E70,I70,M70,Q70,U70)-C70</f>
        <v>130</v>
      </c>
      <c r="AB70" s="731"/>
      <c r="AD70" s="60"/>
      <c r="AE70" s="60"/>
      <c r="AF70" s="60"/>
      <c r="AG70" s="60"/>
      <c r="AH70" s="60"/>
    </row>
    <row r="71" spans="1:34" s="129" customFormat="1" ht="16.95" customHeight="1" thickBot="1" x14ac:dyDescent="0.35">
      <c r="A71" s="107"/>
      <c r="B71" s="131" t="s">
        <v>133</v>
      </c>
      <c r="C71" s="118">
        <v>18</v>
      </c>
      <c r="D71" s="110">
        <v>175</v>
      </c>
      <c r="E71" s="111">
        <f t="shared" si="68"/>
        <v>193</v>
      </c>
      <c r="F71" s="737"/>
      <c r="G71" s="738"/>
      <c r="H71" s="119">
        <v>121</v>
      </c>
      <c r="I71" s="113">
        <f t="shared" si="69"/>
        <v>139</v>
      </c>
      <c r="J71" s="737"/>
      <c r="K71" s="738"/>
      <c r="L71" s="112">
        <v>201</v>
      </c>
      <c r="M71" s="113">
        <f t="shared" si="70"/>
        <v>219</v>
      </c>
      <c r="N71" s="737"/>
      <c r="O71" s="738"/>
      <c r="P71" s="110">
        <v>151</v>
      </c>
      <c r="Q71" s="111">
        <f t="shared" si="71"/>
        <v>169</v>
      </c>
      <c r="R71" s="737"/>
      <c r="S71" s="738"/>
      <c r="T71" s="110">
        <v>169</v>
      </c>
      <c r="U71" s="111">
        <f t="shared" si="72"/>
        <v>187</v>
      </c>
      <c r="V71" s="737"/>
      <c r="W71" s="738"/>
      <c r="X71" s="113">
        <f t="shared" si="62"/>
        <v>907</v>
      </c>
      <c r="Y71" s="119">
        <f>D71+H71+L71+P71+T71</f>
        <v>817</v>
      </c>
      <c r="Z71" s="120">
        <f>AVERAGE(E71,I71,M71,Q71,U71)</f>
        <v>181.4</v>
      </c>
      <c r="AA71" s="121">
        <f>AVERAGE(E71,I71,M71,Q71,U71)-C71</f>
        <v>163.4</v>
      </c>
      <c r="AB71" s="732"/>
      <c r="AD71" s="60"/>
      <c r="AE71" s="60"/>
      <c r="AF71" s="60"/>
      <c r="AG71" s="60"/>
      <c r="AH71" s="60"/>
    </row>
    <row r="72" spans="1:34" s="129" customFormat="1" ht="44.4" customHeight="1" thickBot="1" x14ac:dyDescent="0.3">
      <c r="A72" s="107"/>
      <c r="B72" s="122" t="s">
        <v>82</v>
      </c>
      <c r="C72" s="123">
        <f>SUM(C73:C75)</f>
        <v>155</v>
      </c>
      <c r="D72" s="95">
        <f>SUM(D73:D75)</f>
        <v>377</v>
      </c>
      <c r="E72" s="124">
        <f>SUM(E73:E75)</f>
        <v>532</v>
      </c>
      <c r="F72" s="124">
        <f>E76</f>
        <v>525</v>
      </c>
      <c r="G72" s="101" t="str">
        <f>B76</f>
        <v>Steelhouse Group -30</v>
      </c>
      <c r="H72" s="125">
        <f>SUM(H73:H75)</f>
        <v>342</v>
      </c>
      <c r="I72" s="124">
        <f>SUM(I73:I75)</f>
        <v>497</v>
      </c>
      <c r="J72" s="124">
        <f>I84</f>
        <v>565</v>
      </c>
      <c r="K72" s="101" t="str">
        <f>B84</f>
        <v>Aavmar</v>
      </c>
      <c r="L72" s="102">
        <f>SUM(L73:L75)</f>
        <v>384</v>
      </c>
      <c r="M72" s="124">
        <f>SUM(M73:M75)</f>
        <v>539</v>
      </c>
      <c r="N72" s="124">
        <f>M68</f>
        <v>519</v>
      </c>
      <c r="O72" s="101" t="str">
        <f>B68</f>
        <v>Põdra Pubi</v>
      </c>
      <c r="P72" s="102">
        <f>SUM(P73:P75)</f>
        <v>355</v>
      </c>
      <c r="Q72" s="124">
        <f>SUM(Q73:Q75)</f>
        <v>510</v>
      </c>
      <c r="R72" s="124">
        <f>Q64</f>
        <v>572</v>
      </c>
      <c r="S72" s="101" t="str">
        <f>B64</f>
        <v>K.A.K.</v>
      </c>
      <c r="T72" s="102">
        <f>SUM(T73:T75)</f>
        <v>330</v>
      </c>
      <c r="U72" s="124">
        <f>SUM(U73:U75)</f>
        <v>485</v>
      </c>
      <c r="V72" s="124">
        <f>U80</f>
        <v>497</v>
      </c>
      <c r="W72" s="101" t="str">
        <f>B80</f>
        <v>Elke Rakvere</v>
      </c>
      <c r="X72" s="104">
        <f t="shared" si="62"/>
        <v>2563</v>
      </c>
      <c r="Y72" s="102">
        <f>SUM(Y73:Y75)</f>
        <v>1788</v>
      </c>
      <c r="Z72" s="128">
        <f>AVERAGE(Z73,Z74,Z75)</f>
        <v>170.86666666666667</v>
      </c>
      <c r="AA72" s="106">
        <f>AVERAGE(AA73,AA74,AA75)</f>
        <v>119.2</v>
      </c>
      <c r="AB72" s="730">
        <f>F73+J73+N73+R73+V73</f>
        <v>2</v>
      </c>
    </row>
    <row r="73" spans="1:34" s="129" customFormat="1" ht="16.2" customHeight="1" x14ac:dyDescent="0.25">
      <c r="A73" s="107"/>
      <c r="B73" s="108" t="s">
        <v>163</v>
      </c>
      <c r="C73" s="116">
        <v>60</v>
      </c>
      <c r="D73" s="110">
        <v>116</v>
      </c>
      <c r="E73" s="111">
        <f>C73+D73</f>
        <v>176</v>
      </c>
      <c r="F73" s="733">
        <v>1</v>
      </c>
      <c r="G73" s="734"/>
      <c r="H73" s="112">
        <v>113</v>
      </c>
      <c r="I73" s="113">
        <f>C73+H73</f>
        <v>173</v>
      </c>
      <c r="J73" s="733">
        <v>0</v>
      </c>
      <c r="K73" s="734"/>
      <c r="L73" s="112">
        <v>102</v>
      </c>
      <c r="M73" s="113">
        <f>C73+L73</f>
        <v>162</v>
      </c>
      <c r="N73" s="733">
        <v>1</v>
      </c>
      <c r="O73" s="734"/>
      <c r="P73" s="112">
        <v>102</v>
      </c>
      <c r="Q73" s="111">
        <f>C73+P73</f>
        <v>162</v>
      </c>
      <c r="R73" s="733">
        <v>0</v>
      </c>
      <c r="S73" s="734"/>
      <c r="T73" s="110">
        <v>97</v>
      </c>
      <c r="U73" s="111">
        <f>C73+T73</f>
        <v>157</v>
      </c>
      <c r="V73" s="733">
        <v>0</v>
      </c>
      <c r="W73" s="734"/>
      <c r="X73" s="113">
        <f t="shared" si="62"/>
        <v>830</v>
      </c>
      <c r="Y73" s="112">
        <f>D73+H73+L73+P73+T73</f>
        <v>530</v>
      </c>
      <c r="Z73" s="114">
        <f>AVERAGE(E73,I73,M73,Q73,U73)</f>
        <v>166</v>
      </c>
      <c r="AA73" s="115">
        <f>AVERAGE(E73,I73,M73,Q73,U73)-C73</f>
        <v>106</v>
      </c>
      <c r="AB73" s="731"/>
    </row>
    <row r="74" spans="1:34" s="129" customFormat="1" ht="16.2" customHeight="1" x14ac:dyDescent="0.25">
      <c r="A74" s="107"/>
      <c r="B74" s="117" t="s">
        <v>155</v>
      </c>
      <c r="C74" s="116">
        <v>35</v>
      </c>
      <c r="D74" s="110">
        <v>140</v>
      </c>
      <c r="E74" s="111">
        <f t="shared" ref="E74:E75" si="73">C74+D74</f>
        <v>175</v>
      </c>
      <c r="F74" s="735"/>
      <c r="G74" s="736"/>
      <c r="H74" s="112">
        <v>125</v>
      </c>
      <c r="I74" s="113">
        <f t="shared" ref="I74:I75" si="74">C74+H74</f>
        <v>160</v>
      </c>
      <c r="J74" s="735"/>
      <c r="K74" s="736"/>
      <c r="L74" s="112">
        <v>174</v>
      </c>
      <c r="M74" s="113">
        <f t="shared" ref="M74:M75" si="75">C74+L74</f>
        <v>209</v>
      </c>
      <c r="N74" s="735"/>
      <c r="O74" s="736"/>
      <c r="P74" s="110">
        <v>147</v>
      </c>
      <c r="Q74" s="111">
        <f t="shared" ref="Q74:Q75" si="76">C74+P74</f>
        <v>182</v>
      </c>
      <c r="R74" s="735"/>
      <c r="S74" s="736"/>
      <c r="T74" s="110">
        <v>144</v>
      </c>
      <c r="U74" s="111">
        <f t="shared" ref="U74:U75" si="77">C74+T74</f>
        <v>179</v>
      </c>
      <c r="V74" s="735"/>
      <c r="W74" s="736"/>
      <c r="X74" s="113">
        <f t="shared" si="62"/>
        <v>905</v>
      </c>
      <c r="Y74" s="112">
        <f>D74+H74+L74+P74+T74</f>
        <v>730</v>
      </c>
      <c r="Z74" s="114">
        <f>AVERAGE(E74,I74,M74,Q74,U74)</f>
        <v>181</v>
      </c>
      <c r="AA74" s="115">
        <f>AVERAGE(E74,I74,M74,Q74,U74)-C74</f>
        <v>146</v>
      </c>
      <c r="AB74" s="731"/>
    </row>
    <row r="75" spans="1:34" s="129" customFormat="1" ht="16.95" customHeight="1" thickBot="1" x14ac:dyDescent="0.35">
      <c r="A75" s="107"/>
      <c r="B75" s="131" t="s">
        <v>211</v>
      </c>
      <c r="C75" s="118">
        <v>60</v>
      </c>
      <c r="D75" s="110">
        <v>121</v>
      </c>
      <c r="E75" s="111">
        <f t="shared" si="73"/>
        <v>181</v>
      </c>
      <c r="F75" s="737"/>
      <c r="G75" s="738"/>
      <c r="H75" s="119">
        <v>104</v>
      </c>
      <c r="I75" s="113">
        <f t="shared" si="74"/>
        <v>164</v>
      </c>
      <c r="J75" s="737"/>
      <c r="K75" s="738"/>
      <c r="L75" s="112">
        <v>108</v>
      </c>
      <c r="M75" s="113">
        <f t="shared" si="75"/>
        <v>168</v>
      </c>
      <c r="N75" s="737"/>
      <c r="O75" s="738"/>
      <c r="P75" s="110">
        <v>106</v>
      </c>
      <c r="Q75" s="111">
        <f t="shared" si="76"/>
        <v>166</v>
      </c>
      <c r="R75" s="737"/>
      <c r="S75" s="738"/>
      <c r="T75" s="110">
        <v>89</v>
      </c>
      <c r="U75" s="111">
        <f t="shared" si="77"/>
        <v>149</v>
      </c>
      <c r="V75" s="737"/>
      <c r="W75" s="738"/>
      <c r="X75" s="113">
        <f t="shared" si="62"/>
        <v>828</v>
      </c>
      <c r="Y75" s="119">
        <f>D75+H75+L75+P75+T75</f>
        <v>528</v>
      </c>
      <c r="Z75" s="120">
        <f>AVERAGE(E75,I75,M75,Q75,U75)</f>
        <v>165.6</v>
      </c>
      <c r="AA75" s="121">
        <f>AVERAGE(E75,I75,M75,Q75,U75)-C75</f>
        <v>105.6</v>
      </c>
      <c r="AB75" s="732"/>
    </row>
    <row r="76" spans="1:34" s="129" customFormat="1" ht="48.75" customHeight="1" thickBot="1" x14ac:dyDescent="0.3">
      <c r="A76" s="107"/>
      <c r="B76" s="122" t="s">
        <v>209</v>
      </c>
      <c r="C76" s="123">
        <f>SUM(C77:C79)-30</f>
        <v>74</v>
      </c>
      <c r="D76" s="95">
        <f>SUM(D77:D79)</f>
        <v>451</v>
      </c>
      <c r="E76" s="124">
        <f>SUM(E77:E79)-30</f>
        <v>525</v>
      </c>
      <c r="F76" s="124">
        <f>E72</f>
        <v>532</v>
      </c>
      <c r="G76" s="101" t="str">
        <f>B72</f>
        <v>Silfer 2</v>
      </c>
      <c r="H76" s="132">
        <f>SUM(H77:H79)</f>
        <v>432</v>
      </c>
      <c r="I76" s="124">
        <f>SUM(I77:I79)-30</f>
        <v>506</v>
      </c>
      <c r="J76" s="124">
        <f>I68</f>
        <v>527</v>
      </c>
      <c r="K76" s="101" t="str">
        <f>B68</f>
        <v>Põdra Pubi</v>
      </c>
      <c r="L76" s="103">
        <f>SUM(L77:L79)</f>
        <v>425</v>
      </c>
      <c r="M76" s="127">
        <f>SUM(M77:M79)-30</f>
        <v>499</v>
      </c>
      <c r="N76" s="124">
        <f>M64</f>
        <v>516</v>
      </c>
      <c r="O76" s="101" t="str">
        <f>B64</f>
        <v>K.A.K.</v>
      </c>
      <c r="P76" s="102">
        <f>SUM(P77:P79)</f>
        <v>442</v>
      </c>
      <c r="Q76" s="127">
        <f>SUM(Q77:Q79)-30</f>
        <v>516</v>
      </c>
      <c r="R76" s="124">
        <f>Q80</f>
        <v>524</v>
      </c>
      <c r="S76" s="101" t="str">
        <f>B80</f>
        <v>Elke Rakvere</v>
      </c>
      <c r="T76" s="102">
        <f>SUM(T77:T79)</f>
        <v>407</v>
      </c>
      <c r="U76" s="127">
        <f>SUM(U77:U79)-30</f>
        <v>481</v>
      </c>
      <c r="V76" s="124">
        <f>U84</f>
        <v>641</v>
      </c>
      <c r="W76" s="101" t="str">
        <f>B84</f>
        <v>Aavmar</v>
      </c>
      <c r="X76" s="104">
        <f t="shared" si="62"/>
        <v>2527</v>
      </c>
      <c r="Y76" s="102">
        <f>SUM(Y77:Y79)</f>
        <v>2157</v>
      </c>
      <c r="Z76" s="128">
        <f>AVERAGE(Z77,Z78,Z79)</f>
        <v>178.46666666666667</v>
      </c>
      <c r="AA76" s="106">
        <f>AVERAGE(AA77,AA78,AA79)</f>
        <v>143.79999999999998</v>
      </c>
      <c r="AB76" s="730">
        <f>F77+J77+N77+R77+V77</f>
        <v>0</v>
      </c>
    </row>
    <row r="77" spans="1:34" s="129" customFormat="1" ht="16.2" customHeight="1" x14ac:dyDescent="0.25">
      <c r="A77" s="107"/>
      <c r="B77" s="130" t="s">
        <v>191</v>
      </c>
      <c r="C77" s="116">
        <v>37</v>
      </c>
      <c r="D77" s="110">
        <v>154</v>
      </c>
      <c r="E77" s="111">
        <f>C77+D77</f>
        <v>191</v>
      </c>
      <c r="F77" s="733">
        <v>0</v>
      </c>
      <c r="G77" s="734"/>
      <c r="H77" s="112">
        <v>139</v>
      </c>
      <c r="I77" s="113">
        <f>C77+H77</f>
        <v>176</v>
      </c>
      <c r="J77" s="733">
        <v>0</v>
      </c>
      <c r="K77" s="734"/>
      <c r="L77" s="112">
        <v>144</v>
      </c>
      <c r="M77" s="113">
        <f>C77+L77</f>
        <v>181</v>
      </c>
      <c r="N77" s="733">
        <v>0</v>
      </c>
      <c r="O77" s="734"/>
      <c r="P77" s="112">
        <v>146</v>
      </c>
      <c r="Q77" s="111">
        <f>C77+P77</f>
        <v>183</v>
      </c>
      <c r="R77" s="733">
        <v>0</v>
      </c>
      <c r="S77" s="734"/>
      <c r="T77" s="110">
        <v>149</v>
      </c>
      <c r="U77" s="111">
        <f>C77+T77</f>
        <v>186</v>
      </c>
      <c r="V77" s="733">
        <v>0</v>
      </c>
      <c r="W77" s="734"/>
      <c r="X77" s="113">
        <f t="shared" si="62"/>
        <v>917</v>
      </c>
      <c r="Y77" s="112">
        <f>D77+H77+L77+P77+T77</f>
        <v>732</v>
      </c>
      <c r="Z77" s="114">
        <f>AVERAGE(E77,I77,M77,Q77,U77)</f>
        <v>183.4</v>
      </c>
      <c r="AA77" s="115">
        <f>AVERAGE(E77,I77,M77,Q77,U77)-C77</f>
        <v>146.4</v>
      </c>
      <c r="AB77" s="731"/>
    </row>
    <row r="78" spans="1:34" s="129" customFormat="1" ht="16.2" customHeight="1" x14ac:dyDescent="0.25">
      <c r="A78" s="107"/>
      <c r="B78" s="117" t="s">
        <v>138</v>
      </c>
      <c r="C78" s="116">
        <v>54</v>
      </c>
      <c r="D78" s="110">
        <v>109</v>
      </c>
      <c r="E78" s="111">
        <f t="shared" ref="E78:E79" si="78">C78+D78</f>
        <v>163</v>
      </c>
      <c r="F78" s="735"/>
      <c r="G78" s="736"/>
      <c r="H78" s="112">
        <v>127</v>
      </c>
      <c r="I78" s="113">
        <f t="shared" ref="I78:I79" si="79">C78+H78</f>
        <v>181</v>
      </c>
      <c r="J78" s="735"/>
      <c r="K78" s="736"/>
      <c r="L78" s="112">
        <v>118</v>
      </c>
      <c r="M78" s="113">
        <f t="shared" ref="M78:M79" si="80">C78+L78</f>
        <v>172</v>
      </c>
      <c r="N78" s="735"/>
      <c r="O78" s="736"/>
      <c r="P78" s="110">
        <v>127</v>
      </c>
      <c r="Q78" s="111">
        <f t="shared" ref="Q78:Q79" si="81">C78+P78</f>
        <v>181</v>
      </c>
      <c r="R78" s="735"/>
      <c r="S78" s="736"/>
      <c r="T78" s="110">
        <v>124</v>
      </c>
      <c r="U78" s="111">
        <f t="shared" ref="U78:U79" si="82">C78+T78</f>
        <v>178</v>
      </c>
      <c r="V78" s="735"/>
      <c r="W78" s="736"/>
      <c r="X78" s="113">
        <f t="shared" si="62"/>
        <v>875</v>
      </c>
      <c r="Y78" s="112">
        <f>D78+H78+L78+P78+T78</f>
        <v>605</v>
      </c>
      <c r="Z78" s="114">
        <f>AVERAGE(E78,I78,M78,Q78,U78)</f>
        <v>175</v>
      </c>
      <c r="AA78" s="115">
        <f>AVERAGE(E78,I78,M78,Q78,U78)-C78</f>
        <v>121</v>
      </c>
      <c r="AB78" s="731"/>
    </row>
    <row r="79" spans="1:34" s="129" customFormat="1" ht="16.95" customHeight="1" thickBot="1" x14ac:dyDescent="0.35">
      <c r="A79" s="107"/>
      <c r="B79" s="131" t="s">
        <v>135</v>
      </c>
      <c r="C79" s="118">
        <v>13</v>
      </c>
      <c r="D79" s="110">
        <v>188</v>
      </c>
      <c r="E79" s="111">
        <f t="shared" si="78"/>
        <v>201</v>
      </c>
      <c r="F79" s="737"/>
      <c r="G79" s="738"/>
      <c r="H79" s="119">
        <v>166</v>
      </c>
      <c r="I79" s="113">
        <f t="shared" si="79"/>
        <v>179</v>
      </c>
      <c r="J79" s="737"/>
      <c r="K79" s="738"/>
      <c r="L79" s="112">
        <v>163</v>
      </c>
      <c r="M79" s="113">
        <f t="shared" si="80"/>
        <v>176</v>
      </c>
      <c r="N79" s="737"/>
      <c r="O79" s="738"/>
      <c r="P79" s="110">
        <v>169</v>
      </c>
      <c r="Q79" s="111">
        <f t="shared" si="81"/>
        <v>182</v>
      </c>
      <c r="R79" s="737"/>
      <c r="S79" s="738"/>
      <c r="T79" s="110">
        <v>134</v>
      </c>
      <c r="U79" s="111">
        <f t="shared" si="82"/>
        <v>147</v>
      </c>
      <c r="V79" s="737"/>
      <c r="W79" s="738"/>
      <c r="X79" s="113">
        <f t="shared" si="62"/>
        <v>885</v>
      </c>
      <c r="Y79" s="119">
        <f>D79+H79+L79+P79+T79</f>
        <v>820</v>
      </c>
      <c r="Z79" s="120">
        <f>AVERAGE(E79,I79,M79,Q79,U79)</f>
        <v>177</v>
      </c>
      <c r="AA79" s="121">
        <f>AVERAGE(E79,I79,M79,Q79,U79)-C79</f>
        <v>164</v>
      </c>
      <c r="AB79" s="732"/>
    </row>
    <row r="80" spans="1:34" s="129" customFormat="1" ht="48.75" customHeight="1" thickBot="1" x14ac:dyDescent="0.3">
      <c r="A80" s="107"/>
      <c r="B80" s="93" t="s">
        <v>61</v>
      </c>
      <c r="C80" s="133">
        <f>SUM(C81:C83)</f>
        <v>118</v>
      </c>
      <c r="D80" s="95">
        <f>SUM(D81:D83)</f>
        <v>446</v>
      </c>
      <c r="E80" s="124">
        <f>SUM(E81:E83)</f>
        <v>564</v>
      </c>
      <c r="F80" s="124">
        <f>E68</f>
        <v>514</v>
      </c>
      <c r="G80" s="101" t="str">
        <f>B68</f>
        <v>Põdra Pubi</v>
      </c>
      <c r="H80" s="125">
        <f>SUM(H81:H83)</f>
        <v>378</v>
      </c>
      <c r="I80" s="124">
        <f>SUM(I81:I83)</f>
        <v>496</v>
      </c>
      <c r="J80" s="124">
        <f>I64</f>
        <v>590</v>
      </c>
      <c r="K80" s="101" t="str">
        <f>B64</f>
        <v>K.A.K.</v>
      </c>
      <c r="L80" s="102">
        <f>SUM(L81:L83)</f>
        <v>417</v>
      </c>
      <c r="M80" s="126">
        <f>SUM(M81:M83)</f>
        <v>535</v>
      </c>
      <c r="N80" s="124">
        <f>M84</f>
        <v>541</v>
      </c>
      <c r="O80" s="101" t="str">
        <f>B84</f>
        <v>Aavmar</v>
      </c>
      <c r="P80" s="102">
        <f>SUM(P81:P83)</f>
        <v>406</v>
      </c>
      <c r="Q80" s="126">
        <f>SUM(Q81:Q83)</f>
        <v>524</v>
      </c>
      <c r="R80" s="124">
        <f>Q76</f>
        <v>516</v>
      </c>
      <c r="S80" s="101" t="str">
        <f>B76</f>
        <v>Steelhouse Group -30</v>
      </c>
      <c r="T80" s="102">
        <f>SUM(T81:T83)</f>
        <v>379</v>
      </c>
      <c r="U80" s="126">
        <f>SUM(U81:U83)</f>
        <v>497</v>
      </c>
      <c r="V80" s="124">
        <f>U72</f>
        <v>485</v>
      </c>
      <c r="W80" s="101" t="str">
        <f>B72</f>
        <v>Silfer 2</v>
      </c>
      <c r="X80" s="104">
        <f t="shared" si="62"/>
        <v>2616</v>
      </c>
      <c r="Y80" s="102">
        <f>SUM(Y81:Y83)</f>
        <v>2026</v>
      </c>
      <c r="Z80" s="128">
        <f>AVERAGE(Z81,Z82,Z83)</f>
        <v>174.4</v>
      </c>
      <c r="AA80" s="106">
        <f>AVERAGE(AA81,AA82,AA83)</f>
        <v>135.06666666666666</v>
      </c>
      <c r="AB80" s="730">
        <f>F81+J81+N81+R81+V81</f>
        <v>3</v>
      </c>
    </row>
    <row r="81" spans="1:28" s="129" customFormat="1" ht="16.2" customHeight="1" x14ac:dyDescent="0.25">
      <c r="A81" s="107"/>
      <c r="B81" s="108" t="s">
        <v>176</v>
      </c>
      <c r="C81" s="116">
        <v>43</v>
      </c>
      <c r="D81" s="110">
        <v>154</v>
      </c>
      <c r="E81" s="111">
        <f>C81+D81</f>
        <v>197</v>
      </c>
      <c r="F81" s="733">
        <v>1</v>
      </c>
      <c r="G81" s="734"/>
      <c r="H81" s="112">
        <v>113</v>
      </c>
      <c r="I81" s="113">
        <f>C81+H81</f>
        <v>156</v>
      </c>
      <c r="J81" s="733">
        <v>0</v>
      </c>
      <c r="K81" s="734"/>
      <c r="L81" s="112">
        <v>111</v>
      </c>
      <c r="M81" s="113">
        <f>C81+L81</f>
        <v>154</v>
      </c>
      <c r="N81" s="733">
        <v>0</v>
      </c>
      <c r="O81" s="734"/>
      <c r="P81" s="112">
        <v>94</v>
      </c>
      <c r="Q81" s="111">
        <f>C81+P81</f>
        <v>137</v>
      </c>
      <c r="R81" s="733">
        <v>1</v>
      </c>
      <c r="S81" s="734"/>
      <c r="T81" s="110">
        <v>128</v>
      </c>
      <c r="U81" s="111">
        <f>C81+T81</f>
        <v>171</v>
      </c>
      <c r="V81" s="733">
        <v>1</v>
      </c>
      <c r="W81" s="734"/>
      <c r="X81" s="113">
        <f t="shared" si="62"/>
        <v>815</v>
      </c>
      <c r="Y81" s="112">
        <f>D81+H81+L81+P81+T81</f>
        <v>600</v>
      </c>
      <c r="Z81" s="114">
        <f>AVERAGE(E81,I81,M81,Q81,U81)</f>
        <v>163</v>
      </c>
      <c r="AA81" s="115">
        <f>AVERAGE(E81,I81,M81,Q81,U81)-C81</f>
        <v>120</v>
      </c>
      <c r="AB81" s="731"/>
    </row>
    <row r="82" spans="1:28" s="129" customFormat="1" ht="16.2" customHeight="1" x14ac:dyDescent="0.25">
      <c r="A82" s="107"/>
      <c r="B82" s="108" t="s">
        <v>71</v>
      </c>
      <c r="C82" s="116">
        <v>38</v>
      </c>
      <c r="D82" s="110">
        <v>136</v>
      </c>
      <c r="E82" s="111">
        <f t="shared" ref="E82:E83" si="83">C82+D82</f>
        <v>174</v>
      </c>
      <c r="F82" s="735"/>
      <c r="G82" s="736"/>
      <c r="H82" s="112">
        <v>154</v>
      </c>
      <c r="I82" s="113">
        <f t="shared" ref="I82:I83" si="84">C82+H82</f>
        <v>192</v>
      </c>
      <c r="J82" s="735"/>
      <c r="K82" s="736"/>
      <c r="L82" s="112">
        <v>153</v>
      </c>
      <c r="M82" s="113">
        <f t="shared" ref="M82:M83" si="85">C82+L82</f>
        <v>191</v>
      </c>
      <c r="N82" s="735"/>
      <c r="O82" s="736"/>
      <c r="P82" s="110">
        <v>167</v>
      </c>
      <c r="Q82" s="111">
        <f t="shared" ref="Q82:Q83" si="86">C82+P82</f>
        <v>205</v>
      </c>
      <c r="R82" s="735"/>
      <c r="S82" s="736"/>
      <c r="T82" s="110">
        <v>140</v>
      </c>
      <c r="U82" s="111">
        <f t="shared" ref="U82:U83" si="87">C82+T82</f>
        <v>178</v>
      </c>
      <c r="V82" s="735"/>
      <c r="W82" s="736"/>
      <c r="X82" s="113">
        <f t="shared" si="62"/>
        <v>940</v>
      </c>
      <c r="Y82" s="112">
        <f>D82+H82+L82+P82+T82</f>
        <v>750</v>
      </c>
      <c r="Z82" s="114">
        <f>AVERAGE(E82,I82,M82,Q82,U82)</f>
        <v>188</v>
      </c>
      <c r="AA82" s="115">
        <f>AVERAGE(E82,I82,M82,Q82,U82)-C82</f>
        <v>150</v>
      </c>
      <c r="AB82" s="731"/>
    </row>
    <row r="83" spans="1:28" s="129" customFormat="1" ht="16.95" customHeight="1" thickBot="1" x14ac:dyDescent="0.35">
      <c r="A83" s="107"/>
      <c r="B83" s="117" t="s">
        <v>73</v>
      </c>
      <c r="C83" s="118">
        <v>37</v>
      </c>
      <c r="D83" s="110">
        <v>156</v>
      </c>
      <c r="E83" s="111">
        <f t="shared" si="83"/>
        <v>193</v>
      </c>
      <c r="F83" s="737"/>
      <c r="G83" s="738"/>
      <c r="H83" s="119">
        <v>111</v>
      </c>
      <c r="I83" s="113">
        <f t="shared" si="84"/>
        <v>148</v>
      </c>
      <c r="J83" s="737"/>
      <c r="K83" s="738"/>
      <c r="L83" s="112">
        <v>153</v>
      </c>
      <c r="M83" s="113">
        <f t="shared" si="85"/>
        <v>190</v>
      </c>
      <c r="N83" s="737"/>
      <c r="O83" s="738"/>
      <c r="P83" s="110">
        <v>145</v>
      </c>
      <c r="Q83" s="111">
        <f t="shared" si="86"/>
        <v>182</v>
      </c>
      <c r="R83" s="737"/>
      <c r="S83" s="738"/>
      <c r="T83" s="110">
        <v>111</v>
      </c>
      <c r="U83" s="111">
        <f t="shared" si="87"/>
        <v>148</v>
      </c>
      <c r="V83" s="737"/>
      <c r="W83" s="738"/>
      <c r="X83" s="113">
        <f t="shared" si="62"/>
        <v>861</v>
      </c>
      <c r="Y83" s="119">
        <f>D83+H83+L83+P83+T83</f>
        <v>676</v>
      </c>
      <c r="Z83" s="120">
        <f>AVERAGE(E83,I83,M83,Q83,U83)</f>
        <v>172.2</v>
      </c>
      <c r="AA83" s="121">
        <f>AVERAGE(E83,I83,M83,Q83,U83)-C83</f>
        <v>135.19999999999999</v>
      </c>
      <c r="AB83" s="732"/>
    </row>
    <row r="84" spans="1:28" s="129" customFormat="1" ht="48.75" customHeight="1" thickBot="1" x14ac:dyDescent="0.3">
      <c r="A84" s="107"/>
      <c r="B84" s="122" t="s">
        <v>16</v>
      </c>
      <c r="C84" s="133">
        <f>SUM(C85:C87)</f>
        <v>101</v>
      </c>
      <c r="D84" s="95">
        <f>SUM(D85:D87)</f>
        <v>428</v>
      </c>
      <c r="E84" s="124">
        <f>SUM(E85:E87)</f>
        <v>529</v>
      </c>
      <c r="F84" s="124">
        <f>E64</f>
        <v>606</v>
      </c>
      <c r="G84" s="101" t="str">
        <f>B64</f>
        <v>K.A.K.</v>
      </c>
      <c r="H84" s="125">
        <f>SUM(H85:H87)</f>
        <v>464</v>
      </c>
      <c r="I84" s="124">
        <f>SUM(I85:I87)</f>
        <v>565</v>
      </c>
      <c r="J84" s="124">
        <f>I72</f>
        <v>497</v>
      </c>
      <c r="K84" s="101" t="str">
        <f>B72</f>
        <v>Silfer 2</v>
      </c>
      <c r="L84" s="103">
        <f>SUM(L85:L87)</f>
        <v>440</v>
      </c>
      <c r="M84" s="124">
        <f>SUM(M85:M87)</f>
        <v>541</v>
      </c>
      <c r="N84" s="124">
        <f>M80</f>
        <v>535</v>
      </c>
      <c r="O84" s="101" t="str">
        <f>B80</f>
        <v>Elke Rakvere</v>
      </c>
      <c r="P84" s="102">
        <f>SUM(P85:P87)</f>
        <v>412</v>
      </c>
      <c r="Q84" s="124">
        <f>SUM(Q85:Q87)</f>
        <v>513</v>
      </c>
      <c r="R84" s="124">
        <f>Q68</f>
        <v>508</v>
      </c>
      <c r="S84" s="101" t="str">
        <f>B68</f>
        <v>Põdra Pubi</v>
      </c>
      <c r="T84" s="102">
        <f>SUM(T85:T87)</f>
        <v>540</v>
      </c>
      <c r="U84" s="124">
        <f>SUM(U85:U87)</f>
        <v>641</v>
      </c>
      <c r="V84" s="124">
        <f>U76</f>
        <v>481</v>
      </c>
      <c r="W84" s="101" t="str">
        <f>B76</f>
        <v>Steelhouse Group -30</v>
      </c>
      <c r="X84" s="104">
        <f t="shared" si="62"/>
        <v>2789</v>
      </c>
      <c r="Y84" s="102">
        <f>SUM(Y85:Y87)</f>
        <v>2284</v>
      </c>
      <c r="Z84" s="128">
        <f>AVERAGE(Z85,Z86,Z87)</f>
        <v>185.93333333333331</v>
      </c>
      <c r="AA84" s="106">
        <f>AVERAGE(AA85,AA86,AA87)</f>
        <v>152.26666666666668</v>
      </c>
      <c r="AB84" s="730">
        <f>F85+J85+N85+R85+V85</f>
        <v>4</v>
      </c>
    </row>
    <row r="85" spans="1:28" s="129" customFormat="1" ht="16.2" customHeight="1" x14ac:dyDescent="0.25">
      <c r="A85" s="107"/>
      <c r="B85" s="143" t="s">
        <v>42</v>
      </c>
      <c r="C85" s="116">
        <v>59</v>
      </c>
      <c r="D85" s="110">
        <v>90</v>
      </c>
      <c r="E85" s="111">
        <f>C85+D85</f>
        <v>149</v>
      </c>
      <c r="F85" s="733">
        <v>0</v>
      </c>
      <c r="G85" s="734"/>
      <c r="H85" s="112">
        <v>145</v>
      </c>
      <c r="I85" s="113">
        <f>C85+H85</f>
        <v>204</v>
      </c>
      <c r="J85" s="733">
        <v>1</v>
      </c>
      <c r="K85" s="734"/>
      <c r="L85" s="112">
        <v>98</v>
      </c>
      <c r="M85" s="113">
        <f>C85+L85</f>
        <v>157</v>
      </c>
      <c r="N85" s="733">
        <v>1</v>
      </c>
      <c r="O85" s="734"/>
      <c r="P85" s="112">
        <v>96</v>
      </c>
      <c r="Q85" s="111">
        <f>C85+P85</f>
        <v>155</v>
      </c>
      <c r="R85" s="733">
        <v>1</v>
      </c>
      <c r="S85" s="734"/>
      <c r="T85" s="110">
        <v>156</v>
      </c>
      <c r="U85" s="111">
        <f>C85+T85</f>
        <v>215</v>
      </c>
      <c r="V85" s="733">
        <v>1</v>
      </c>
      <c r="W85" s="734"/>
      <c r="X85" s="113">
        <f t="shared" si="62"/>
        <v>880</v>
      </c>
      <c r="Y85" s="112">
        <f>D85+H85+L85+P85+T85</f>
        <v>585</v>
      </c>
      <c r="Z85" s="114">
        <f>AVERAGE(E85,I85,M85,Q85,U85)</f>
        <v>176</v>
      </c>
      <c r="AA85" s="115">
        <f>AVERAGE(E85,I85,M85,Q85,U85)-C85</f>
        <v>117</v>
      </c>
      <c r="AB85" s="731"/>
    </row>
    <row r="86" spans="1:28" s="129" customFormat="1" ht="16.2" customHeight="1" x14ac:dyDescent="0.25">
      <c r="A86" s="107"/>
      <c r="B86" s="143" t="s">
        <v>43</v>
      </c>
      <c r="C86" s="116">
        <v>27</v>
      </c>
      <c r="D86" s="110">
        <v>142</v>
      </c>
      <c r="E86" s="111">
        <f t="shared" ref="E86:E87" si="88">C86+D86</f>
        <v>169</v>
      </c>
      <c r="F86" s="735"/>
      <c r="G86" s="736"/>
      <c r="H86" s="112">
        <v>164</v>
      </c>
      <c r="I86" s="113">
        <f t="shared" ref="I86:I87" si="89">C86+H86</f>
        <v>191</v>
      </c>
      <c r="J86" s="735"/>
      <c r="K86" s="736"/>
      <c r="L86" s="112">
        <v>132</v>
      </c>
      <c r="M86" s="113">
        <f t="shared" ref="M86:M87" si="90">C86+L86</f>
        <v>159</v>
      </c>
      <c r="N86" s="735"/>
      <c r="O86" s="736"/>
      <c r="P86" s="110">
        <v>126</v>
      </c>
      <c r="Q86" s="111">
        <f t="shared" ref="Q86:Q87" si="91">C86+P86</f>
        <v>153</v>
      </c>
      <c r="R86" s="735"/>
      <c r="S86" s="736"/>
      <c r="T86" s="110">
        <v>184</v>
      </c>
      <c r="U86" s="111">
        <f t="shared" ref="U86:U87" si="92">C86+T86</f>
        <v>211</v>
      </c>
      <c r="V86" s="735"/>
      <c r="W86" s="736"/>
      <c r="X86" s="113">
        <f t="shared" si="62"/>
        <v>883</v>
      </c>
      <c r="Y86" s="112">
        <f>D86+H86+L86+P86+T86</f>
        <v>748</v>
      </c>
      <c r="Z86" s="114">
        <f>AVERAGE(E86,I86,M86,Q86,U86)</f>
        <v>176.6</v>
      </c>
      <c r="AA86" s="115">
        <f>AVERAGE(E86,I86,M86,Q86,U86)-C86</f>
        <v>149.6</v>
      </c>
      <c r="AB86" s="731"/>
    </row>
    <row r="87" spans="1:28" s="129" customFormat="1" ht="16.95" customHeight="1" thickBot="1" x14ac:dyDescent="0.35">
      <c r="A87" s="107"/>
      <c r="B87" s="134" t="s">
        <v>44</v>
      </c>
      <c r="C87" s="118">
        <v>15</v>
      </c>
      <c r="D87" s="110">
        <v>196</v>
      </c>
      <c r="E87" s="111">
        <f t="shared" si="88"/>
        <v>211</v>
      </c>
      <c r="F87" s="737"/>
      <c r="G87" s="738"/>
      <c r="H87" s="119">
        <v>155</v>
      </c>
      <c r="I87" s="113">
        <f t="shared" si="89"/>
        <v>170</v>
      </c>
      <c r="J87" s="737"/>
      <c r="K87" s="738"/>
      <c r="L87" s="112">
        <v>210</v>
      </c>
      <c r="M87" s="113">
        <f t="shared" si="90"/>
        <v>225</v>
      </c>
      <c r="N87" s="737"/>
      <c r="O87" s="738"/>
      <c r="P87" s="110">
        <v>190</v>
      </c>
      <c r="Q87" s="111">
        <f t="shared" si="91"/>
        <v>205</v>
      </c>
      <c r="R87" s="737"/>
      <c r="S87" s="738"/>
      <c r="T87" s="110">
        <v>200</v>
      </c>
      <c r="U87" s="111">
        <f t="shared" si="92"/>
        <v>215</v>
      </c>
      <c r="V87" s="737"/>
      <c r="W87" s="738"/>
      <c r="X87" s="113">
        <f t="shared" si="62"/>
        <v>1026</v>
      </c>
      <c r="Y87" s="119">
        <f>D87+H87+L87+P87+T87</f>
        <v>951</v>
      </c>
      <c r="Z87" s="120">
        <f>AVERAGE(E87,I87,M87,Q87,U87)</f>
        <v>205.2</v>
      </c>
      <c r="AA87" s="121">
        <f>AVERAGE(E87,I87,M87,Q87,U87)-C87</f>
        <v>190.2</v>
      </c>
      <c r="AB87" s="732"/>
    </row>
    <row r="88" spans="1:28" s="129" customFormat="1" ht="16.95" customHeight="1" x14ac:dyDescent="0.3">
      <c r="A88" s="107"/>
      <c r="B88" s="214"/>
      <c r="C88" s="136"/>
      <c r="D88" s="137"/>
      <c r="E88" s="261"/>
      <c r="F88" s="139"/>
      <c r="G88" s="139"/>
      <c r="H88" s="137"/>
      <c r="I88" s="138"/>
      <c r="J88" s="139"/>
      <c r="K88" s="139"/>
      <c r="L88" s="137"/>
      <c r="M88" s="138"/>
      <c r="N88" s="139"/>
      <c r="O88" s="139"/>
      <c r="P88" s="137"/>
      <c r="Q88" s="138"/>
      <c r="R88" s="139"/>
      <c r="S88" s="139"/>
      <c r="T88" s="137"/>
      <c r="U88" s="138"/>
      <c r="V88" s="139"/>
      <c r="W88" s="139"/>
      <c r="X88" s="138"/>
      <c r="Y88" s="137"/>
      <c r="Z88" s="140"/>
      <c r="AA88" s="141"/>
      <c r="AB88" s="142"/>
    </row>
    <row r="89" spans="1:28" ht="22.2" x14ac:dyDescent="0.3">
      <c r="B89" s="61"/>
      <c r="C89" s="62"/>
      <c r="D89" s="63"/>
      <c r="E89" s="64"/>
      <c r="F89" s="64"/>
      <c r="G89" s="64" t="s">
        <v>206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2"/>
      <c r="S89" s="62"/>
      <c r="T89" s="62"/>
      <c r="U89" s="149"/>
      <c r="V89" s="150" t="s">
        <v>65</v>
      </c>
      <c r="W89" s="65"/>
      <c r="X89" s="65"/>
      <c r="Y89" s="65"/>
      <c r="Z89" s="62"/>
      <c r="AA89" s="62"/>
      <c r="AB89" s="63"/>
    </row>
    <row r="90" spans="1:28" ht="20.399999999999999" thickBot="1" x14ac:dyDescent="0.35">
      <c r="B90" s="66" t="s">
        <v>26</v>
      </c>
      <c r="C90" s="67"/>
      <c r="D90" s="63"/>
      <c r="E90" s="68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3"/>
    </row>
    <row r="91" spans="1:28" x14ac:dyDescent="0.3">
      <c r="B91" s="69" t="s">
        <v>1</v>
      </c>
      <c r="C91" s="70" t="s">
        <v>27</v>
      </c>
      <c r="D91" s="71"/>
      <c r="E91" s="72" t="s">
        <v>28</v>
      </c>
      <c r="F91" s="741" t="s">
        <v>29</v>
      </c>
      <c r="G91" s="742"/>
      <c r="H91" s="73"/>
      <c r="I91" s="72" t="s">
        <v>30</v>
      </c>
      <c r="J91" s="741" t="s">
        <v>29</v>
      </c>
      <c r="K91" s="742"/>
      <c r="L91" s="74"/>
      <c r="M91" s="72" t="s">
        <v>31</v>
      </c>
      <c r="N91" s="741" t="s">
        <v>29</v>
      </c>
      <c r="O91" s="742"/>
      <c r="P91" s="74"/>
      <c r="Q91" s="72" t="s">
        <v>32</v>
      </c>
      <c r="R91" s="741" t="s">
        <v>29</v>
      </c>
      <c r="S91" s="742"/>
      <c r="T91" s="75"/>
      <c r="U91" s="72" t="s">
        <v>33</v>
      </c>
      <c r="V91" s="741" t="s">
        <v>29</v>
      </c>
      <c r="W91" s="742"/>
      <c r="X91" s="72" t="s">
        <v>34</v>
      </c>
      <c r="Y91" s="76"/>
      <c r="Z91" s="77" t="s">
        <v>35</v>
      </c>
      <c r="AA91" s="78" t="s">
        <v>4</v>
      </c>
      <c r="AB91" s="79" t="s">
        <v>34</v>
      </c>
    </row>
    <row r="92" spans="1:28" ht="17.399999999999999" thickBot="1" x14ac:dyDescent="0.35">
      <c r="B92" s="81" t="s">
        <v>36</v>
      </c>
      <c r="C92" s="82"/>
      <c r="D92" s="83"/>
      <c r="E92" s="84" t="s">
        <v>37</v>
      </c>
      <c r="F92" s="739" t="s">
        <v>38</v>
      </c>
      <c r="G92" s="740"/>
      <c r="H92" s="85"/>
      <c r="I92" s="84" t="s">
        <v>37</v>
      </c>
      <c r="J92" s="739" t="s">
        <v>38</v>
      </c>
      <c r="K92" s="740"/>
      <c r="L92" s="84"/>
      <c r="M92" s="84" t="s">
        <v>37</v>
      </c>
      <c r="N92" s="739" t="s">
        <v>38</v>
      </c>
      <c r="O92" s="740"/>
      <c r="P92" s="84"/>
      <c r="Q92" s="84" t="s">
        <v>37</v>
      </c>
      <c r="R92" s="739" t="s">
        <v>38</v>
      </c>
      <c r="S92" s="740"/>
      <c r="T92" s="86"/>
      <c r="U92" s="84" t="s">
        <v>37</v>
      </c>
      <c r="V92" s="739" t="s">
        <v>38</v>
      </c>
      <c r="W92" s="740"/>
      <c r="X92" s="87" t="s">
        <v>37</v>
      </c>
      <c r="Y92" s="88" t="s">
        <v>39</v>
      </c>
      <c r="Z92" s="89" t="s">
        <v>40</v>
      </c>
      <c r="AA92" s="90" t="s">
        <v>41</v>
      </c>
      <c r="AB92" s="91" t="s">
        <v>2</v>
      </c>
    </row>
    <row r="93" spans="1:28" ht="42" thickBot="1" x14ac:dyDescent="0.35">
      <c r="B93" s="211" t="s">
        <v>21</v>
      </c>
      <c r="C93" s="94">
        <f>SUM(C94:C96)</f>
        <v>87</v>
      </c>
      <c r="D93" s="95">
        <f>SUM(D94:D96)</f>
        <v>485</v>
      </c>
      <c r="E93" s="96">
        <f>SUM(E94:E96)</f>
        <v>572</v>
      </c>
      <c r="F93" s="97">
        <f>E113</f>
        <v>486</v>
      </c>
      <c r="G93" s="98" t="str">
        <f>B113</f>
        <v>Rakvere Teater</v>
      </c>
      <c r="H93" s="99">
        <f>SUM(H94:H96)</f>
        <v>486</v>
      </c>
      <c r="I93" s="100">
        <f>SUM(I94:I96)</f>
        <v>573</v>
      </c>
      <c r="J93" s="100">
        <f>I109</f>
        <v>451</v>
      </c>
      <c r="K93" s="101" t="str">
        <f>B109</f>
        <v>Astera</v>
      </c>
      <c r="L93" s="102">
        <f>SUM(L94:L96)</f>
        <v>457</v>
      </c>
      <c r="M93" s="97">
        <f>SUM(M94:M96)</f>
        <v>544</v>
      </c>
      <c r="N93" s="97">
        <f>M105</f>
        <v>587</v>
      </c>
      <c r="O93" s="98" t="str">
        <f>B105</f>
        <v>Kaupmees (-30)</v>
      </c>
      <c r="P93" s="103">
        <f>SUM(P94:P96)</f>
        <v>421</v>
      </c>
      <c r="Q93" s="97">
        <f>SUM(Q94:Q96)</f>
        <v>508</v>
      </c>
      <c r="R93" s="97">
        <f>Q101</f>
        <v>563</v>
      </c>
      <c r="S93" s="98" t="str">
        <f>B101</f>
        <v>Temper</v>
      </c>
      <c r="T93" s="103">
        <f>SUM(T94:T96)</f>
        <v>431</v>
      </c>
      <c r="U93" s="97">
        <f>SUM(U94:U96)</f>
        <v>518</v>
      </c>
      <c r="V93" s="97">
        <f>U97</f>
        <v>498</v>
      </c>
      <c r="W93" s="98" t="str">
        <f>B97</f>
        <v>Rakvere Spordikeskus</v>
      </c>
      <c r="X93" s="104">
        <f t="shared" ref="X93:X116" si="93">E93+I93+M93+Q93+U93</f>
        <v>2715</v>
      </c>
      <c r="Y93" s="102">
        <f>SUM(Y94:Y96)</f>
        <v>2280</v>
      </c>
      <c r="Z93" s="105">
        <f>AVERAGE(Z94,Z95,Z96)</f>
        <v>181</v>
      </c>
      <c r="AA93" s="106">
        <f>AVERAGE(AA94,AA95,AA96)</f>
        <v>152</v>
      </c>
      <c r="AB93" s="730">
        <f>F94+J94+N94+R94+V94</f>
        <v>3</v>
      </c>
    </row>
    <row r="94" spans="1:28" x14ac:dyDescent="0.3">
      <c r="B94" s="108" t="s">
        <v>147</v>
      </c>
      <c r="C94" s="109">
        <v>37</v>
      </c>
      <c r="D94" s="110">
        <v>127</v>
      </c>
      <c r="E94" s="111">
        <f>C94+D94</f>
        <v>164</v>
      </c>
      <c r="F94" s="733">
        <v>1</v>
      </c>
      <c r="G94" s="734"/>
      <c r="H94" s="112">
        <v>174</v>
      </c>
      <c r="I94" s="113">
        <f>C94+H94</f>
        <v>211</v>
      </c>
      <c r="J94" s="733">
        <v>1</v>
      </c>
      <c r="K94" s="734"/>
      <c r="L94" s="112">
        <v>185</v>
      </c>
      <c r="M94" s="113">
        <f>C94+L94</f>
        <v>222</v>
      </c>
      <c r="N94" s="733">
        <v>0</v>
      </c>
      <c r="O94" s="734"/>
      <c r="P94" s="112">
        <v>136</v>
      </c>
      <c r="Q94" s="111">
        <f>C94+P94</f>
        <v>173</v>
      </c>
      <c r="R94" s="733">
        <v>0</v>
      </c>
      <c r="S94" s="734"/>
      <c r="T94" s="110">
        <v>117</v>
      </c>
      <c r="U94" s="111">
        <f>C94+T94</f>
        <v>154</v>
      </c>
      <c r="V94" s="733">
        <v>1</v>
      </c>
      <c r="W94" s="734"/>
      <c r="X94" s="113">
        <f t="shared" si="93"/>
        <v>924</v>
      </c>
      <c r="Y94" s="112">
        <f>D94+H94+L94+P94+T94</f>
        <v>739</v>
      </c>
      <c r="Z94" s="114">
        <f>AVERAGE(E94,I94,M94,Q94,U94)</f>
        <v>184.8</v>
      </c>
      <c r="AA94" s="115">
        <f>AVERAGE(E94,I94,M94,Q94,U94)-C94</f>
        <v>147.80000000000001</v>
      </c>
      <c r="AB94" s="731"/>
    </row>
    <row r="95" spans="1:28" x14ac:dyDescent="0.3">
      <c r="B95" s="117" t="s">
        <v>148</v>
      </c>
      <c r="C95" s="116">
        <v>36</v>
      </c>
      <c r="D95" s="110">
        <v>156</v>
      </c>
      <c r="E95" s="111">
        <f>C95+D95</f>
        <v>192</v>
      </c>
      <c r="F95" s="735"/>
      <c r="G95" s="736"/>
      <c r="H95" s="112">
        <v>132</v>
      </c>
      <c r="I95" s="113">
        <f>C95+H95</f>
        <v>168</v>
      </c>
      <c r="J95" s="735"/>
      <c r="K95" s="736"/>
      <c r="L95" s="112">
        <v>134</v>
      </c>
      <c r="M95" s="113">
        <f t="shared" ref="M95:M96" si="94">C95+L95</f>
        <v>170</v>
      </c>
      <c r="N95" s="735"/>
      <c r="O95" s="736"/>
      <c r="P95" s="110">
        <v>144</v>
      </c>
      <c r="Q95" s="111">
        <f t="shared" ref="Q95:Q96" si="95">C95+P95</f>
        <v>180</v>
      </c>
      <c r="R95" s="735"/>
      <c r="S95" s="736"/>
      <c r="T95" s="110">
        <v>135</v>
      </c>
      <c r="U95" s="111">
        <f t="shared" ref="U95:U96" si="96">C95+T95</f>
        <v>171</v>
      </c>
      <c r="V95" s="735"/>
      <c r="W95" s="736"/>
      <c r="X95" s="113">
        <f t="shared" si="93"/>
        <v>881</v>
      </c>
      <c r="Y95" s="112">
        <f>D95+H95+L95+P95+T95</f>
        <v>701</v>
      </c>
      <c r="Z95" s="114">
        <f>AVERAGE(E95,I95,M95,Q95,U95)</f>
        <v>176.2</v>
      </c>
      <c r="AA95" s="115">
        <f>AVERAGE(E95,I95,M95,Q95,U95)-C95</f>
        <v>140.19999999999999</v>
      </c>
      <c r="AB95" s="731"/>
    </row>
    <row r="96" spans="1:28" ht="17.399999999999999" thickBot="1" x14ac:dyDescent="0.35">
      <c r="B96" s="131" t="s">
        <v>149</v>
      </c>
      <c r="C96" s="118">
        <v>14</v>
      </c>
      <c r="D96" s="110">
        <v>202</v>
      </c>
      <c r="E96" s="260">
        <f>C96+D96</f>
        <v>216</v>
      </c>
      <c r="F96" s="737"/>
      <c r="G96" s="738"/>
      <c r="H96" s="119">
        <v>180</v>
      </c>
      <c r="I96" s="113">
        <f t="shared" ref="I96:I97" si="97">C96+H96</f>
        <v>194</v>
      </c>
      <c r="J96" s="737"/>
      <c r="K96" s="738"/>
      <c r="L96" s="112">
        <v>138</v>
      </c>
      <c r="M96" s="113">
        <f t="shared" si="94"/>
        <v>152</v>
      </c>
      <c r="N96" s="737"/>
      <c r="O96" s="738"/>
      <c r="P96" s="110">
        <v>141</v>
      </c>
      <c r="Q96" s="111">
        <f t="shared" si="95"/>
        <v>155</v>
      </c>
      <c r="R96" s="737"/>
      <c r="S96" s="738"/>
      <c r="T96" s="110">
        <v>179</v>
      </c>
      <c r="U96" s="111">
        <f t="shared" si="96"/>
        <v>193</v>
      </c>
      <c r="V96" s="737"/>
      <c r="W96" s="738"/>
      <c r="X96" s="113">
        <f t="shared" si="93"/>
        <v>910</v>
      </c>
      <c r="Y96" s="119">
        <f>D96+H96+L96+P96+T96</f>
        <v>840</v>
      </c>
      <c r="Z96" s="120">
        <f>AVERAGE(E96,I96,M96,Q96,U96)</f>
        <v>182</v>
      </c>
      <c r="AA96" s="121">
        <f>AVERAGE(E96,I96,M96,Q96,U96)-C96</f>
        <v>168</v>
      </c>
      <c r="AB96" s="732"/>
    </row>
    <row r="97" spans="2:28" ht="40.200000000000003" thickBot="1" x14ac:dyDescent="0.35">
      <c r="B97" s="93" t="s">
        <v>78</v>
      </c>
      <c r="C97" s="123">
        <f>SUM(C98:C100)</f>
        <v>176</v>
      </c>
      <c r="D97" s="95">
        <f>SUM(D98:D100)</f>
        <v>297</v>
      </c>
      <c r="E97" s="124">
        <f>SUM(E98:E100)</f>
        <v>473</v>
      </c>
      <c r="F97" s="124">
        <f>E109</f>
        <v>472</v>
      </c>
      <c r="G97" s="101" t="str">
        <f>B109</f>
        <v>Astera</v>
      </c>
      <c r="H97" s="125">
        <f>SUM(H98:H100)</f>
        <v>351</v>
      </c>
      <c r="I97" s="113">
        <f t="shared" si="97"/>
        <v>527</v>
      </c>
      <c r="J97" s="124">
        <f>I105</f>
        <v>545</v>
      </c>
      <c r="K97" s="101" t="str">
        <f>B105</f>
        <v>Kaupmees (-30)</v>
      </c>
      <c r="L97" s="102">
        <f>SUM(L98:L100)</f>
        <v>395</v>
      </c>
      <c r="M97" s="126">
        <f>SUM(M98:M100)</f>
        <v>571</v>
      </c>
      <c r="N97" s="124">
        <f>M101</f>
        <v>502</v>
      </c>
      <c r="O97" s="101" t="str">
        <f>B101</f>
        <v>Temper</v>
      </c>
      <c r="P97" s="102">
        <f>SUM(P98:P100)</f>
        <v>336</v>
      </c>
      <c r="Q97" s="97">
        <f>SUM(Q98:Q100)</f>
        <v>512</v>
      </c>
      <c r="R97" s="124">
        <f>Q113</f>
        <v>472</v>
      </c>
      <c r="S97" s="101" t="str">
        <f>B113</f>
        <v>Rakvere Teater</v>
      </c>
      <c r="T97" s="102">
        <f>SUM(T98:T100)</f>
        <v>322</v>
      </c>
      <c r="U97" s="127">
        <f>SUM(U98:U100)</f>
        <v>498</v>
      </c>
      <c r="V97" s="124">
        <f>U93</f>
        <v>518</v>
      </c>
      <c r="W97" s="101" t="str">
        <f>B93</f>
        <v>JKM</v>
      </c>
      <c r="X97" s="104">
        <f t="shared" si="93"/>
        <v>2581</v>
      </c>
      <c r="Y97" s="102">
        <f>SUM(Y98:Y100)</f>
        <v>1701</v>
      </c>
      <c r="Z97" s="128">
        <f>AVERAGE(Z98,Z99,Z100)</f>
        <v>172.06666666666669</v>
      </c>
      <c r="AA97" s="106">
        <f>AVERAGE(AA98,AA99,AA100)</f>
        <v>113.39999999999999</v>
      </c>
      <c r="AB97" s="730">
        <f>F98+J98+N98+R98+V98</f>
        <v>3</v>
      </c>
    </row>
    <row r="98" spans="2:28" x14ac:dyDescent="0.3">
      <c r="B98" s="130" t="s">
        <v>142</v>
      </c>
      <c r="C98" s="116">
        <v>56</v>
      </c>
      <c r="D98" s="110">
        <v>109</v>
      </c>
      <c r="E98" s="111">
        <f>C98+D98</f>
        <v>165</v>
      </c>
      <c r="F98" s="733">
        <v>1</v>
      </c>
      <c r="G98" s="734"/>
      <c r="H98" s="112">
        <v>136</v>
      </c>
      <c r="I98" s="113">
        <f>C98+H98</f>
        <v>192</v>
      </c>
      <c r="J98" s="733">
        <v>0</v>
      </c>
      <c r="K98" s="734"/>
      <c r="L98" s="112">
        <v>157</v>
      </c>
      <c r="M98" s="113">
        <f>C98+L98</f>
        <v>213</v>
      </c>
      <c r="N98" s="733">
        <v>1</v>
      </c>
      <c r="O98" s="734"/>
      <c r="P98" s="112">
        <v>124</v>
      </c>
      <c r="Q98" s="111">
        <f>C98+P98</f>
        <v>180</v>
      </c>
      <c r="R98" s="733">
        <v>1</v>
      </c>
      <c r="S98" s="734"/>
      <c r="T98" s="110">
        <v>122</v>
      </c>
      <c r="U98" s="111">
        <f>C98+T98</f>
        <v>178</v>
      </c>
      <c r="V98" s="733">
        <v>0</v>
      </c>
      <c r="W98" s="734"/>
      <c r="X98" s="113">
        <f t="shared" si="93"/>
        <v>928</v>
      </c>
      <c r="Y98" s="112">
        <f>D98+H98+L98+P98+T98</f>
        <v>648</v>
      </c>
      <c r="Z98" s="114">
        <f>AVERAGE(E98,I98,M98,Q98,U98)</f>
        <v>185.6</v>
      </c>
      <c r="AA98" s="115">
        <f>AVERAGE(E98,I98,M98,Q98,U98)-C98</f>
        <v>129.6</v>
      </c>
      <c r="AB98" s="731"/>
    </row>
    <row r="99" spans="2:28" x14ac:dyDescent="0.3">
      <c r="B99" s="117" t="s">
        <v>141</v>
      </c>
      <c r="C99" s="116">
        <v>60</v>
      </c>
      <c r="D99" s="110">
        <v>115</v>
      </c>
      <c r="E99" s="111">
        <f>C99+D99</f>
        <v>175</v>
      </c>
      <c r="F99" s="735"/>
      <c r="G99" s="736"/>
      <c r="H99" s="112">
        <v>102</v>
      </c>
      <c r="I99" s="113">
        <f t="shared" ref="I99:I100" si="98">C99+H99</f>
        <v>162</v>
      </c>
      <c r="J99" s="735"/>
      <c r="K99" s="736"/>
      <c r="L99" s="112">
        <v>133</v>
      </c>
      <c r="M99" s="113">
        <f t="shared" ref="M99:M100" si="99">C99+L99</f>
        <v>193</v>
      </c>
      <c r="N99" s="735"/>
      <c r="O99" s="736"/>
      <c r="P99" s="110">
        <v>103</v>
      </c>
      <c r="Q99" s="111">
        <f t="shared" ref="Q99:Q100" si="100">C99+P99</f>
        <v>163</v>
      </c>
      <c r="R99" s="735"/>
      <c r="S99" s="736"/>
      <c r="T99" s="110">
        <v>119</v>
      </c>
      <c r="U99" s="111">
        <f t="shared" ref="U99:U100" si="101">C99+T99</f>
        <v>179</v>
      </c>
      <c r="V99" s="735"/>
      <c r="W99" s="736"/>
      <c r="X99" s="113">
        <f t="shared" si="93"/>
        <v>872</v>
      </c>
      <c r="Y99" s="112">
        <f>D99+H99+L99+P99+T99</f>
        <v>572</v>
      </c>
      <c r="Z99" s="114">
        <f>AVERAGE(E99,I99,M99,Q99,U99)</f>
        <v>174.4</v>
      </c>
      <c r="AA99" s="115">
        <f>AVERAGE(E99,I99,M99,Q99,U99)-C99</f>
        <v>114.4</v>
      </c>
      <c r="AB99" s="731"/>
    </row>
    <row r="100" spans="2:28" ht="17.399999999999999" thickBot="1" x14ac:dyDescent="0.35">
      <c r="B100" s="131" t="s">
        <v>186</v>
      </c>
      <c r="C100" s="118">
        <v>60</v>
      </c>
      <c r="D100" s="110">
        <v>73</v>
      </c>
      <c r="E100" s="260">
        <f>C100+D100</f>
        <v>133</v>
      </c>
      <c r="F100" s="737"/>
      <c r="G100" s="738"/>
      <c r="H100" s="119">
        <v>113</v>
      </c>
      <c r="I100" s="113">
        <f t="shared" si="98"/>
        <v>173</v>
      </c>
      <c r="J100" s="737"/>
      <c r="K100" s="738"/>
      <c r="L100" s="112">
        <v>105</v>
      </c>
      <c r="M100" s="113">
        <f t="shared" si="99"/>
        <v>165</v>
      </c>
      <c r="N100" s="737"/>
      <c r="O100" s="738"/>
      <c r="P100" s="110">
        <v>109</v>
      </c>
      <c r="Q100" s="111">
        <f t="shared" si="100"/>
        <v>169</v>
      </c>
      <c r="R100" s="737"/>
      <c r="S100" s="738"/>
      <c r="T100" s="110">
        <v>81</v>
      </c>
      <c r="U100" s="111">
        <f t="shared" si="101"/>
        <v>141</v>
      </c>
      <c r="V100" s="737"/>
      <c r="W100" s="738"/>
      <c r="X100" s="113">
        <f t="shared" si="93"/>
        <v>781</v>
      </c>
      <c r="Y100" s="119">
        <f>D100+H100+L100+P100+T100</f>
        <v>481</v>
      </c>
      <c r="Z100" s="120">
        <f>AVERAGE(E100,I100,M100,Q100,U100)</f>
        <v>156.19999999999999</v>
      </c>
      <c r="AA100" s="121">
        <f>AVERAGE(E100,I100,M100,Q100,U100)-C100</f>
        <v>96.199999999999989</v>
      </c>
      <c r="AB100" s="732"/>
    </row>
    <row r="101" spans="2:28" ht="42" thickBot="1" x14ac:dyDescent="0.35">
      <c r="B101" s="93" t="s">
        <v>20</v>
      </c>
      <c r="C101" s="123">
        <f>SUM(C102:C104)</f>
        <v>137</v>
      </c>
      <c r="D101" s="95">
        <f>SUM(D102:D104)</f>
        <v>377</v>
      </c>
      <c r="E101" s="124">
        <f>SUM(E102:E104)</f>
        <v>514</v>
      </c>
      <c r="F101" s="124">
        <f>E105</f>
        <v>497</v>
      </c>
      <c r="G101" s="101" t="str">
        <f>B105</f>
        <v>Kaupmees (-30)</v>
      </c>
      <c r="H101" s="125">
        <f>SUM(H102:H104)</f>
        <v>443</v>
      </c>
      <c r="I101" s="124">
        <f>SUM(I102:I104)</f>
        <v>580</v>
      </c>
      <c r="J101" s="124">
        <f>I113</f>
        <v>490</v>
      </c>
      <c r="K101" s="101" t="str">
        <f>B113</f>
        <v>Rakvere Teater</v>
      </c>
      <c r="L101" s="102">
        <f>SUM(L102:L104)</f>
        <v>365</v>
      </c>
      <c r="M101" s="124">
        <f>SUM(M102:M104)</f>
        <v>502</v>
      </c>
      <c r="N101" s="124">
        <f>M97</f>
        <v>571</v>
      </c>
      <c r="O101" s="101" t="str">
        <f>B97</f>
        <v>Rakvere Spordikeskus</v>
      </c>
      <c r="P101" s="102">
        <f>SUM(P102:P104)</f>
        <v>426</v>
      </c>
      <c r="Q101" s="124">
        <f>SUM(Q102:Q104)</f>
        <v>563</v>
      </c>
      <c r="R101" s="124">
        <f>Q93</f>
        <v>508</v>
      </c>
      <c r="S101" s="101" t="str">
        <f>B93</f>
        <v>JKM</v>
      </c>
      <c r="T101" s="102">
        <f>SUM(T102:T104)</f>
        <v>374</v>
      </c>
      <c r="U101" s="124">
        <f>SUM(U102:U104)</f>
        <v>511</v>
      </c>
      <c r="V101" s="124">
        <f>U109</f>
        <v>502</v>
      </c>
      <c r="W101" s="101" t="str">
        <f>B109</f>
        <v>Astera</v>
      </c>
      <c r="X101" s="104">
        <f t="shared" si="93"/>
        <v>2670</v>
      </c>
      <c r="Y101" s="102">
        <f>SUM(Y102:Y104)</f>
        <v>1985</v>
      </c>
      <c r="Z101" s="128">
        <f>AVERAGE(Z102,Z103,Z104)</f>
        <v>178</v>
      </c>
      <c r="AA101" s="106">
        <f>AVERAGE(AA102,AA103,AA104)</f>
        <v>132.33333333333334</v>
      </c>
      <c r="AB101" s="730">
        <f>F102+J102+N102+R102+V102</f>
        <v>4</v>
      </c>
    </row>
    <row r="102" spans="2:28" x14ac:dyDescent="0.3">
      <c r="B102" s="143" t="s">
        <v>164</v>
      </c>
      <c r="C102" s="116">
        <v>59</v>
      </c>
      <c r="D102" s="110">
        <v>70</v>
      </c>
      <c r="E102" s="111">
        <f>C102+D102</f>
        <v>129</v>
      </c>
      <c r="F102" s="733">
        <v>1</v>
      </c>
      <c r="G102" s="734"/>
      <c r="H102" s="112">
        <v>131</v>
      </c>
      <c r="I102" s="113">
        <f>C102+H102</f>
        <v>190</v>
      </c>
      <c r="J102" s="733">
        <v>1</v>
      </c>
      <c r="K102" s="734"/>
      <c r="L102" s="112">
        <v>123</v>
      </c>
      <c r="M102" s="113">
        <f>C102+L102</f>
        <v>182</v>
      </c>
      <c r="N102" s="733">
        <v>0</v>
      </c>
      <c r="O102" s="734"/>
      <c r="P102" s="112">
        <v>123</v>
      </c>
      <c r="Q102" s="111">
        <f>C102+P102</f>
        <v>182</v>
      </c>
      <c r="R102" s="733">
        <v>1</v>
      </c>
      <c r="S102" s="734"/>
      <c r="T102" s="110">
        <v>117</v>
      </c>
      <c r="U102" s="111">
        <f>C102+T102</f>
        <v>176</v>
      </c>
      <c r="V102" s="733">
        <v>1</v>
      </c>
      <c r="W102" s="734"/>
      <c r="X102" s="113">
        <f t="shared" si="93"/>
        <v>859</v>
      </c>
      <c r="Y102" s="112">
        <f>D102+H102+L102+P102+T102</f>
        <v>564</v>
      </c>
      <c r="Z102" s="114">
        <f>AVERAGE(E102,I102,M102,Q102,U102)</f>
        <v>171.8</v>
      </c>
      <c r="AA102" s="115">
        <f>AVERAGE(E102,I102,M102,Q102,U102)-C102</f>
        <v>112.80000000000001</v>
      </c>
      <c r="AB102" s="731"/>
    </row>
    <row r="103" spans="2:28" x14ac:dyDescent="0.3">
      <c r="B103" s="143" t="s">
        <v>165</v>
      </c>
      <c r="C103" s="116">
        <v>43</v>
      </c>
      <c r="D103" s="110">
        <v>151</v>
      </c>
      <c r="E103" s="111">
        <f>C103+D103</f>
        <v>194</v>
      </c>
      <c r="F103" s="735"/>
      <c r="G103" s="736"/>
      <c r="H103" s="112">
        <v>178</v>
      </c>
      <c r="I103" s="113">
        <f t="shared" ref="I103:I104" si="102">C103+H103</f>
        <v>221</v>
      </c>
      <c r="J103" s="735"/>
      <c r="K103" s="736"/>
      <c r="L103" s="112">
        <v>97</v>
      </c>
      <c r="M103" s="113">
        <f t="shared" ref="M103:M104" si="103">C103+L103</f>
        <v>140</v>
      </c>
      <c r="N103" s="735"/>
      <c r="O103" s="736"/>
      <c r="P103" s="110">
        <v>154</v>
      </c>
      <c r="Q103" s="111">
        <f t="shared" ref="Q103:Q104" si="104">C103+P103</f>
        <v>197</v>
      </c>
      <c r="R103" s="735"/>
      <c r="S103" s="736"/>
      <c r="T103" s="110">
        <v>138</v>
      </c>
      <c r="U103" s="111">
        <f t="shared" ref="U103:U104" si="105">C103+T103</f>
        <v>181</v>
      </c>
      <c r="V103" s="735"/>
      <c r="W103" s="736"/>
      <c r="X103" s="113">
        <f t="shared" si="93"/>
        <v>933</v>
      </c>
      <c r="Y103" s="112">
        <f>D103+H103+L103+P103+T103</f>
        <v>718</v>
      </c>
      <c r="Z103" s="114">
        <f>AVERAGE(E103,I103,M103,Q103,U103)</f>
        <v>186.6</v>
      </c>
      <c r="AA103" s="115">
        <f>AVERAGE(E103,I103,M103,Q103,U103)-C103</f>
        <v>143.6</v>
      </c>
      <c r="AB103" s="731"/>
    </row>
    <row r="104" spans="2:28" ht="17.399999999999999" thickBot="1" x14ac:dyDescent="0.35">
      <c r="B104" s="134" t="s">
        <v>127</v>
      </c>
      <c r="C104" s="118">
        <v>35</v>
      </c>
      <c r="D104" s="110">
        <v>156</v>
      </c>
      <c r="E104" s="260">
        <f>C104+D104</f>
        <v>191</v>
      </c>
      <c r="F104" s="737"/>
      <c r="G104" s="738"/>
      <c r="H104" s="119">
        <v>134</v>
      </c>
      <c r="I104" s="113">
        <f t="shared" si="102"/>
        <v>169</v>
      </c>
      <c r="J104" s="737"/>
      <c r="K104" s="738"/>
      <c r="L104" s="112">
        <v>145</v>
      </c>
      <c r="M104" s="113">
        <f t="shared" si="103"/>
        <v>180</v>
      </c>
      <c r="N104" s="737"/>
      <c r="O104" s="738"/>
      <c r="P104" s="110">
        <v>149</v>
      </c>
      <c r="Q104" s="111">
        <f t="shared" si="104"/>
        <v>184</v>
      </c>
      <c r="R104" s="737"/>
      <c r="S104" s="738"/>
      <c r="T104" s="110">
        <v>119</v>
      </c>
      <c r="U104" s="111">
        <f t="shared" si="105"/>
        <v>154</v>
      </c>
      <c r="V104" s="737"/>
      <c r="W104" s="738"/>
      <c r="X104" s="113">
        <f t="shared" si="93"/>
        <v>878</v>
      </c>
      <c r="Y104" s="119">
        <f>D104+H104+L104+P104+T104</f>
        <v>703</v>
      </c>
      <c r="Z104" s="120">
        <f>AVERAGE(E104,I104,M104,Q104,U104)</f>
        <v>175.6</v>
      </c>
      <c r="AA104" s="121">
        <f>AVERAGE(E104,I104,M104,Q104,U104)-C104</f>
        <v>140.6</v>
      </c>
      <c r="AB104" s="732"/>
    </row>
    <row r="105" spans="2:28" ht="42" thickBot="1" x14ac:dyDescent="0.35">
      <c r="B105" s="93" t="s">
        <v>173</v>
      </c>
      <c r="C105" s="123">
        <f>SUM(C106:C108)-30</f>
        <v>132</v>
      </c>
      <c r="D105" s="95">
        <f>SUM(D106:D108)</f>
        <v>365</v>
      </c>
      <c r="E105" s="124">
        <f>SUM(E106:E108)-30</f>
        <v>497</v>
      </c>
      <c r="F105" s="124">
        <f>E101</f>
        <v>514</v>
      </c>
      <c r="G105" s="101" t="str">
        <f>B101</f>
        <v>Temper</v>
      </c>
      <c r="H105" s="132">
        <f>SUM(H106:H108)</f>
        <v>413</v>
      </c>
      <c r="I105" s="124">
        <f>SUM(I106:I108)-30</f>
        <v>545</v>
      </c>
      <c r="J105" s="124">
        <f>I97</f>
        <v>527</v>
      </c>
      <c r="K105" s="101" t="str">
        <f>B97</f>
        <v>Rakvere Spordikeskus</v>
      </c>
      <c r="L105" s="103">
        <f>SUM(L106:L108)</f>
        <v>455</v>
      </c>
      <c r="M105" s="127">
        <f>SUM(M106:M108)-30</f>
        <v>587</v>
      </c>
      <c r="N105" s="124">
        <f>M93</f>
        <v>544</v>
      </c>
      <c r="O105" s="101" t="str">
        <f>B93</f>
        <v>JKM</v>
      </c>
      <c r="P105" s="102">
        <f>SUM(P106:P108)</f>
        <v>448</v>
      </c>
      <c r="Q105" s="127">
        <f>SUM(Q106:Q108)-30</f>
        <v>580</v>
      </c>
      <c r="R105" s="124">
        <f>Q109</f>
        <v>467</v>
      </c>
      <c r="S105" s="101" t="str">
        <f>B109</f>
        <v>Astera</v>
      </c>
      <c r="T105" s="102">
        <f>SUM(T106:T108)</f>
        <v>378</v>
      </c>
      <c r="U105" s="127">
        <f>SUM(U106:U108)-30</f>
        <v>510</v>
      </c>
      <c r="V105" s="124">
        <f>U113</f>
        <v>571</v>
      </c>
      <c r="W105" s="101" t="str">
        <f>B113</f>
        <v>Rakvere Teater</v>
      </c>
      <c r="X105" s="104">
        <f t="shared" si="93"/>
        <v>2719</v>
      </c>
      <c r="Y105" s="102">
        <f>SUM(Y106:Y108)</f>
        <v>2059</v>
      </c>
      <c r="Z105" s="128">
        <f>AVERAGE(Z106,Z107,Z108)</f>
        <v>191.26666666666665</v>
      </c>
      <c r="AA105" s="106">
        <f>AVERAGE(AA106,AA107,AA108)</f>
        <v>137.26666666666665</v>
      </c>
      <c r="AB105" s="730">
        <f>F106+J106+N106+R106+V106</f>
        <v>3</v>
      </c>
    </row>
    <row r="106" spans="2:28" x14ac:dyDescent="0.3">
      <c r="B106" s="143" t="s">
        <v>118</v>
      </c>
      <c r="C106" s="116">
        <v>46</v>
      </c>
      <c r="D106" s="110">
        <v>117</v>
      </c>
      <c r="E106" s="111">
        <f>C106+D106</f>
        <v>163</v>
      </c>
      <c r="F106" s="733">
        <v>0</v>
      </c>
      <c r="G106" s="734"/>
      <c r="H106" s="112">
        <v>179</v>
      </c>
      <c r="I106" s="113">
        <f>C106+H106</f>
        <v>225</v>
      </c>
      <c r="J106" s="733">
        <v>1</v>
      </c>
      <c r="K106" s="734"/>
      <c r="L106" s="112">
        <v>187</v>
      </c>
      <c r="M106" s="113">
        <f>C106+L106</f>
        <v>233</v>
      </c>
      <c r="N106" s="733">
        <v>1</v>
      </c>
      <c r="O106" s="734"/>
      <c r="P106" s="112">
        <v>158</v>
      </c>
      <c r="Q106" s="111">
        <f>C106+P106</f>
        <v>204</v>
      </c>
      <c r="R106" s="733">
        <v>1</v>
      </c>
      <c r="S106" s="734"/>
      <c r="T106" s="110">
        <v>137</v>
      </c>
      <c r="U106" s="111">
        <f>C106+T106</f>
        <v>183</v>
      </c>
      <c r="V106" s="733">
        <v>0</v>
      </c>
      <c r="W106" s="734"/>
      <c r="X106" s="113">
        <f t="shared" si="93"/>
        <v>1008</v>
      </c>
      <c r="Y106" s="112">
        <f>D106+H106+L106+P106+T106</f>
        <v>778</v>
      </c>
      <c r="Z106" s="114">
        <f>AVERAGE(E106,I106,M106,Q106,U106)</f>
        <v>201.6</v>
      </c>
      <c r="AA106" s="115">
        <f>AVERAGE(E106,I106,M106,Q106,U106)-C106</f>
        <v>155.6</v>
      </c>
      <c r="AB106" s="731"/>
    </row>
    <row r="107" spans="2:28" x14ac:dyDescent="0.3">
      <c r="B107" s="143" t="s">
        <v>119</v>
      </c>
      <c r="C107" s="116">
        <v>60</v>
      </c>
      <c r="D107" s="110">
        <v>110</v>
      </c>
      <c r="E107" s="111">
        <f>C107+D107</f>
        <v>170</v>
      </c>
      <c r="F107" s="735"/>
      <c r="G107" s="736"/>
      <c r="H107" s="112">
        <v>99</v>
      </c>
      <c r="I107" s="113">
        <f t="shared" ref="I107:I108" si="106">C107+H107</f>
        <v>159</v>
      </c>
      <c r="J107" s="735"/>
      <c r="K107" s="736"/>
      <c r="L107" s="112">
        <v>114</v>
      </c>
      <c r="M107" s="113">
        <f t="shared" ref="M107:M108" si="107">C107+L107</f>
        <v>174</v>
      </c>
      <c r="N107" s="735"/>
      <c r="O107" s="736"/>
      <c r="P107" s="110">
        <v>125</v>
      </c>
      <c r="Q107" s="111">
        <f t="shared" ref="Q107:Q108" si="108">C107+P107</f>
        <v>185</v>
      </c>
      <c r="R107" s="735"/>
      <c r="S107" s="736"/>
      <c r="T107" s="110">
        <v>110</v>
      </c>
      <c r="U107" s="111">
        <f t="shared" ref="U107:U108" si="109">C107+T107</f>
        <v>170</v>
      </c>
      <c r="V107" s="735"/>
      <c r="W107" s="736"/>
      <c r="X107" s="113">
        <f t="shared" si="93"/>
        <v>858</v>
      </c>
      <c r="Y107" s="112">
        <f>D107+H107+L107+P107+T107</f>
        <v>558</v>
      </c>
      <c r="Z107" s="114">
        <f>AVERAGE(E107,I107,M107,Q107,U107)</f>
        <v>171.6</v>
      </c>
      <c r="AA107" s="115">
        <f>AVERAGE(E107,I107,M107,Q107,U107)-C107</f>
        <v>111.6</v>
      </c>
      <c r="AB107" s="731"/>
    </row>
    <row r="108" spans="2:28" ht="17.399999999999999" thickBot="1" x14ac:dyDescent="0.35">
      <c r="B108" s="258" t="s">
        <v>120</v>
      </c>
      <c r="C108" s="118">
        <v>56</v>
      </c>
      <c r="D108" s="110">
        <v>138</v>
      </c>
      <c r="E108" s="260">
        <f>C108+D108</f>
        <v>194</v>
      </c>
      <c r="F108" s="737"/>
      <c r="G108" s="738"/>
      <c r="H108" s="119">
        <v>135</v>
      </c>
      <c r="I108" s="113">
        <f t="shared" si="106"/>
        <v>191</v>
      </c>
      <c r="J108" s="737"/>
      <c r="K108" s="738"/>
      <c r="L108" s="112">
        <v>154</v>
      </c>
      <c r="M108" s="113">
        <f t="shared" si="107"/>
        <v>210</v>
      </c>
      <c r="N108" s="737"/>
      <c r="O108" s="738"/>
      <c r="P108" s="110">
        <v>165</v>
      </c>
      <c r="Q108" s="111">
        <f t="shared" si="108"/>
        <v>221</v>
      </c>
      <c r="R108" s="737"/>
      <c r="S108" s="738"/>
      <c r="T108" s="110">
        <v>131</v>
      </c>
      <c r="U108" s="111">
        <f t="shared" si="109"/>
        <v>187</v>
      </c>
      <c r="V108" s="737"/>
      <c r="W108" s="738"/>
      <c r="X108" s="113">
        <f t="shared" si="93"/>
        <v>1003</v>
      </c>
      <c r="Y108" s="119">
        <f>D108+H108+L108+P108+T108</f>
        <v>723</v>
      </c>
      <c r="Z108" s="120">
        <f>AVERAGE(E108,I108,M108,Q108,U108)</f>
        <v>200.6</v>
      </c>
      <c r="AA108" s="121">
        <f>AVERAGE(E108,I108,M108,Q108,U108)-C108</f>
        <v>144.6</v>
      </c>
      <c r="AB108" s="732"/>
    </row>
    <row r="109" spans="2:28" ht="42" thickBot="1" x14ac:dyDescent="0.35">
      <c r="B109" s="93" t="s">
        <v>62</v>
      </c>
      <c r="C109" s="133">
        <f>SUM(C110:C112)</f>
        <v>165</v>
      </c>
      <c r="D109" s="95">
        <f>SUM(D110:D112)</f>
        <v>307</v>
      </c>
      <c r="E109" s="124">
        <f>SUM(E110:E112)</f>
        <v>472</v>
      </c>
      <c r="F109" s="124">
        <f>E97</f>
        <v>473</v>
      </c>
      <c r="G109" s="101" t="str">
        <f>B97</f>
        <v>Rakvere Spordikeskus</v>
      </c>
      <c r="H109" s="125">
        <f>SUM(H110:H112)</f>
        <v>286</v>
      </c>
      <c r="I109" s="124">
        <f>SUM(I110:I112)</f>
        <v>451</v>
      </c>
      <c r="J109" s="124">
        <f>I93</f>
        <v>573</v>
      </c>
      <c r="K109" s="101" t="str">
        <f>B93</f>
        <v>JKM</v>
      </c>
      <c r="L109" s="102">
        <f>SUM(L110:L112)</f>
        <v>313</v>
      </c>
      <c r="M109" s="126">
        <f>SUM(M110:M112)</f>
        <v>478</v>
      </c>
      <c r="N109" s="124">
        <f>M113</f>
        <v>487</v>
      </c>
      <c r="O109" s="101" t="str">
        <f>B113</f>
        <v>Rakvere Teater</v>
      </c>
      <c r="P109" s="102">
        <f>SUM(P110:P112)</f>
        <v>302</v>
      </c>
      <c r="Q109" s="126">
        <f>SUM(Q110:Q112)</f>
        <v>467</v>
      </c>
      <c r="R109" s="124">
        <f>Q105</f>
        <v>580</v>
      </c>
      <c r="S109" s="101" t="str">
        <f>B105</f>
        <v>Kaupmees (-30)</v>
      </c>
      <c r="T109" s="102">
        <f>SUM(T110:T112)</f>
        <v>337</v>
      </c>
      <c r="U109" s="126">
        <f>SUM(U110:U112)</f>
        <v>502</v>
      </c>
      <c r="V109" s="124">
        <f>U101</f>
        <v>511</v>
      </c>
      <c r="W109" s="101" t="str">
        <f>B101</f>
        <v>Temper</v>
      </c>
      <c r="X109" s="104">
        <f t="shared" si="93"/>
        <v>2370</v>
      </c>
      <c r="Y109" s="102">
        <f>SUM(Y110:Y112)</f>
        <v>1545</v>
      </c>
      <c r="Z109" s="128">
        <f>AVERAGE(Z110,Z111,Z112)</f>
        <v>158</v>
      </c>
      <c r="AA109" s="106">
        <f>AVERAGE(AA110,AA111,AA112)</f>
        <v>103</v>
      </c>
      <c r="AB109" s="730">
        <f>F110+J110+N110+R110+V110</f>
        <v>0</v>
      </c>
    </row>
    <row r="110" spans="2:28" x14ac:dyDescent="0.3">
      <c r="B110" s="259" t="s">
        <v>184</v>
      </c>
      <c r="C110" s="116">
        <v>60</v>
      </c>
      <c r="D110" s="110">
        <v>80</v>
      </c>
      <c r="E110" s="111">
        <f>C110+D110</f>
        <v>140</v>
      </c>
      <c r="F110" s="733">
        <v>0</v>
      </c>
      <c r="G110" s="734"/>
      <c r="H110" s="112">
        <v>61</v>
      </c>
      <c r="I110" s="113">
        <f>C110+H110</f>
        <v>121</v>
      </c>
      <c r="J110" s="733">
        <v>0</v>
      </c>
      <c r="K110" s="734"/>
      <c r="L110" s="112">
        <v>77</v>
      </c>
      <c r="M110" s="113">
        <f>C110+L110</f>
        <v>137</v>
      </c>
      <c r="N110" s="733">
        <v>0</v>
      </c>
      <c r="O110" s="734"/>
      <c r="P110" s="112">
        <v>77</v>
      </c>
      <c r="Q110" s="111">
        <f>C110+P110</f>
        <v>137</v>
      </c>
      <c r="R110" s="733">
        <v>0</v>
      </c>
      <c r="S110" s="734"/>
      <c r="T110" s="110">
        <v>72</v>
      </c>
      <c r="U110" s="111">
        <f>C110+T110</f>
        <v>132</v>
      </c>
      <c r="V110" s="733">
        <v>0</v>
      </c>
      <c r="W110" s="734"/>
      <c r="X110" s="113">
        <f t="shared" si="93"/>
        <v>667</v>
      </c>
      <c r="Y110" s="112">
        <f>D110+H110+L110+P110+T110</f>
        <v>367</v>
      </c>
      <c r="Z110" s="114">
        <f>AVERAGE(E110,I110,M110,Q110,U110)</f>
        <v>133.4</v>
      </c>
      <c r="AA110" s="115">
        <f>AVERAGE(E110,I110,M110,Q110,U110)-C110</f>
        <v>73.400000000000006</v>
      </c>
      <c r="AB110" s="731"/>
    </row>
    <row r="111" spans="2:28" x14ac:dyDescent="0.3">
      <c r="B111" s="117" t="s">
        <v>68</v>
      </c>
      <c r="C111" s="116">
        <v>45</v>
      </c>
      <c r="D111" s="110">
        <v>128</v>
      </c>
      <c r="E111" s="111">
        <f>C111+D111</f>
        <v>173</v>
      </c>
      <c r="F111" s="735"/>
      <c r="G111" s="736"/>
      <c r="H111" s="112">
        <v>136</v>
      </c>
      <c r="I111" s="113">
        <f t="shared" ref="I111:I112" si="110">C111+H111</f>
        <v>181</v>
      </c>
      <c r="J111" s="735"/>
      <c r="K111" s="736"/>
      <c r="L111" s="112">
        <v>105</v>
      </c>
      <c r="M111" s="113">
        <f t="shared" ref="M111:M112" si="111">C111+L111</f>
        <v>150</v>
      </c>
      <c r="N111" s="735"/>
      <c r="O111" s="736"/>
      <c r="P111" s="110">
        <v>119</v>
      </c>
      <c r="Q111" s="111">
        <f t="shared" ref="Q111:Q112" si="112">C111+P111</f>
        <v>164</v>
      </c>
      <c r="R111" s="735"/>
      <c r="S111" s="736"/>
      <c r="T111" s="110">
        <v>103</v>
      </c>
      <c r="U111" s="111">
        <f t="shared" ref="U111:U112" si="113">C111+T111</f>
        <v>148</v>
      </c>
      <c r="V111" s="735"/>
      <c r="W111" s="736"/>
      <c r="X111" s="113">
        <f t="shared" si="93"/>
        <v>816</v>
      </c>
      <c r="Y111" s="112">
        <f>D111+H111+L111+P111+T111</f>
        <v>591</v>
      </c>
      <c r="Z111" s="114">
        <f>AVERAGE(E111,I111,M111,Q111,U111)</f>
        <v>163.19999999999999</v>
      </c>
      <c r="AA111" s="115">
        <f>AVERAGE(E111,I111,M111,Q111,U111)-C111</f>
        <v>118.19999999999999</v>
      </c>
      <c r="AB111" s="731"/>
    </row>
    <row r="112" spans="2:28" ht="17.399999999999999" thickBot="1" x14ac:dyDescent="0.35">
      <c r="B112" s="131" t="s">
        <v>208</v>
      </c>
      <c r="C112" s="118">
        <v>60</v>
      </c>
      <c r="D112" s="110">
        <v>99</v>
      </c>
      <c r="E112" s="260">
        <f>C112+D112</f>
        <v>159</v>
      </c>
      <c r="F112" s="737"/>
      <c r="G112" s="738"/>
      <c r="H112" s="119">
        <v>89</v>
      </c>
      <c r="I112" s="113">
        <f t="shared" si="110"/>
        <v>149</v>
      </c>
      <c r="J112" s="737"/>
      <c r="K112" s="738"/>
      <c r="L112" s="112">
        <v>131</v>
      </c>
      <c r="M112" s="113">
        <f t="shared" si="111"/>
        <v>191</v>
      </c>
      <c r="N112" s="737"/>
      <c r="O112" s="738"/>
      <c r="P112" s="110">
        <v>106</v>
      </c>
      <c r="Q112" s="111">
        <f t="shared" si="112"/>
        <v>166</v>
      </c>
      <c r="R112" s="737"/>
      <c r="S112" s="738"/>
      <c r="T112" s="110">
        <v>162</v>
      </c>
      <c r="U112" s="111">
        <f t="shared" si="113"/>
        <v>222</v>
      </c>
      <c r="V112" s="737"/>
      <c r="W112" s="738"/>
      <c r="X112" s="113">
        <f t="shared" si="93"/>
        <v>887</v>
      </c>
      <c r="Y112" s="119">
        <f>D112+H112+L112+P112+T112</f>
        <v>587</v>
      </c>
      <c r="Z112" s="120">
        <f>AVERAGE(E112,I112,M112,Q112,U112)</f>
        <v>177.4</v>
      </c>
      <c r="AA112" s="121">
        <f>AVERAGE(E112,I112,M112,Q112,U112)-C112</f>
        <v>117.4</v>
      </c>
      <c r="AB112" s="732"/>
    </row>
    <row r="113" spans="2:28" ht="42" thickBot="1" x14ac:dyDescent="0.35">
      <c r="B113" s="93" t="s">
        <v>80</v>
      </c>
      <c r="C113" s="133">
        <f>SUM(C114:C116)</f>
        <v>175</v>
      </c>
      <c r="D113" s="95">
        <f>SUM(D114:D116)</f>
        <v>311</v>
      </c>
      <c r="E113" s="124">
        <f>SUM(E114:E116)</f>
        <v>486</v>
      </c>
      <c r="F113" s="124">
        <f>E93</f>
        <v>572</v>
      </c>
      <c r="G113" s="101" t="str">
        <f>B93</f>
        <v>JKM</v>
      </c>
      <c r="H113" s="125">
        <f>SUM(H114:H116)</f>
        <v>315</v>
      </c>
      <c r="I113" s="124">
        <f>SUM(I114:I116)</f>
        <v>490</v>
      </c>
      <c r="J113" s="124">
        <f>I101</f>
        <v>580</v>
      </c>
      <c r="K113" s="101" t="str">
        <f>B101</f>
        <v>Temper</v>
      </c>
      <c r="L113" s="103">
        <f>SUM(L114:L116)</f>
        <v>312</v>
      </c>
      <c r="M113" s="124">
        <f>SUM(M114:M116)</f>
        <v>487</v>
      </c>
      <c r="N113" s="124">
        <f>M109</f>
        <v>478</v>
      </c>
      <c r="O113" s="101" t="str">
        <f>B109</f>
        <v>Astera</v>
      </c>
      <c r="P113" s="102">
        <f>SUM(P114:P116)</f>
        <v>297</v>
      </c>
      <c r="Q113" s="124">
        <f>SUM(Q114:Q116)</f>
        <v>472</v>
      </c>
      <c r="R113" s="124">
        <f>Q97</f>
        <v>512</v>
      </c>
      <c r="S113" s="101" t="str">
        <f>B97</f>
        <v>Rakvere Spordikeskus</v>
      </c>
      <c r="T113" s="102">
        <f>SUM(T114:T116)</f>
        <v>396</v>
      </c>
      <c r="U113" s="124">
        <f>SUM(U114:U116)</f>
        <v>571</v>
      </c>
      <c r="V113" s="124">
        <f>U105</f>
        <v>510</v>
      </c>
      <c r="W113" s="101" t="str">
        <f>B105</f>
        <v>Kaupmees (-30)</v>
      </c>
      <c r="X113" s="104">
        <f t="shared" si="93"/>
        <v>2506</v>
      </c>
      <c r="Y113" s="102">
        <f>SUM(Y114:Y116)</f>
        <v>1631</v>
      </c>
      <c r="Z113" s="128">
        <f>AVERAGE(Z114,Z115,Z116)</f>
        <v>167.06666666666666</v>
      </c>
      <c r="AA113" s="106">
        <f>AVERAGE(AA114,AA115,AA116)</f>
        <v>108.73333333333335</v>
      </c>
      <c r="AB113" s="730">
        <f>F114+J114+N114+R114+V114</f>
        <v>2</v>
      </c>
    </row>
    <row r="114" spans="2:28" x14ac:dyDescent="0.3">
      <c r="B114" s="108" t="s">
        <v>136</v>
      </c>
      <c r="C114" s="116">
        <v>55</v>
      </c>
      <c r="D114" s="110">
        <v>116</v>
      </c>
      <c r="E114" s="111">
        <f>C114+D114</f>
        <v>171</v>
      </c>
      <c r="F114" s="733">
        <v>0</v>
      </c>
      <c r="G114" s="734"/>
      <c r="H114" s="112">
        <v>128</v>
      </c>
      <c r="I114" s="113">
        <f>C114+H114</f>
        <v>183</v>
      </c>
      <c r="J114" s="733">
        <v>0</v>
      </c>
      <c r="K114" s="734"/>
      <c r="L114" s="112">
        <v>103</v>
      </c>
      <c r="M114" s="113">
        <f>C114+L114</f>
        <v>158</v>
      </c>
      <c r="N114" s="733">
        <v>1</v>
      </c>
      <c r="O114" s="734"/>
      <c r="P114" s="112">
        <v>106</v>
      </c>
      <c r="Q114" s="111">
        <f>C114+P114</f>
        <v>161</v>
      </c>
      <c r="R114" s="733">
        <v>0</v>
      </c>
      <c r="S114" s="734"/>
      <c r="T114" s="110">
        <v>176</v>
      </c>
      <c r="U114" s="111">
        <f>C114+T114</f>
        <v>231</v>
      </c>
      <c r="V114" s="733">
        <v>1</v>
      </c>
      <c r="W114" s="734"/>
      <c r="X114" s="113">
        <f t="shared" si="93"/>
        <v>904</v>
      </c>
      <c r="Y114" s="112">
        <f>D114+H114+L114+P114+T114</f>
        <v>629</v>
      </c>
      <c r="Z114" s="114">
        <f>AVERAGE(E114,I114,M114,Q114,U114)</f>
        <v>180.8</v>
      </c>
      <c r="AA114" s="115">
        <f>AVERAGE(E114,I114,M114,Q114,U114)-C114</f>
        <v>125.80000000000001</v>
      </c>
      <c r="AB114" s="731"/>
    </row>
    <row r="115" spans="2:28" x14ac:dyDescent="0.3">
      <c r="B115" s="108" t="s">
        <v>139</v>
      </c>
      <c r="C115" s="116">
        <v>60</v>
      </c>
      <c r="D115" s="110">
        <v>110</v>
      </c>
      <c r="E115" s="111">
        <f>C115+D115</f>
        <v>170</v>
      </c>
      <c r="F115" s="735"/>
      <c r="G115" s="736"/>
      <c r="H115" s="112">
        <v>96</v>
      </c>
      <c r="I115" s="113">
        <f t="shared" ref="I115:I116" si="114">C115+H115</f>
        <v>156</v>
      </c>
      <c r="J115" s="735"/>
      <c r="K115" s="736"/>
      <c r="L115" s="112">
        <v>142</v>
      </c>
      <c r="M115" s="113">
        <f t="shared" ref="M115:M116" si="115">C115+L115</f>
        <v>202</v>
      </c>
      <c r="N115" s="735"/>
      <c r="O115" s="736"/>
      <c r="P115" s="110">
        <v>121</v>
      </c>
      <c r="Q115" s="111">
        <f t="shared" ref="Q115:Q116" si="116">C115+P115</f>
        <v>181</v>
      </c>
      <c r="R115" s="735"/>
      <c r="S115" s="736"/>
      <c r="T115" s="110">
        <v>129</v>
      </c>
      <c r="U115" s="111">
        <f t="shared" ref="U115:U116" si="117">C115+T115</f>
        <v>189</v>
      </c>
      <c r="V115" s="735"/>
      <c r="W115" s="736"/>
      <c r="X115" s="113">
        <f t="shared" si="93"/>
        <v>898</v>
      </c>
      <c r="Y115" s="112">
        <f>D115+H115+L115+P115+T115</f>
        <v>598</v>
      </c>
      <c r="Z115" s="114">
        <f>AVERAGE(E115,I115,M115,Q115,U115)</f>
        <v>179.6</v>
      </c>
      <c r="AA115" s="115">
        <f>AVERAGE(E115,I115,M115,Q115,U115)-C115</f>
        <v>119.6</v>
      </c>
      <c r="AB115" s="731"/>
    </row>
    <row r="116" spans="2:28" ht="17.399999999999999" thickBot="1" x14ac:dyDescent="0.35">
      <c r="B116" s="117" t="s">
        <v>207</v>
      </c>
      <c r="C116" s="118">
        <v>60</v>
      </c>
      <c r="D116" s="110">
        <v>85</v>
      </c>
      <c r="E116" s="260">
        <f>C116+D116</f>
        <v>145</v>
      </c>
      <c r="F116" s="737"/>
      <c r="G116" s="738"/>
      <c r="H116" s="119">
        <v>91</v>
      </c>
      <c r="I116" s="113">
        <f t="shared" si="114"/>
        <v>151</v>
      </c>
      <c r="J116" s="737"/>
      <c r="K116" s="738"/>
      <c r="L116" s="112">
        <v>67</v>
      </c>
      <c r="M116" s="113">
        <f t="shared" si="115"/>
        <v>127</v>
      </c>
      <c r="N116" s="737"/>
      <c r="O116" s="738"/>
      <c r="P116" s="110">
        <v>70</v>
      </c>
      <c r="Q116" s="111">
        <f t="shared" si="116"/>
        <v>130</v>
      </c>
      <c r="R116" s="737"/>
      <c r="S116" s="738"/>
      <c r="T116" s="110">
        <v>91</v>
      </c>
      <c r="U116" s="111">
        <f t="shared" si="117"/>
        <v>151</v>
      </c>
      <c r="V116" s="737"/>
      <c r="W116" s="738"/>
      <c r="X116" s="113">
        <f t="shared" si="93"/>
        <v>704</v>
      </c>
      <c r="Y116" s="119">
        <f>D116+H116+L116+P116+T116</f>
        <v>404</v>
      </c>
      <c r="Z116" s="120">
        <f>AVERAGE(E116,I116,M116,Q116,U116)</f>
        <v>140.80000000000001</v>
      </c>
      <c r="AA116" s="121">
        <f>AVERAGE(E116,I116,M116,Q116,U116)-C116</f>
        <v>80.800000000000011</v>
      </c>
      <c r="AB116" s="732"/>
    </row>
  </sheetData>
  <mergeCells count="184">
    <mergeCell ref="AB54:AB57"/>
    <mergeCell ref="F55:G57"/>
    <mergeCell ref="J55:K57"/>
    <mergeCell ref="N55:O57"/>
    <mergeCell ref="R55:S57"/>
    <mergeCell ref="V55:W57"/>
    <mergeCell ref="AB46:AB49"/>
    <mergeCell ref="F47:G49"/>
    <mergeCell ref="J47:K49"/>
    <mergeCell ref="N47:O49"/>
    <mergeCell ref="R47:S49"/>
    <mergeCell ref="V47:W49"/>
    <mergeCell ref="AB50:AB53"/>
    <mergeCell ref="F51:G53"/>
    <mergeCell ref="J51:K53"/>
    <mergeCell ref="N51:O53"/>
    <mergeCell ref="R51:S53"/>
    <mergeCell ref="V51:W53"/>
    <mergeCell ref="AB38:AB41"/>
    <mergeCell ref="F39:G41"/>
    <mergeCell ref="J39:K41"/>
    <mergeCell ref="N39:O41"/>
    <mergeCell ref="R39:S41"/>
    <mergeCell ref="V39:W41"/>
    <mergeCell ref="AB42:AB45"/>
    <mergeCell ref="F43:G45"/>
    <mergeCell ref="J43:K45"/>
    <mergeCell ref="N43:O45"/>
    <mergeCell ref="R43:S45"/>
    <mergeCell ref="V43:W45"/>
    <mergeCell ref="F33:G33"/>
    <mergeCell ref="J33:K33"/>
    <mergeCell ref="N33:O33"/>
    <mergeCell ref="R33:S33"/>
    <mergeCell ref="V33:W33"/>
    <mergeCell ref="AB34:AB37"/>
    <mergeCell ref="F35:G37"/>
    <mergeCell ref="J35:K37"/>
    <mergeCell ref="N35:O37"/>
    <mergeCell ref="R35:S37"/>
    <mergeCell ref="V35:W37"/>
    <mergeCell ref="F32:G32"/>
    <mergeCell ref="J32:K32"/>
    <mergeCell ref="N32:O32"/>
    <mergeCell ref="R32:S32"/>
    <mergeCell ref="V32:W32"/>
    <mergeCell ref="R18:S20"/>
    <mergeCell ref="R14:S16"/>
    <mergeCell ref="V14:W16"/>
    <mergeCell ref="F26:G28"/>
    <mergeCell ref="J26:K28"/>
    <mergeCell ref="N26:O28"/>
    <mergeCell ref="F14:G16"/>
    <mergeCell ref="J14:K16"/>
    <mergeCell ref="N14:O16"/>
    <mergeCell ref="F22:G24"/>
    <mergeCell ref="J22:K24"/>
    <mergeCell ref="N22:O24"/>
    <mergeCell ref="F92:G92"/>
    <mergeCell ref="J92:K92"/>
    <mergeCell ref="N92:O92"/>
    <mergeCell ref="R92:S92"/>
    <mergeCell ref="V92:W92"/>
    <mergeCell ref="F91:G91"/>
    <mergeCell ref="J91:K91"/>
    <mergeCell ref="F3:G3"/>
    <mergeCell ref="J3:K3"/>
    <mergeCell ref="N3:O3"/>
    <mergeCell ref="R3:S3"/>
    <mergeCell ref="V3:W3"/>
    <mergeCell ref="F4:G4"/>
    <mergeCell ref="J4:K4"/>
    <mergeCell ref="N4:O4"/>
    <mergeCell ref="R4:S4"/>
    <mergeCell ref="V4:W4"/>
    <mergeCell ref="N91:O91"/>
    <mergeCell ref="R91:S91"/>
    <mergeCell ref="V91:W91"/>
    <mergeCell ref="F63:G63"/>
    <mergeCell ref="J63:K63"/>
    <mergeCell ref="N63:O63"/>
    <mergeCell ref="R63:S63"/>
    <mergeCell ref="AB21:AB24"/>
    <mergeCell ref="AB25:AB28"/>
    <mergeCell ref="F6:G8"/>
    <mergeCell ref="N6:O8"/>
    <mergeCell ref="R6:S8"/>
    <mergeCell ref="F10:G12"/>
    <mergeCell ref="AB13:AB16"/>
    <mergeCell ref="AB17:AB20"/>
    <mergeCell ref="R10:S12"/>
    <mergeCell ref="V10:W12"/>
    <mergeCell ref="AB5:AB8"/>
    <mergeCell ref="AB9:AB12"/>
    <mergeCell ref="V6:W8"/>
    <mergeCell ref="F18:G20"/>
    <mergeCell ref="J18:K20"/>
    <mergeCell ref="N18:O20"/>
    <mergeCell ref="J6:K8"/>
    <mergeCell ref="V26:W28"/>
    <mergeCell ref="J10:K12"/>
    <mergeCell ref="N10:O12"/>
    <mergeCell ref="R26:S28"/>
    <mergeCell ref="V18:W20"/>
    <mergeCell ref="R22:S24"/>
    <mergeCell ref="V22:W24"/>
    <mergeCell ref="AB97:AB100"/>
    <mergeCell ref="F98:G100"/>
    <mergeCell ref="J98:K100"/>
    <mergeCell ref="N98:O100"/>
    <mergeCell ref="R98:S100"/>
    <mergeCell ref="V98:W100"/>
    <mergeCell ref="AB93:AB96"/>
    <mergeCell ref="F94:G96"/>
    <mergeCell ref="J94:K96"/>
    <mergeCell ref="N94:O96"/>
    <mergeCell ref="R94:S96"/>
    <mergeCell ref="V94:W96"/>
    <mergeCell ref="AB105:AB108"/>
    <mergeCell ref="F106:G108"/>
    <mergeCell ref="J106:K108"/>
    <mergeCell ref="N106:O108"/>
    <mergeCell ref="R106:S108"/>
    <mergeCell ref="V106:W108"/>
    <mergeCell ref="AB101:AB104"/>
    <mergeCell ref="F102:G104"/>
    <mergeCell ref="J102:K104"/>
    <mergeCell ref="N102:O104"/>
    <mergeCell ref="R102:S104"/>
    <mergeCell ref="V102:W104"/>
    <mergeCell ref="AB113:AB116"/>
    <mergeCell ref="F114:G116"/>
    <mergeCell ref="J114:K116"/>
    <mergeCell ref="N114:O116"/>
    <mergeCell ref="R114:S116"/>
    <mergeCell ref="V114:W116"/>
    <mergeCell ref="AB109:AB112"/>
    <mergeCell ref="F110:G112"/>
    <mergeCell ref="J110:K112"/>
    <mergeCell ref="N110:O112"/>
    <mergeCell ref="R110:S112"/>
    <mergeCell ref="V110:W112"/>
    <mergeCell ref="V63:W63"/>
    <mergeCell ref="F62:G62"/>
    <mergeCell ref="J62:K62"/>
    <mergeCell ref="N62:O62"/>
    <mergeCell ref="R62:S62"/>
    <mergeCell ref="V62:W62"/>
    <mergeCell ref="AB68:AB71"/>
    <mergeCell ref="F69:G71"/>
    <mergeCell ref="J69:K71"/>
    <mergeCell ref="N69:O71"/>
    <mergeCell ref="R69:S71"/>
    <mergeCell ref="V69:W71"/>
    <mergeCell ref="AB64:AB67"/>
    <mergeCell ref="F65:G67"/>
    <mergeCell ref="J65:K67"/>
    <mergeCell ref="N65:O67"/>
    <mergeCell ref="R65:S67"/>
    <mergeCell ref="V65:W67"/>
    <mergeCell ref="AB76:AB79"/>
    <mergeCell ref="F77:G79"/>
    <mergeCell ref="J77:K79"/>
    <mergeCell ref="N77:O79"/>
    <mergeCell ref="R77:S79"/>
    <mergeCell ref="V77:W79"/>
    <mergeCell ref="AB72:AB75"/>
    <mergeCell ref="F73:G75"/>
    <mergeCell ref="J73:K75"/>
    <mergeCell ref="N73:O75"/>
    <mergeCell ref="R73:S75"/>
    <mergeCell ref="V73:W75"/>
    <mergeCell ref="AB84:AB87"/>
    <mergeCell ref="F85:G87"/>
    <mergeCell ref="J85:K87"/>
    <mergeCell ref="N85:O87"/>
    <mergeCell ref="R85:S87"/>
    <mergeCell ref="V85:W87"/>
    <mergeCell ref="AB80:AB83"/>
    <mergeCell ref="F81:G83"/>
    <mergeCell ref="J81:K83"/>
    <mergeCell ref="N81:O83"/>
    <mergeCell ref="R81:S83"/>
    <mergeCell ref="V81:W83"/>
  </mergeCells>
  <conditionalFormatting sqref="C5:C7 C9:C11 C13:C15 C17:C19 C25:C27">
    <cfRule type="cellIs" dxfId="757" priority="321" stopIfTrue="1" operator="between">
      <formula>200</formula>
      <formula>300</formula>
    </cfRule>
  </conditionalFormatting>
  <conditionalFormatting sqref="C21:C23">
    <cfRule type="cellIs" dxfId="756" priority="315" stopIfTrue="1" operator="between">
      <formula>200</formula>
      <formula>300</formula>
    </cfRule>
  </conditionalFormatting>
  <conditionalFormatting sqref="C64:C66 C68:C70 C72:C74 C76:C78 C84:C86">
    <cfRule type="cellIs" dxfId="755" priority="165" stopIfTrue="1" operator="between">
      <formula>200</formula>
      <formula>300</formula>
    </cfRule>
  </conditionalFormatting>
  <conditionalFormatting sqref="C80:C82">
    <cfRule type="cellIs" dxfId="754" priority="159" stopIfTrue="1" operator="between">
      <formula>200</formula>
      <formula>300</formula>
    </cfRule>
  </conditionalFormatting>
  <conditionalFormatting sqref="C93:C95 C97:C99 C101:C103 C105:C107 C113:C115">
    <cfRule type="cellIs" dxfId="753" priority="256" stopIfTrue="1" operator="between">
      <formula>200</formula>
      <formula>300</formula>
    </cfRule>
  </conditionalFormatting>
  <conditionalFormatting sqref="C109:C111">
    <cfRule type="cellIs" dxfId="752" priority="250" stopIfTrue="1" operator="between">
      <formula>200</formula>
      <formula>300</formula>
    </cfRule>
  </conditionalFormatting>
  <conditionalFormatting sqref="C34:C36 C38:C40 C42:C44 C46:C48 C54:C56">
    <cfRule type="cellIs" dxfId="751" priority="65" stopIfTrue="1" operator="between">
      <formula>200</formula>
      <formula>300</formula>
    </cfRule>
  </conditionalFormatting>
  <conditionalFormatting sqref="C50:C52">
    <cfRule type="cellIs" dxfId="750" priority="59" stopIfTrue="1" operator="between">
      <formula>200</formula>
      <formula>300</formula>
    </cfRule>
  </conditionalFormatting>
  <conditionalFormatting sqref="D5:D8">
    <cfRule type="cellIs" dxfId="749" priority="303" stopIfTrue="1" operator="between">
      <formula>200</formula>
      <formula>300</formula>
    </cfRule>
  </conditionalFormatting>
  <conditionalFormatting sqref="D64:D67">
    <cfRule type="cellIs" dxfId="748" priority="147" stopIfTrue="1" operator="between">
      <formula>200</formula>
      <formula>300</formula>
    </cfRule>
  </conditionalFormatting>
  <conditionalFormatting sqref="D93:D96">
    <cfRule type="cellIs" dxfId="747" priority="238" stopIfTrue="1" operator="between">
      <formula>200</formula>
      <formula>300</formula>
    </cfRule>
  </conditionalFormatting>
  <conditionalFormatting sqref="D34:D37">
    <cfRule type="cellIs" dxfId="746" priority="49" stopIfTrue="1" operator="between">
      <formula>200</formula>
      <formula>300</formula>
    </cfRule>
  </conditionalFormatting>
  <conditionalFormatting sqref="D10:D12">
    <cfRule type="cellIs" dxfId="745" priority="85" stopIfTrue="1" operator="between">
      <formula>200</formula>
      <formula>300</formula>
    </cfRule>
  </conditionalFormatting>
  <conditionalFormatting sqref="D14:D16">
    <cfRule type="cellIs" dxfId="744" priority="281" stopIfTrue="1" operator="between">
      <formula>200</formula>
      <formula>300</formula>
    </cfRule>
  </conditionalFormatting>
  <conditionalFormatting sqref="D18:D20">
    <cfRule type="cellIs" dxfId="743" priority="279" stopIfTrue="1" operator="between">
      <formula>200</formula>
      <formula>300</formula>
    </cfRule>
  </conditionalFormatting>
  <conditionalFormatting sqref="D22:D24">
    <cfRule type="cellIs" dxfId="742" priority="277" stopIfTrue="1" operator="between">
      <formula>200</formula>
      <formula>300</formula>
    </cfRule>
  </conditionalFormatting>
  <conditionalFormatting sqref="D29:E29 D26:D28">
    <cfRule type="cellIs" dxfId="741" priority="275" stopIfTrue="1" operator="between">
      <formula>200</formula>
      <formula>300</formula>
    </cfRule>
  </conditionalFormatting>
  <conditionalFormatting sqref="D69:E71">
    <cfRule type="cellIs" dxfId="740" priority="102" stopIfTrue="1" operator="between">
      <formula>200</formula>
      <formula>300</formula>
    </cfRule>
  </conditionalFormatting>
  <conditionalFormatting sqref="D73:E75">
    <cfRule type="cellIs" dxfId="739" priority="125" stopIfTrue="1" operator="between">
      <formula>200</formula>
      <formula>300</formula>
    </cfRule>
  </conditionalFormatting>
  <conditionalFormatting sqref="D77:E79">
    <cfRule type="cellIs" dxfId="738" priority="123" stopIfTrue="1" operator="between">
      <formula>200</formula>
      <formula>300</formula>
    </cfRule>
  </conditionalFormatting>
  <conditionalFormatting sqref="D81:E83">
    <cfRule type="cellIs" dxfId="737" priority="121" stopIfTrue="1" operator="between">
      <formula>200</formula>
      <formula>300</formula>
    </cfRule>
  </conditionalFormatting>
  <conditionalFormatting sqref="D85:E88">
    <cfRule type="cellIs" dxfId="736" priority="119" stopIfTrue="1" operator="between">
      <formula>200</formula>
      <formula>300</formula>
    </cfRule>
  </conditionalFormatting>
  <conditionalFormatting sqref="D98:E100">
    <cfRule type="cellIs" dxfId="735" priority="218" stopIfTrue="1" operator="between">
      <formula>200</formula>
      <formula>300</formula>
    </cfRule>
  </conditionalFormatting>
  <conditionalFormatting sqref="D102:E104">
    <cfRule type="cellIs" dxfId="734" priority="216" stopIfTrue="1" operator="between">
      <formula>200</formula>
      <formula>300</formula>
    </cfRule>
  </conditionalFormatting>
  <conditionalFormatting sqref="D106:E108">
    <cfRule type="cellIs" dxfId="733" priority="214" stopIfTrue="1" operator="between">
      <formula>200</formula>
      <formula>300</formula>
    </cfRule>
  </conditionalFormatting>
  <conditionalFormatting sqref="D110:E112">
    <cfRule type="cellIs" dxfId="732" priority="212" stopIfTrue="1" operator="between">
      <formula>200</formula>
      <formula>300</formula>
    </cfRule>
  </conditionalFormatting>
  <conditionalFormatting sqref="D114:E116">
    <cfRule type="cellIs" dxfId="731" priority="210" stopIfTrue="1" operator="between">
      <formula>200</formula>
      <formula>300</formula>
    </cfRule>
  </conditionalFormatting>
  <conditionalFormatting sqref="D39:E41">
    <cfRule type="cellIs" dxfId="730" priority="43" stopIfTrue="1" operator="between">
      <formula>200</formula>
      <formula>300</formula>
    </cfRule>
  </conditionalFormatting>
  <conditionalFormatting sqref="D43:E45">
    <cfRule type="cellIs" dxfId="729" priority="47" stopIfTrue="1" operator="between">
      <formula>200</formula>
      <formula>300</formula>
    </cfRule>
  </conditionalFormatting>
  <conditionalFormatting sqref="D47:E49">
    <cfRule type="cellIs" dxfId="728" priority="46" stopIfTrue="1" operator="between">
      <formula>200</formula>
      <formula>300</formula>
    </cfRule>
  </conditionalFormatting>
  <conditionalFormatting sqref="D51:E53">
    <cfRule type="cellIs" dxfId="727" priority="45" stopIfTrue="1" operator="between">
      <formula>200</formula>
      <formula>300</formula>
    </cfRule>
  </conditionalFormatting>
  <conditionalFormatting sqref="D55:E58">
    <cfRule type="cellIs" dxfId="726" priority="44" stopIfTrue="1" operator="between">
      <formula>200</formula>
      <formula>300</formula>
    </cfRule>
  </conditionalFormatting>
  <conditionalFormatting sqref="D9:G9">
    <cfRule type="cellIs" dxfId="725" priority="320" stopIfTrue="1" operator="between">
      <formula>200</formula>
      <formula>300</formula>
    </cfRule>
  </conditionalFormatting>
  <conditionalFormatting sqref="D68:G68">
    <cfRule type="cellIs" dxfId="724" priority="164" stopIfTrue="1" operator="between">
      <formula>200</formula>
      <formula>300</formula>
    </cfRule>
  </conditionalFormatting>
  <conditionalFormatting sqref="D97:G97">
    <cfRule type="cellIs" dxfId="723" priority="255" stopIfTrue="1" operator="between">
      <formula>200</formula>
      <formula>300</formula>
    </cfRule>
  </conditionalFormatting>
  <conditionalFormatting sqref="D38:G38">
    <cfRule type="cellIs" dxfId="722" priority="64" stopIfTrue="1" operator="between">
      <formula>200</formula>
      <formula>300</formula>
    </cfRule>
  </conditionalFormatting>
  <conditionalFormatting sqref="D13:W13">
    <cfRule type="cellIs" dxfId="721" priority="319" stopIfTrue="1" operator="between">
      <formula>200</formula>
      <formula>300</formula>
    </cfRule>
  </conditionalFormatting>
  <conditionalFormatting sqref="D17:W17">
    <cfRule type="cellIs" dxfId="720" priority="318" stopIfTrue="1" operator="between">
      <formula>200</formula>
      <formula>300</formula>
    </cfRule>
  </conditionalFormatting>
  <conditionalFormatting sqref="D21:W21">
    <cfRule type="cellIs" dxfId="719" priority="317" stopIfTrue="1" operator="between">
      <formula>200</formula>
      <formula>300</formula>
    </cfRule>
  </conditionalFormatting>
  <conditionalFormatting sqref="D25:W25">
    <cfRule type="cellIs" dxfId="718" priority="316" stopIfTrue="1" operator="between">
      <formula>200</formula>
      <formula>300</formula>
    </cfRule>
  </conditionalFormatting>
  <conditionalFormatting sqref="D72:W72">
    <cfRule type="cellIs" dxfId="717" priority="163" stopIfTrue="1" operator="between">
      <formula>200</formula>
      <formula>300</formula>
    </cfRule>
  </conditionalFormatting>
  <conditionalFormatting sqref="D76:W76">
    <cfRule type="cellIs" dxfId="716" priority="162" stopIfTrue="1" operator="between">
      <formula>200</formula>
      <formula>300</formula>
    </cfRule>
  </conditionalFormatting>
  <conditionalFormatting sqref="D80:W80">
    <cfRule type="cellIs" dxfId="715" priority="161" stopIfTrue="1" operator="between">
      <formula>200</formula>
      <formula>300</formula>
    </cfRule>
  </conditionalFormatting>
  <conditionalFormatting sqref="D84:W84">
    <cfRule type="cellIs" dxfId="714" priority="160" stopIfTrue="1" operator="between">
      <formula>200</formula>
      <formula>300</formula>
    </cfRule>
  </conditionalFormatting>
  <conditionalFormatting sqref="D101:W101">
    <cfRule type="cellIs" dxfId="713" priority="254" stopIfTrue="1" operator="between">
      <formula>200</formula>
      <formula>300</formula>
    </cfRule>
  </conditionalFormatting>
  <conditionalFormatting sqref="D105:W105">
    <cfRule type="cellIs" dxfId="712" priority="253" stopIfTrue="1" operator="between">
      <formula>200</formula>
      <formula>300</formula>
    </cfRule>
  </conditionalFormatting>
  <conditionalFormatting sqref="D109:W109">
    <cfRule type="cellIs" dxfId="711" priority="252" stopIfTrue="1" operator="between">
      <formula>200</formula>
      <formula>300</formula>
    </cfRule>
  </conditionalFormatting>
  <conditionalFormatting sqref="D113:W113">
    <cfRule type="cellIs" dxfId="710" priority="251" stopIfTrue="1" operator="between">
      <formula>200</formula>
      <formula>300</formula>
    </cfRule>
  </conditionalFormatting>
  <conditionalFormatting sqref="D42:W42">
    <cfRule type="cellIs" dxfId="709" priority="63" stopIfTrue="1" operator="between">
      <formula>200</formula>
      <formula>300</formula>
    </cfRule>
  </conditionalFormatting>
  <conditionalFormatting sqref="D46:W46">
    <cfRule type="cellIs" dxfId="708" priority="62" stopIfTrue="1" operator="between">
      <formula>200</formula>
      <formula>300</formula>
    </cfRule>
  </conditionalFormatting>
  <conditionalFormatting sqref="D50:W50">
    <cfRule type="cellIs" dxfId="707" priority="61" stopIfTrue="1" operator="between">
      <formula>200</formula>
      <formula>300</formula>
    </cfRule>
  </conditionalFormatting>
  <conditionalFormatting sqref="D54:W54">
    <cfRule type="cellIs" dxfId="706" priority="60" stopIfTrue="1" operator="between">
      <formula>200</formula>
      <formula>300</formula>
    </cfRule>
  </conditionalFormatting>
  <conditionalFormatting sqref="E6:E8">
    <cfRule type="cellIs" dxfId="705" priority="301" stopIfTrue="1" operator="between">
      <formula>200</formula>
      <formula>300</formula>
    </cfRule>
  </conditionalFormatting>
  <conditionalFormatting sqref="E65:E67">
    <cfRule type="cellIs" dxfId="704" priority="145" stopIfTrue="1" operator="between">
      <formula>200</formula>
      <formula>300</formula>
    </cfRule>
  </conditionalFormatting>
  <conditionalFormatting sqref="E94:E96">
    <cfRule type="cellIs" dxfId="703" priority="236" stopIfTrue="1" operator="between">
      <formula>200</formula>
      <formula>300</formula>
    </cfRule>
  </conditionalFormatting>
  <conditionalFormatting sqref="E35:E37">
    <cfRule type="cellIs" dxfId="702" priority="48" stopIfTrue="1" operator="between">
      <formula>200</formula>
      <formula>300</formula>
    </cfRule>
  </conditionalFormatting>
  <conditionalFormatting sqref="E5:W5">
    <cfRule type="cellIs" dxfId="701" priority="313" stopIfTrue="1" operator="between">
      <formula>200</formula>
      <formula>300</formula>
    </cfRule>
  </conditionalFormatting>
  <conditionalFormatting sqref="E64:W64">
    <cfRule type="cellIs" dxfId="700" priority="157" stopIfTrue="1" operator="between">
      <formula>200</formula>
      <formula>300</formula>
    </cfRule>
  </conditionalFormatting>
  <conditionalFormatting sqref="E93:W93">
    <cfRule type="cellIs" dxfId="699" priority="248" stopIfTrue="1" operator="between">
      <formula>200</formula>
      <formula>300</formula>
    </cfRule>
  </conditionalFormatting>
  <conditionalFormatting sqref="E34:W34">
    <cfRule type="cellIs" dxfId="698" priority="58" stopIfTrue="1" operator="between">
      <formula>200</formula>
      <formula>300</formula>
    </cfRule>
  </conditionalFormatting>
  <conditionalFormatting sqref="F14 J14 N14 R14 V14">
    <cfRule type="cellIs" dxfId="697" priority="311" stopIfTrue="1" operator="between">
      <formula>200</formula>
      <formula>300</formula>
    </cfRule>
  </conditionalFormatting>
  <conditionalFormatting sqref="F18 J18 N18 R18 V18">
    <cfRule type="cellIs" dxfId="696" priority="310" stopIfTrue="1" operator="between">
      <formula>200</formula>
      <formula>300</formula>
    </cfRule>
  </conditionalFormatting>
  <conditionalFormatting sqref="F22 J22 N22 R22 V22">
    <cfRule type="cellIs" dxfId="695" priority="309" stopIfTrue="1" operator="between">
      <formula>200</formula>
      <formula>300</formula>
    </cfRule>
  </conditionalFormatting>
  <conditionalFormatting sqref="F26 J26 N26 R26 V26">
    <cfRule type="cellIs" dxfId="694" priority="308" stopIfTrue="1" operator="between">
      <formula>200</formula>
      <formula>300</formula>
    </cfRule>
  </conditionalFormatting>
  <conditionalFormatting sqref="F73 J73 N73 R73 V73">
    <cfRule type="cellIs" dxfId="693" priority="155" stopIfTrue="1" operator="between">
      <formula>200</formula>
      <formula>300</formula>
    </cfRule>
  </conditionalFormatting>
  <conditionalFormatting sqref="F77 J77 N77 R77 V77">
    <cfRule type="cellIs" dxfId="692" priority="154" stopIfTrue="1" operator="between">
      <formula>200</formula>
      <formula>300</formula>
    </cfRule>
  </conditionalFormatting>
  <conditionalFormatting sqref="F81 J81 N81 R81 V81">
    <cfRule type="cellIs" dxfId="691" priority="153" stopIfTrue="1" operator="between">
      <formula>200</formula>
      <formula>300</formula>
    </cfRule>
  </conditionalFormatting>
  <conditionalFormatting sqref="F85 J85 N85 R85 V85">
    <cfRule type="cellIs" dxfId="690" priority="152" stopIfTrue="1" operator="between">
      <formula>200</formula>
      <formula>300</formula>
    </cfRule>
  </conditionalFormatting>
  <conditionalFormatting sqref="F102 J102 N102 R102 V102">
    <cfRule type="cellIs" dxfId="689" priority="246" stopIfTrue="1" operator="between">
      <formula>200</formula>
      <formula>300</formula>
    </cfRule>
  </conditionalFormatting>
  <conditionalFormatting sqref="F106 J106 N106 R106 V106">
    <cfRule type="cellIs" dxfId="688" priority="245" stopIfTrue="1" operator="between">
      <formula>200</formula>
      <formula>300</formula>
    </cfRule>
  </conditionalFormatting>
  <conditionalFormatting sqref="F110 J110 N110 R110 V110">
    <cfRule type="cellIs" dxfId="687" priority="244" stopIfTrue="1" operator="between">
      <formula>200</formula>
      <formula>300</formula>
    </cfRule>
  </conditionalFormatting>
  <conditionalFormatting sqref="F114 J114 N114 R114 V114">
    <cfRule type="cellIs" dxfId="686" priority="243" stopIfTrue="1" operator="between">
      <formula>200</formula>
      <formula>300</formula>
    </cfRule>
  </conditionalFormatting>
  <conditionalFormatting sqref="F43 J43 N43 R43 V43">
    <cfRule type="cellIs" dxfId="685" priority="56" stopIfTrue="1" operator="between">
      <formula>200</formula>
      <formula>300</formula>
    </cfRule>
  </conditionalFormatting>
  <conditionalFormatting sqref="F47 J47 N47 R47 V47">
    <cfRule type="cellIs" dxfId="684" priority="55" stopIfTrue="1" operator="between">
      <formula>200</formula>
      <formula>300</formula>
    </cfRule>
  </conditionalFormatting>
  <conditionalFormatting sqref="F51 J51 N51 R51 V51">
    <cfRule type="cellIs" dxfId="683" priority="54" stopIfTrue="1" operator="between">
      <formula>200</formula>
      <formula>300</formula>
    </cfRule>
  </conditionalFormatting>
  <conditionalFormatting sqref="F55 J55 N55 R55 V55">
    <cfRule type="cellIs" dxfId="682" priority="53" stopIfTrue="1" operator="between">
      <formula>200</formula>
      <formula>300</formula>
    </cfRule>
  </conditionalFormatting>
  <conditionalFormatting sqref="H6:H12 L6:L12 T6:T12 F10 J10 N10 R10 V10">
    <cfRule type="cellIs" dxfId="681" priority="312" stopIfTrue="1" operator="between">
      <formula>200</formula>
      <formula>300</formula>
    </cfRule>
  </conditionalFormatting>
  <conditionalFormatting sqref="H65:H71 L65:L71 T65:T71 F69 J69 N69 R69 V69">
    <cfRule type="cellIs" dxfId="680" priority="156" stopIfTrue="1" operator="between">
      <formula>200</formula>
      <formula>300</formula>
    </cfRule>
  </conditionalFormatting>
  <conditionalFormatting sqref="H94:H100 L94:L100 T94:T100 F98 J98 N98 R98 V98">
    <cfRule type="cellIs" dxfId="679" priority="247" stopIfTrue="1" operator="between">
      <formula>200</formula>
      <formula>300</formula>
    </cfRule>
  </conditionalFormatting>
  <conditionalFormatting sqref="H35:H41 L35:L41 T35:T41 F39 J39 N39 R39 V39">
    <cfRule type="cellIs" dxfId="678" priority="57" stopIfTrue="1" operator="between">
      <formula>200</formula>
      <formula>300</formula>
    </cfRule>
  </conditionalFormatting>
  <conditionalFormatting sqref="H14:H16">
    <cfRule type="cellIs" dxfId="677" priority="83" stopIfTrue="1" operator="between">
      <formula>200</formula>
      <formula>300</formula>
    </cfRule>
  </conditionalFormatting>
  <conditionalFormatting sqref="H18:H20">
    <cfRule type="cellIs" dxfId="676" priority="82" stopIfTrue="1" operator="between">
      <formula>200</formula>
      <formula>300</formula>
    </cfRule>
  </conditionalFormatting>
  <conditionalFormatting sqref="H22:H24">
    <cfRule type="cellIs" dxfId="675" priority="81" stopIfTrue="1" operator="between">
      <formula>200</formula>
      <formula>300</formula>
    </cfRule>
  </conditionalFormatting>
  <conditionalFormatting sqref="H29:I29 H26:H28">
    <cfRule type="cellIs" dxfId="674" priority="80" stopIfTrue="1" operator="between">
      <formula>200</formula>
      <formula>300</formula>
    </cfRule>
  </conditionalFormatting>
  <conditionalFormatting sqref="H73:I75">
    <cfRule type="cellIs" dxfId="673" priority="100" stopIfTrue="1" operator="between">
      <formula>200</formula>
      <formula>300</formula>
    </cfRule>
  </conditionalFormatting>
  <conditionalFormatting sqref="H77:I79">
    <cfRule type="cellIs" dxfId="672" priority="99" stopIfTrue="1" operator="between">
      <formula>200</formula>
      <formula>300</formula>
    </cfRule>
  </conditionalFormatting>
  <conditionalFormatting sqref="H81:I83">
    <cfRule type="cellIs" dxfId="671" priority="98" stopIfTrue="1" operator="between">
      <formula>200</formula>
      <formula>300</formula>
    </cfRule>
  </conditionalFormatting>
  <conditionalFormatting sqref="H85:I88">
    <cfRule type="cellIs" dxfId="670" priority="97" stopIfTrue="1" operator="between">
      <formula>200</formula>
      <formula>300</formula>
    </cfRule>
  </conditionalFormatting>
  <conditionalFormatting sqref="H102:I104">
    <cfRule type="cellIs" dxfId="669" priority="208" stopIfTrue="1" operator="between">
      <formula>200</formula>
      <formula>300</formula>
    </cfRule>
  </conditionalFormatting>
  <conditionalFormatting sqref="H106:I108">
    <cfRule type="cellIs" dxfId="668" priority="207" stopIfTrue="1" operator="between">
      <formula>200</formula>
      <formula>300</formula>
    </cfRule>
  </conditionalFormatting>
  <conditionalFormatting sqref="H110:I112">
    <cfRule type="cellIs" dxfId="667" priority="206" stopIfTrue="1" operator="between">
      <formula>200</formula>
      <formula>300</formula>
    </cfRule>
  </conditionalFormatting>
  <conditionalFormatting sqref="H114:I116">
    <cfRule type="cellIs" dxfId="666" priority="205" stopIfTrue="1" operator="between">
      <formula>200</formula>
      <formula>300</formula>
    </cfRule>
  </conditionalFormatting>
  <conditionalFormatting sqref="H43:I45">
    <cfRule type="cellIs" dxfId="665" priority="41" stopIfTrue="1" operator="between">
      <formula>200</formula>
      <formula>300</formula>
    </cfRule>
  </conditionalFormatting>
  <conditionalFormatting sqref="H47:I49">
    <cfRule type="cellIs" dxfId="664" priority="40" stopIfTrue="1" operator="between">
      <formula>200</formula>
      <formula>300</formula>
    </cfRule>
  </conditionalFormatting>
  <conditionalFormatting sqref="H51:I53">
    <cfRule type="cellIs" dxfId="663" priority="39" stopIfTrue="1" operator="between">
      <formula>200</formula>
      <formula>300</formula>
    </cfRule>
  </conditionalFormatting>
  <conditionalFormatting sqref="H55:I58">
    <cfRule type="cellIs" dxfId="662" priority="38" stopIfTrue="1" operator="between">
      <formula>200</formula>
      <formula>300</formula>
    </cfRule>
  </conditionalFormatting>
  <conditionalFormatting sqref="I9">
    <cfRule type="cellIs" dxfId="661" priority="84" stopIfTrue="1" operator="between">
      <formula>200</formula>
      <formula>300</formula>
    </cfRule>
  </conditionalFormatting>
  <conditionalFormatting sqref="I66:I71">
    <cfRule type="cellIs" dxfId="660" priority="101" stopIfTrue="1" operator="between">
      <formula>200</formula>
      <formula>300</formula>
    </cfRule>
  </conditionalFormatting>
  <conditionalFormatting sqref="I95:I100">
    <cfRule type="cellIs" dxfId="659" priority="209" stopIfTrue="1" operator="between">
      <formula>200</formula>
      <formula>300</formula>
    </cfRule>
  </conditionalFormatting>
  <conditionalFormatting sqref="I36:I41">
    <cfRule type="cellIs" dxfId="658" priority="42" stopIfTrue="1" operator="between">
      <formula>200</formula>
      <formula>300</formula>
    </cfRule>
  </conditionalFormatting>
  <conditionalFormatting sqref="L14:L16">
    <cfRule type="cellIs" dxfId="657" priority="78" stopIfTrue="1" operator="between">
      <formula>200</formula>
      <formula>300</formula>
    </cfRule>
  </conditionalFormatting>
  <conditionalFormatting sqref="L18:L20">
    <cfRule type="cellIs" dxfId="656" priority="77" stopIfTrue="1" operator="between">
      <formula>200</formula>
      <formula>300</formula>
    </cfRule>
  </conditionalFormatting>
  <conditionalFormatting sqref="L22:L24">
    <cfRule type="cellIs" dxfId="655" priority="76" stopIfTrue="1" operator="between">
      <formula>200</formula>
      <formula>300</formula>
    </cfRule>
  </conditionalFormatting>
  <conditionalFormatting sqref="L29:M29 L26:L28">
    <cfRule type="cellIs" dxfId="654" priority="75" stopIfTrue="1" operator="between">
      <formula>200</formula>
      <formula>300</formula>
    </cfRule>
  </conditionalFormatting>
  <conditionalFormatting sqref="L73:M75">
    <cfRule type="cellIs" dxfId="653" priority="95" stopIfTrue="1" operator="between">
      <formula>200</formula>
      <formula>300</formula>
    </cfRule>
  </conditionalFormatting>
  <conditionalFormatting sqref="L77:M79">
    <cfRule type="cellIs" dxfId="652" priority="94" stopIfTrue="1" operator="between">
      <formula>200</formula>
      <formula>300</formula>
    </cfRule>
  </conditionalFormatting>
  <conditionalFormatting sqref="L81:M83">
    <cfRule type="cellIs" dxfId="651" priority="93" stopIfTrue="1" operator="between">
      <formula>200</formula>
      <formula>300</formula>
    </cfRule>
  </conditionalFormatting>
  <conditionalFormatting sqref="L85:M88">
    <cfRule type="cellIs" dxfId="650" priority="92" stopIfTrue="1" operator="between">
      <formula>200</formula>
      <formula>300</formula>
    </cfRule>
  </conditionalFormatting>
  <conditionalFormatting sqref="L102:M104">
    <cfRule type="cellIs" dxfId="649" priority="203" stopIfTrue="1" operator="between">
      <formula>200</formula>
      <formula>300</formula>
    </cfRule>
  </conditionalFormatting>
  <conditionalFormatting sqref="L106:M108">
    <cfRule type="cellIs" dxfId="648" priority="202" stopIfTrue="1" operator="between">
      <formula>200</formula>
      <formula>300</formula>
    </cfRule>
  </conditionalFormatting>
  <conditionalFormatting sqref="L110:M112">
    <cfRule type="cellIs" dxfId="647" priority="201" stopIfTrue="1" operator="between">
      <formula>200</formula>
      <formula>300</formula>
    </cfRule>
  </conditionalFormatting>
  <conditionalFormatting sqref="L114:M116">
    <cfRule type="cellIs" dxfId="646" priority="200" stopIfTrue="1" operator="between">
      <formula>200</formula>
      <formula>300</formula>
    </cfRule>
  </conditionalFormatting>
  <conditionalFormatting sqref="L43:M45">
    <cfRule type="cellIs" dxfId="645" priority="36" stopIfTrue="1" operator="between">
      <formula>200</formula>
      <formula>300</formula>
    </cfRule>
  </conditionalFormatting>
  <conditionalFormatting sqref="L47:M49">
    <cfRule type="cellIs" dxfId="644" priority="35" stopIfTrue="1" operator="between">
      <formula>200</formula>
      <formula>300</formula>
    </cfRule>
  </conditionalFormatting>
  <conditionalFormatting sqref="L51:M53">
    <cfRule type="cellIs" dxfId="643" priority="34" stopIfTrue="1" operator="between">
      <formula>200</formula>
      <formula>300</formula>
    </cfRule>
  </conditionalFormatting>
  <conditionalFormatting sqref="L55:M58">
    <cfRule type="cellIs" dxfId="642" priority="33" stopIfTrue="1" operator="between">
      <formula>200</formula>
      <formula>300</formula>
    </cfRule>
  </conditionalFormatting>
  <conditionalFormatting sqref="M6:M8">
    <cfRule type="cellIs" dxfId="641" priority="305" stopIfTrue="1" operator="between">
      <formula>200</formula>
      <formula>300</formula>
    </cfRule>
  </conditionalFormatting>
  <conditionalFormatting sqref="M65:M67">
    <cfRule type="cellIs" dxfId="640" priority="149" stopIfTrue="1" operator="between">
      <formula>200</formula>
      <formula>300</formula>
    </cfRule>
  </conditionalFormatting>
  <conditionalFormatting sqref="M69:M71">
    <cfRule type="cellIs" dxfId="639" priority="96" stopIfTrue="1" operator="between">
      <formula>200</formula>
      <formula>300</formula>
    </cfRule>
  </conditionalFormatting>
  <conditionalFormatting sqref="M94:M96">
    <cfRule type="cellIs" dxfId="638" priority="240" stopIfTrue="1" operator="between">
      <formula>200</formula>
      <formula>300</formula>
    </cfRule>
  </conditionalFormatting>
  <conditionalFormatting sqref="M98:M100">
    <cfRule type="cellIs" dxfId="637" priority="204" stopIfTrue="1" operator="between">
      <formula>200</formula>
      <formula>300</formula>
    </cfRule>
  </conditionalFormatting>
  <conditionalFormatting sqref="M35:M37">
    <cfRule type="cellIs" dxfId="636" priority="51" stopIfTrue="1" operator="between">
      <formula>200</formula>
      <formula>300</formula>
    </cfRule>
  </conditionalFormatting>
  <conditionalFormatting sqref="M39:M41">
    <cfRule type="cellIs" dxfId="635" priority="37" stopIfTrue="1" operator="between">
      <formula>200</formula>
      <formula>300</formula>
    </cfRule>
  </conditionalFormatting>
  <conditionalFormatting sqref="P6:Q8">
    <cfRule type="cellIs" dxfId="634" priority="304" stopIfTrue="1" operator="between">
      <formula>200</formula>
      <formula>300</formula>
    </cfRule>
  </conditionalFormatting>
  <conditionalFormatting sqref="P10:P12">
    <cfRule type="cellIs" dxfId="633" priority="74" stopIfTrue="1" operator="between">
      <formula>200</formula>
      <formula>300</formula>
    </cfRule>
  </conditionalFormatting>
  <conditionalFormatting sqref="P14:P16 P18:P20 P22:P24">
    <cfRule type="cellIs" dxfId="632" priority="307" stopIfTrue="1" operator="between">
      <formula>200</formula>
      <formula>300</formula>
    </cfRule>
  </conditionalFormatting>
  <conditionalFormatting sqref="P29:Q29 P26:P28">
    <cfRule type="cellIs" dxfId="631" priority="73" stopIfTrue="1" operator="between">
      <formula>200</formula>
      <formula>300</formula>
    </cfRule>
  </conditionalFormatting>
  <conditionalFormatting sqref="P65:Q67">
    <cfRule type="cellIs" dxfId="630" priority="148" stopIfTrue="1" operator="between">
      <formula>200</formula>
      <formula>300</formula>
    </cfRule>
  </conditionalFormatting>
  <conditionalFormatting sqref="P69:Q71">
    <cfRule type="cellIs" dxfId="629" priority="91" stopIfTrue="1" operator="between">
      <formula>200</formula>
      <formula>300</formula>
    </cfRule>
  </conditionalFormatting>
  <conditionalFormatting sqref="P73:Q75 P77:Q79 P81:Q83">
    <cfRule type="cellIs" dxfId="628" priority="151" stopIfTrue="1" operator="between">
      <formula>200</formula>
      <formula>300</formula>
    </cfRule>
  </conditionalFormatting>
  <conditionalFormatting sqref="P85:Q88">
    <cfRule type="cellIs" dxfId="627" priority="90" stopIfTrue="1" operator="between">
      <formula>200</formula>
      <formula>300</formula>
    </cfRule>
  </conditionalFormatting>
  <conditionalFormatting sqref="P94:Q96">
    <cfRule type="cellIs" dxfId="626" priority="239" stopIfTrue="1" operator="between">
      <formula>200</formula>
      <formula>300</formula>
    </cfRule>
  </conditionalFormatting>
  <conditionalFormatting sqref="P98:Q100">
    <cfRule type="cellIs" dxfId="625" priority="199" stopIfTrue="1" operator="between">
      <formula>200</formula>
      <formula>300</formula>
    </cfRule>
  </conditionalFormatting>
  <conditionalFormatting sqref="P102:Q104 P106:Q108 P110:Q112">
    <cfRule type="cellIs" dxfId="624" priority="242" stopIfTrue="1" operator="between">
      <formula>200</formula>
      <formula>300</formula>
    </cfRule>
  </conditionalFormatting>
  <conditionalFormatting sqref="P114:Q116">
    <cfRule type="cellIs" dxfId="623" priority="198" stopIfTrue="1" operator="between">
      <formula>200</formula>
      <formula>300</formula>
    </cfRule>
  </conditionalFormatting>
  <conditionalFormatting sqref="P35:Q37">
    <cfRule type="cellIs" dxfId="622" priority="50" stopIfTrue="1" operator="between">
      <formula>200</formula>
      <formula>300</formula>
    </cfRule>
  </conditionalFormatting>
  <conditionalFormatting sqref="P39:Q41">
    <cfRule type="cellIs" dxfId="621" priority="32" stopIfTrue="1" operator="between">
      <formula>200</formula>
      <formula>300</formula>
    </cfRule>
  </conditionalFormatting>
  <conditionalFormatting sqref="P43:Q45 P47:Q49 P51:Q53">
    <cfRule type="cellIs" dxfId="620" priority="52" stopIfTrue="1" operator="between">
      <formula>200</formula>
      <formula>300</formula>
    </cfRule>
  </conditionalFormatting>
  <conditionalFormatting sqref="P55:Q58">
    <cfRule type="cellIs" dxfId="619" priority="31" stopIfTrue="1" operator="between">
      <formula>200</formula>
      <formula>300</formula>
    </cfRule>
  </conditionalFormatting>
  <conditionalFormatting sqref="T14:T16">
    <cfRule type="cellIs" dxfId="618" priority="71" stopIfTrue="1" operator="between">
      <formula>200</formula>
      <formula>300</formula>
    </cfRule>
  </conditionalFormatting>
  <conditionalFormatting sqref="T18:T20">
    <cfRule type="cellIs" dxfId="617" priority="70" stopIfTrue="1" operator="between">
      <formula>200</formula>
      <formula>300</formula>
    </cfRule>
  </conditionalFormatting>
  <conditionalFormatting sqref="T22:T24">
    <cfRule type="cellIs" dxfId="616" priority="69" stopIfTrue="1" operator="between">
      <formula>200</formula>
      <formula>300</formula>
    </cfRule>
  </conditionalFormatting>
  <conditionalFormatting sqref="T29:U29 T26:T28">
    <cfRule type="cellIs" dxfId="615" priority="68" stopIfTrue="1" operator="between">
      <formula>200</formula>
      <formula>300</formula>
    </cfRule>
  </conditionalFormatting>
  <conditionalFormatting sqref="T73:U75">
    <cfRule type="cellIs" dxfId="614" priority="89" stopIfTrue="1" operator="between">
      <formula>200</formula>
      <formula>300</formula>
    </cfRule>
  </conditionalFormatting>
  <conditionalFormatting sqref="T77:U79">
    <cfRule type="cellIs" dxfId="613" priority="88" stopIfTrue="1" operator="between">
      <formula>200</formula>
      <formula>300</formula>
    </cfRule>
  </conditionalFormatting>
  <conditionalFormatting sqref="T81:U83">
    <cfRule type="cellIs" dxfId="612" priority="87" stopIfTrue="1" operator="between">
      <formula>200</formula>
      <formula>300</formula>
    </cfRule>
  </conditionalFormatting>
  <conditionalFormatting sqref="T85:U88">
    <cfRule type="cellIs" dxfId="611" priority="86" stopIfTrue="1" operator="between">
      <formula>200</formula>
      <formula>300</formula>
    </cfRule>
  </conditionalFormatting>
  <conditionalFormatting sqref="T102:U104">
    <cfRule type="cellIs" dxfId="610" priority="197" stopIfTrue="1" operator="between">
      <formula>200</formula>
      <formula>300</formula>
    </cfRule>
  </conditionalFormatting>
  <conditionalFormatting sqref="T106:U108">
    <cfRule type="cellIs" dxfId="609" priority="196" stopIfTrue="1" operator="between">
      <formula>200</formula>
      <formula>300</formula>
    </cfRule>
  </conditionalFormatting>
  <conditionalFormatting sqref="T110:U112">
    <cfRule type="cellIs" dxfId="608" priority="195" stopIfTrue="1" operator="between">
      <formula>200</formula>
      <formula>300</formula>
    </cfRule>
  </conditionalFormatting>
  <conditionalFormatting sqref="T114:U116">
    <cfRule type="cellIs" dxfId="607" priority="194" stopIfTrue="1" operator="between">
      <formula>200</formula>
      <formula>300</formula>
    </cfRule>
  </conditionalFormatting>
  <conditionalFormatting sqref="T43:U45">
    <cfRule type="cellIs" dxfId="606" priority="29" stopIfTrue="1" operator="between">
      <formula>200</formula>
      <formula>300</formula>
    </cfRule>
  </conditionalFormatting>
  <conditionalFormatting sqref="T47:U49">
    <cfRule type="cellIs" dxfId="605" priority="28" stopIfTrue="1" operator="between">
      <formula>200</formula>
      <formula>300</formula>
    </cfRule>
  </conditionalFormatting>
  <conditionalFormatting sqref="T51:U53">
    <cfRule type="cellIs" dxfId="604" priority="27" stopIfTrue="1" operator="between">
      <formula>200</formula>
      <formula>300</formula>
    </cfRule>
  </conditionalFormatting>
  <conditionalFormatting sqref="T55:U58">
    <cfRule type="cellIs" dxfId="603" priority="26" stopIfTrue="1" operator="between">
      <formula>200</formula>
      <formula>300</formula>
    </cfRule>
  </conditionalFormatting>
  <conditionalFormatting sqref="U9">
    <cfRule type="cellIs" dxfId="602" priority="72" stopIfTrue="1" operator="between">
      <formula>200</formula>
      <formula>300</formula>
    </cfRule>
  </conditionalFormatting>
  <conditionalFormatting sqref="U36:U41">
    <cfRule type="cellIs" dxfId="601" priority="30" stopIfTrue="1" operator="between">
      <formula>200</formula>
      <formula>300</formula>
    </cfRule>
  </conditionalFormatting>
  <conditionalFormatting sqref="X5:AA29 F6 I6:J6 N6 R6 U6:V6 J9:K9 M9:S9 V9:W9 I7:I8 U7:U8">
    <cfRule type="cellIs" dxfId="600" priority="323" stopIfTrue="1" operator="between">
      <formula>200</formula>
      <formula>300</formula>
    </cfRule>
  </conditionalFormatting>
  <conditionalFormatting sqref="X64:AA88 F65 I65:J65 N65 R65 U65:V65 U66:U71 J68:K68 M68:S68 V68:W68">
    <cfRule type="cellIs" dxfId="599" priority="167" stopIfTrue="1" operator="between">
      <formula>200</formula>
      <formula>300</formula>
    </cfRule>
  </conditionalFormatting>
  <conditionalFormatting sqref="X93:AA116 F94 I94:J94 N94 R94 U94:V94 U95:U100 J97:K97 M97:S97 V97:W97">
    <cfRule type="cellIs" dxfId="598" priority="258" stopIfTrue="1" operator="between">
      <formula>200</formula>
      <formula>300</formula>
    </cfRule>
  </conditionalFormatting>
  <conditionalFormatting sqref="X34:AA58 F35 I35:J35 N35 R35 U35:V35 J38:K38 M38:S38 V38:W38">
    <cfRule type="cellIs" dxfId="597" priority="67" stopIfTrue="1" operator="between">
      <formula>200</formula>
      <formula>300</formula>
    </cfRule>
  </conditionalFormatting>
  <conditionalFormatting sqref="AA2:AA4">
    <cfRule type="cellIs" dxfId="596" priority="322" stopIfTrue="1" operator="between">
      <formula>200</formula>
      <formula>300</formula>
    </cfRule>
  </conditionalFormatting>
  <conditionalFormatting sqref="AA61:AA63">
    <cfRule type="cellIs" dxfId="595" priority="166" stopIfTrue="1" operator="between">
      <formula>200</formula>
      <formula>300</formula>
    </cfRule>
  </conditionalFormatting>
  <conditionalFormatting sqref="AA90:AA92">
    <cfRule type="cellIs" dxfId="594" priority="257" stopIfTrue="1" operator="between">
      <formula>200</formula>
      <formula>300</formula>
    </cfRule>
  </conditionalFormatting>
  <conditionalFormatting sqref="AA31:AA33">
    <cfRule type="cellIs" dxfId="593" priority="66" stopIfTrue="1" operator="between">
      <formula>200</formula>
      <formula>300</formula>
    </cfRule>
  </conditionalFormatting>
  <conditionalFormatting sqref="E10:E12">
    <cfRule type="cellIs" dxfId="592" priority="25" stopIfTrue="1" operator="between">
      <formula>200</formula>
      <formula>300</formula>
    </cfRule>
  </conditionalFormatting>
  <conditionalFormatting sqref="E14:E16">
    <cfRule type="cellIs" dxfId="591" priority="24" stopIfTrue="1" operator="between">
      <formula>200</formula>
      <formula>300</formula>
    </cfRule>
  </conditionalFormatting>
  <conditionalFormatting sqref="E18:E20">
    <cfRule type="cellIs" dxfId="590" priority="23" stopIfTrue="1" operator="between">
      <formula>200</formula>
      <formula>300</formula>
    </cfRule>
  </conditionalFormatting>
  <conditionalFormatting sqref="E22:E24">
    <cfRule type="cellIs" dxfId="589" priority="22" stopIfTrue="1" operator="between">
      <formula>200</formula>
      <formula>300</formula>
    </cfRule>
  </conditionalFormatting>
  <conditionalFormatting sqref="E26:E28">
    <cfRule type="cellIs" dxfId="588" priority="21" stopIfTrue="1" operator="between">
      <formula>200</formula>
      <formula>300</formula>
    </cfRule>
  </conditionalFormatting>
  <conditionalFormatting sqref="I10:I12">
    <cfRule type="cellIs" dxfId="587" priority="20" stopIfTrue="1" operator="between">
      <formula>200</formula>
      <formula>300</formula>
    </cfRule>
  </conditionalFormatting>
  <conditionalFormatting sqref="I14:I16">
    <cfRule type="cellIs" dxfId="586" priority="19" stopIfTrue="1" operator="between">
      <formula>200</formula>
      <formula>300</formula>
    </cfRule>
  </conditionalFormatting>
  <conditionalFormatting sqref="I18:I20">
    <cfRule type="cellIs" dxfId="585" priority="18" stopIfTrue="1" operator="between">
      <formula>200</formula>
      <formula>300</formula>
    </cfRule>
  </conditionalFormatting>
  <conditionalFormatting sqref="I22:I24">
    <cfRule type="cellIs" dxfId="584" priority="17" stopIfTrue="1" operator="between">
      <formula>200</formula>
      <formula>300</formula>
    </cfRule>
  </conditionalFormatting>
  <conditionalFormatting sqref="I26:I28">
    <cfRule type="cellIs" dxfId="583" priority="16" stopIfTrue="1" operator="between">
      <formula>200</formula>
      <formula>300</formula>
    </cfRule>
  </conditionalFormatting>
  <conditionalFormatting sqref="M10:M12">
    <cfRule type="cellIs" dxfId="582" priority="15" stopIfTrue="1" operator="between">
      <formula>200</formula>
      <formula>300</formula>
    </cfRule>
  </conditionalFormatting>
  <conditionalFormatting sqref="M14:M16">
    <cfRule type="cellIs" dxfId="581" priority="14" stopIfTrue="1" operator="between">
      <formula>200</formula>
      <formula>300</formula>
    </cfRule>
  </conditionalFormatting>
  <conditionalFormatting sqref="M18:M20">
    <cfRule type="cellIs" dxfId="580" priority="13" stopIfTrue="1" operator="between">
      <formula>200</formula>
      <formula>300</formula>
    </cfRule>
  </conditionalFormatting>
  <conditionalFormatting sqref="M22:M24">
    <cfRule type="cellIs" dxfId="579" priority="12" stopIfTrue="1" operator="between">
      <formula>200</formula>
      <formula>300</formula>
    </cfRule>
  </conditionalFormatting>
  <conditionalFormatting sqref="M26:M28">
    <cfRule type="cellIs" dxfId="578" priority="11" stopIfTrue="1" operator="between">
      <formula>200</formula>
      <formula>300</formula>
    </cfRule>
  </conditionalFormatting>
  <conditionalFormatting sqref="Q10:Q12">
    <cfRule type="cellIs" dxfId="577" priority="10" stopIfTrue="1" operator="between">
      <formula>200</formula>
      <formula>300</formula>
    </cfRule>
  </conditionalFormatting>
  <conditionalFormatting sqref="Q14:Q16">
    <cfRule type="cellIs" dxfId="576" priority="9" stopIfTrue="1" operator="between">
      <formula>200</formula>
      <formula>300</formula>
    </cfRule>
  </conditionalFormatting>
  <conditionalFormatting sqref="Q18:Q20">
    <cfRule type="cellIs" dxfId="575" priority="8" stopIfTrue="1" operator="between">
      <formula>200</formula>
      <formula>300</formula>
    </cfRule>
  </conditionalFormatting>
  <conditionalFormatting sqref="Q22:Q24">
    <cfRule type="cellIs" dxfId="574" priority="7" stopIfTrue="1" operator="between">
      <formula>200</formula>
      <formula>300</formula>
    </cfRule>
  </conditionalFormatting>
  <conditionalFormatting sqref="Q26:Q28">
    <cfRule type="cellIs" dxfId="573" priority="6" stopIfTrue="1" operator="between">
      <formula>200</formula>
      <formula>300</formula>
    </cfRule>
  </conditionalFormatting>
  <conditionalFormatting sqref="U10:U12">
    <cfRule type="cellIs" dxfId="572" priority="5" stopIfTrue="1" operator="between">
      <formula>200</formula>
      <formula>300</formula>
    </cfRule>
  </conditionalFormatting>
  <conditionalFormatting sqref="U14:U16">
    <cfRule type="cellIs" dxfId="571" priority="4" stopIfTrue="1" operator="between">
      <formula>200</formula>
      <formula>300</formula>
    </cfRule>
  </conditionalFormatting>
  <conditionalFormatting sqref="U18:U20">
    <cfRule type="cellIs" dxfId="570" priority="3" stopIfTrue="1" operator="between">
      <formula>200</formula>
      <formula>300</formula>
    </cfRule>
  </conditionalFormatting>
  <conditionalFormatting sqref="U22:U24">
    <cfRule type="cellIs" dxfId="569" priority="2" stopIfTrue="1" operator="between">
      <formula>200</formula>
      <formula>300</formula>
    </cfRule>
  </conditionalFormatting>
  <conditionalFormatting sqref="U26:U28">
    <cfRule type="cellIs" dxfId="568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16"/>
  <sheetViews>
    <sheetView zoomScale="74" zoomScaleNormal="74" workbookViewId="0">
      <selection activeCell="C4" sqref="C4"/>
    </sheetView>
  </sheetViews>
  <sheetFormatPr defaultColWidth="9.109375" defaultRowHeight="16.8" x14ac:dyDescent="0.3"/>
  <cols>
    <col min="1" max="1" width="0.88671875" style="60" customWidth="1"/>
    <col min="2" max="2" width="30.109375" style="144" customWidth="1"/>
    <col min="3" max="3" width="7.88671875" style="60" customWidth="1"/>
    <col min="4" max="4" width="6.5546875" style="145" customWidth="1"/>
    <col min="5" max="5" width="8.6640625" style="146" customWidth="1"/>
    <col min="6" max="6" width="7.88671875" style="60" customWidth="1"/>
    <col min="7" max="7" width="13.109375" style="60" customWidth="1"/>
    <col min="8" max="8" width="5.6640625" style="60" bestFit="1" customWidth="1"/>
    <col min="9" max="9" width="7" style="60" customWidth="1"/>
    <col min="10" max="10" width="6.44140625" style="60" bestFit="1" customWidth="1"/>
    <col min="11" max="11" width="12.6640625" style="60" customWidth="1"/>
    <col min="12" max="12" width="5.88671875" style="60" customWidth="1"/>
    <col min="13" max="13" width="7.44140625" style="60" customWidth="1"/>
    <col min="14" max="14" width="7.88671875" style="60" customWidth="1"/>
    <col min="15" max="15" width="13.88671875" style="60" customWidth="1"/>
    <col min="16" max="16" width="6" style="60" customWidth="1"/>
    <col min="17" max="17" width="7.5546875" style="60" customWidth="1"/>
    <col min="18" max="18" width="7.88671875" style="60" customWidth="1"/>
    <col min="19" max="19" width="13.44140625" style="60" customWidth="1"/>
    <col min="20" max="20" width="7.33203125" style="60" customWidth="1"/>
    <col min="21" max="21" width="8.6640625" style="60" customWidth="1"/>
    <col min="22" max="22" width="7.88671875" style="60" customWidth="1"/>
    <col min="23" max="23" width="14" style="60" customWidth="1"/>
    <col min="24" max="24" width="9.6640625" style="60" customWidth="1"/>
    <col min="25" max="25" width="7.33203125" style="60" customWidth="1"/>
    <col min="26" max="26" width="12.33203125" style="60" customWidth="1"/>
    <col min="27" max="27" width="10.44140625" style="60" customWidth="1"/>
    <col min="28" max="28" width="14.44140625" style="145" customWidth="1"/>
    <col min="29" max="16384" width="9.109375" style="60"/>
  </cols>
  <sheetData>
    <row r="1" spans="1:34" ht="22.2" x14ac:dyDescent="0.3">
      <c r="B1" s="61"/>
      <c r="C1" s="62"/>
      <c r="D1" s="63"/>
      <c r="E1" s="64"/>
      <c r="F1" s="64"/>
      <c r="G1" s="64" t="s">
        <v>205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2"/>
      <c r="S1" s="62"/>
      <c r="T1" s="62"/>
      <c r="U1" s="149"/>
      <c r="V1" s="150" t="s">
        <v>65</v>
      </c>
      <c r="W1" s="65"/>
      <c r="X1" s="65"/>
      <c r="Y1" s="65"/>
      <c r="Z1" s="62"/>
      <c r="AA1" s="62"/>
      <c r="AB1" s="63"/>
    </row>
    <row r="2" spans="1:34" ht="20.399999999999999" thickBot="1" x14ac:dyDescent="0.35">
      <c r="B2" s="66" t="s">
        <v>26</v>
      </c>
      <c r="C2" s="67"/>
      <c r="D2" s="63"/>
      <c r="E2" s="68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</row>
    <row r="3" spans="1:34" x14ac:dyDescent="0.3">
      <c r="B3" s="69" t="s">
        <v>1</v>
      </c>
      <c r="C3" s="70" t="s">
        <v>27</v>
      </c>
      <c r="D3" s="71"/>
      <c r="E3" s="72" t="s">
        <v>28</v>
      </c>
      <c r="F3" s="741" t="s">
        <v>29</v>
      </c>
      <c r="G3" s="742"/>
      <c r="H3" s="73"/>
      <c r="I3" s="72" t="s">
        <v>30</v>
      </c>
      <c r="J3" s="741" t="s">
        <v>29</v>
      </c>
      <c r="K3" s="742"/>
      <c r="L3" s="74"/>
      <c r="M3" s="72" t="s">
        <v>31</v>
      </c>
      <c r="N3" s="741" t="s">
        <v>29</v>
      </c>
      <c r="O3" s="742"/>
      <c r="P3" s="74"/>
      <c r="Q3" s="72" t="s">
        <v>32</v>
      </c>
      <c r="R3" s="741" t="s">
        <v>29</v>
      </c>
      <c r="S3" s="742"/>
      <c r="T3" s="75"/>
      <c r="U3" s="72" t="s">
        <v>33</v>
      </c>
      <c r="V3" s="741" t="s">
        <v>29</v>
      </c>
      <c r="W3" s="742"/>
      <c r="X3" s="72" t="s">
        <v>34</v>
      </c>
      <c r="Y3" s="76"/>
      <c r="Z3" s="77" t="s">
        <v>35</v>
      </c>
      <c r="AA3" s="78" t="s">
        <v>4</v>
      </c>
      <c r="AB3" s="79" t="s">
        <v>34</v>
      </c>
    </row>
    <row r="4" spans="1:34" ht="17.399999999999999" thickBot="1" x14ac:dyDescent="0.35">
      <c r="A4" s="80"/>
      <c r="B4" s="81" t="s">
        <v>36</v>
      </c>
      <c r="C4" s="82"/>
      <c r="D4" s="83"/>
      <c r="E4" s="84" t="s">
        <v>37</v>
      </c>
      <c r="F4" s="739" t="s">
        <v>38</v>
      </c>
      <c r="G4" s="740"/>
      <c r="H4" s="85"/>
      <c r="I4" s="84" t="s">
        <v>37</v>
      </c>
      <c r="J4" s="739" t="s">
        <v>38</v>
      </c>
      <c r="K4" s="740"/>
      <c r="L4" s="84"/>
      <c r="M4" s="84" t="s">
        <v>37</v>
      </c>
      <c r="N4" s="739" t="s">
        <v>38</v>
      </c>
      <c r="O4" s="740"/>
      <c r="P4" s="84"/>
      <c r="Q4" s="84" t="s">
        <v>37</v>
      </c>
      <c r="R4" s="739" t="s">
        <v>38</v>
      </c>
      <c r="S4" s="740"/>
      <c r="T4" s="86"/>
      <c r="U4" s="84" t="s">
        <v>37</v>
      </c>
      <c r="V4" s="739" t="s">
        <v>38</v>
      </c>
      <c r="W4" s="740"/>
      <c r="X4" s="87" t="s">
        <v>37</v>
      </c>
      <c r="Y4" s="88" t="s">
        <v>39</v>
      </c>
      <c r="Z4" s="89" t="s">
        <v>40</v>
      </c>
      <c r="AA4" s="90" t="s">
        <v>41</v>
      </c>
      <c r="AB4" s="91" t="s">
        <v>2</v>
      </c>
    </row>
    <row r="5" spans="1:34" ht="48.75" customHeight="1" thickBot="1" x14ac:dyDescent="0.35">
      <c r="A5" s="92"/>
      <c r="B5" s="122" t="s">
        <v>18</v>
      </c>
      <c r="C5" s="94">
        <f>SUM(C6:C8)</f>
        <v>87</v>
      </c>
      <c r="D5" s="95">
        <f>SUM(D6:D8)</f>
        <v>568</v>
      </c>
      <c r="E5" s="96">
        <f>SUM(E6:E8)</f>
        <v>655</v>
      </c>
      <c r="F5" s="97">
        <f>E25</f>
        <v>555</v>
      </c>
      <c r="G5" s="98" t="str">
        <f>B25</f>
        <v>Rakvere Linnavalitsus</v>
      </c>
      <c r="H5" s="99">
        <f>SUM(H6:H8)</f>
        <v>496</v>
      </c>
      <c r="I5" s="100">
        <f>SUM(I6:I8)</f>
        <v>583</v>
      </c>
      <c r="J5" s="100">
        <f>I21</f>
        <v>590</v>
      </c>
      <c r="K5" s="101" t="str">
        <f>B21</f>
        <v>TER Team</v>
      </c>
      <c r="L5" s="102">
        <f>SUM(L6:L8)</f>
        <v>508</v>
      </c>
      <c r="M5" s="97">
        <f>SUM(M6:M8)</f>
        <v>595</v>
      </c>
      <c r="N5" s="97">
        <f>M17</f>
        <v>599</v>
      </c>
      <c r="O5" s="98" t="str">
        <f>B17</f>
        <v>Toode</v>
      </c>
      <c r="P5" s="103">
        <f>SUM(P6:P8)</f>
        <v>465</v>
      </c>
      <c r="Q5" s="97">
        <f>SUM(Q6:Q8)</f>
        <v>552</v>
      </c>
      <c r="R5" s="97">
        <f>Q13</f>
        <v>543</v>
      </c>
      <c r="S5" s="98" t="str">
        <f>B13</f>
        <v>Egesten Metallehitused</v>
      </c>
      <c r="T5" s="103">
        <f>SUM(T6:T8)</f>
        <v>420</v>
      </c>
      <c r="U5" s="97">
        <f>SUM(U6:U8)</f>
        <v>507</v>
      </c>
      <c r="V5" s="97">
        <f>U9</f>
        <v>564</v>
      </c>
      <c r="W5" s="98" t="str">
        <f>B9</f>
        <v>Kunda Trans</v>
      </c>
      <c r="X5" s="104">
        <f t="shared" ref="X5:X28" si="0">E5+I5+M5+Q5+U5</f>
        <v>2892</v>
      </c>
      <c r="Y5" s="102">
        <f>SUM(Y6:Y8)</f>
        <v>2457</v>
      </c>
      <c r="Z5" s="105">
        <f>AVERAGE(Z6,Z7,Z8)</f>
        <v>192.80000000000004</v>
      </c>
      <c r="AA5" s="106">
        <f>AVERAGE(AA6,AA7,AA8)</f>
        <v>163.80000000000001</v>
      </c>
      <c r="AB5" s="730">
        <f>F6+J6+N6+R6+V6</f>
        <v>2</v>
      </c>
    </row>
    <row r="6" spans="1:34" ht="16.95" customHeight="1" x14ac:dyDescent="0.3">
      <c r="A6" s="107"/>
      <c r="B6" s="108" t="s">
        <v>108</v>
      </c>
      <c r="C6" s="109">
        <v>25</v>
      </c>
      <c r="D6" s="110">
        <v>174</v>
      </c>
      <c r="E6" s="111">
        <f>D6+C6</f>
        <v>199</v>
      </c>
      <c r="F6" s="733">
        <v>1</v>
      </c>
      <c r="G6" s="734"/>
      <c r="H6" s="112">
        <v>184</v>
      </c>
      <c r="I6" s="113">
        <f>H6+C6</f>
        <v>209</v>
      </c>
      <c r="J6" s="733">
        <v>0</v>
      </c>
      <c r="K6" s="734"/>
      <c r="L6" s="112">
        <v>147</v>
      </c>
      <c r="M6" s="113">
        <f>L6+C6</f>
        <v>172</v>
      </c>
      <c r="N6" s="733">
        <v>0</v>
      </c>
      <c r="O6" s="734"/>
      <c r="P6" s="112">
        <v>141</v>
      </c>
      <c r="Q6" s="111">
        <f>P6+C6</f>
        <v>166</v>
      </c>
      <c r="R6" s="733">
        <v>1</v>
      </c>
      <c r="S6" s="734"/>
      <c r="T6" s="110">
        <v>144</v>
      </c>
      <c r="U6" s="111">
        <f>T6+C6</f>
        <v>169</v>
      </c>
      <c r="V6" s="733">
        <v>0</v>
      </c>
      <c r="W6" s="734"/>
      <c r="X6" s="113">
        <f t="shared" si="0"/>
        <v>915</v>
      </c>
      <c r="Y6" s="112">
        <f>D6+H6+L6+P6+T6</f>
        <v>790</v>
      </c>
      <c r="Z6" s="114">
        <f>AVERAGE(E6,I6,M6,Q6,U6)</f>
        <v>183</v>
      </c>
      <c r="AA6" s="115">
        <f>AVERAGE(E6,I6,M6,Q6,U6)-C6</f>
        <v>158</v>
      </c>
      <c r="AB6" s="731"/>
    </row>
    <row r="7" spans="1:34" s="80" customFormat="1" ht="16.2" customHeight="1" x14ac:dyDescent="0.3">
      <c r="A7" s="107"/>
      <c r="B7" s="108" t="s">
        <v>109</v>
      </c>
      <c r="C7" s="116">
        <v>31</v>
      </c>
      <c r="D7" s="110">
        <v>207</v>
      </c>
      <c r="E7" s="111">
        <f t="shared" ref="E7:E8" si="1">D7+C7</f>
        <v>238</v>
      </c>
      <c r="F7" s="735"/>
      <c r="G7" s="736"/>
      <c r="H7" s="112">
        <v>119</v>
      </c>
      <c r="I7" s="113">
        <f t="shared" ref="I7:I8" si="2">H7+C7</f>
        <v>150</v>
      </c>
      <c r="J7" s="735"/>
      <c r="K7" s="736"/>
      <c r="L7" s="112">
        <v>199</v>
      </c>
      <c r="M7" s="113">
        <f t="shared" ref="M7:M8" si="3">L7+C7</f>
        <v>230</v>
      </c>
      <c r="N7" s="735"/>
      <c r="O7" s="736"/>
      <c r="P7" s="110">
        <v>136</v>
      </c>
      <c r="Q7" s="111">
        <f t="shared" ref="Q7:Q8" si="4">P7+C7</f>
        <v>167</v>
      </c>
      <c r="R7" s="735"/>
      <c r="S7" s="736"/>
      <c r="T7" s="110">
        <v>137</v>
      </c>
      <c r="U7" s="111">
        <f t="shared" ref="U7:U8" si="5">T7+C7</f>
        <v>168</v>
      </c>
      <c r="V7" s="735"/>
      <c r="W7" s="736"/>
      <c r="X7" s="113">
        <f t="shared" si="0"/>
        <v>953</v>
      </c>
      <c r="Y7" s="112">
        <f>D7+H7+L7+P7+T7</f>
        <v>798</v>
      </c>
      <c r="Z7" s="114">
        <f>AVERAGE(E7,I7,M7,Q7,U7)</f>
        <v>190.6</v>
      </c>
      <c r="AA7" s="115">
        <f>AVERAGE(E7,I7,M7,Q7,U7)-C7</f>
        <v>159.6</v>
      </c>
      <c r="AB7" s="731"/>
      <c r="AD7" s="60"/>
      <c r="AE7" s="60"/>
      <c r="AF7" s="60"/>
      <c r="AG7" s="60"/>
      <c r="AH7" s="60"/>
    </row>
    <row r="8" spans="1:34" s="80" customFormat="1" ht="17.399999999999999" customHeight="1" thickBot="1" x14ac:dyDescent="0.35">
      <c r="A8" s="107"/>
      <c r="B8" s="117" t="s">
        <v>110</v>
      </c>
      <c r="C8" s="118">
        <v>31</v>
      </c>
      <c r="D8" s="110">
        <v>187</v>
      </c>
      <c r="E8" s="111">
        <f t="shared" si="1"/>
        <v>218</v>
      </c>
      <c r="F8" s="737"/>
      <c r="G8" s="738"/>
      <c r="H8" s="119">
        <v>193</v>
      </c>
      <c r="I8" s="113">
        <f t="shared" si="2"/>
        <v>224</v>
      </c>
      <c r="J8" s="737"/>
      <c r="K8" s="738"/>
      <c r="L8" s="112">
        <v>162</v>
      </c>
      <c r="M8" s="113">
        <f t="shared" si="3"/>
        <v>193</v>
      </c>
      <c r="N8" s="737"/>
      <c r="O8" s="738"/>
      <c r="P8" s="110">
        <v>188</v>
      </c>
      <c r="Q8" s="111">
        <f t="shared" si="4"/>
        <v>219</v>
      </c>
      <c r="R8" s="737"/>
      <c r="S8" s="738"/>
      <c r="T8" s="110">
        <v>139</v>
      </c>
      <c r="U8" s="111">
        <f t="shared" si="5"/>
        <v>170</v>
      </c>
      <c r="V8" s="737"/>
      <c r="W8" s="738"/>
      <c r="X8" s="113">
        <f t="shared" si="0"/>
        <v>1024</v>
      </c>
      <c r="Y8" s="119">
        <f>D8+H8+L8+P8+T8</f>
        <v>869</v>
      </c>
      <c r="Z8" s="120">
        <f>AVERAGE(E8,I8,M8,Q8,U8)</f>
        <v>204.8</v>
      </c>
      <c r="AA8" s="121">
        <f>AVERAGE(E8,I8,M8,Q8,U8)-C8</f>
        <v>173.8</v>
      </c>
      <c r="AB8" s="732"/>
      <c r="AD8" s="60"/>
      <c r="AE8" s="60"/>
      <c r="AF8" s="60"/>
      <c r="AG8" s="60"/>
      <c r="AH8" s="60"/>
    </row>
    <row r="9" spans="1:34" s="129" customFormat="1" ht="48.75" customHeight="1" thickBot="1" x14ac:dyDescent="0.35">
      <c r="A9" s="107"/>
      <c r="B9" s="93" t="s">
        <v>77</v>
      </c>
      <c r="C9" s="123">
        <f>SUM(C10:C12)</f>
        <v>123</v>
      </c>
      <c r="D9" s="95">
        <f>SUM(D10:D12)</f>
        <v>423</v>
      </c>
      <c r="E9" s="124">
        <f>SUM(E10:E12)</f>
        <v>546</v>
      </c>
      <c r="F9" s="124">
        <f>E21</f>
        <v>608</v>
      </c>
      <c r="G9" s="101" t="str">
        <f>B21</f>
        <v>TER Team</v>
      </c>
      <c r="H9" s="125">
        <f>SUM(H10:H12)</f>
        <v>435</v>
      </c>
      <c r="I9" s="100">
        <f>SUM(I10:I12)</f>
        <v>558</v>
      </c>
      <c r="J9" s="124">
        <f>I17</f>
        <v>501</v>
      </c>
      <c r="K9" s="101" t="str">
        <f>B17</f>
        <v>Toode</v>
      </c>
      <c r="L9" s="102">
        <f>SUM(L10:L12)</f>
        <v>398</v>
      </c>
      <c r="M9" s="126">
        <f>SUM(M10:M12)</f>
        <v>521</v>
      </c>
      <c r="N9" s="124">
        <f>M13</f>
        <v>548</v>
      </c>
      <c r="O9" s="101" t="str">
        <f>B13</f>
        <v>Egesten Metallehitused</v>
      </c>
      <c r="P9" s="102">
        <f>SUM(P10:P12)</f>
        <v>395</v>
      </c>
      <c r="Q9" s="97">
        <f>SUM(Q10:Q12)</f>
        <v>518</v>
      </c>
      <c r="R9" s="124">
        <f>Q25</f>
        <v>542</v>
      </c>
      <c r="S9" s="101" t="str">
        <f>B25</f>
        <v>Rakvere Linnavalitsus</v>
      </c>
      <c r="T9" s="102">
        <f>SUM(T10:T12)</f>
        <v>441</v>
      </c>
      <c r="U9" s="127">
        <f>SUM(U10:U12)</f>
        <v>564</v>
      </c>
      <c r="V9" s="124">
        <f>U5</f>
        <v>507</v>
      </c>
      <c r="W9" s="101" t="str">
        <f>B5</f>
        <v>Silfer</v>
      </c>
      <c r="X9" s="104">
        <f t="shared" si="0"/>
        <v>2707</v>
      </c>
      <c r="Y9" s="102">
        <f>SUM(Y10:Y12)</f>
        <v>2092</v>
      </c>
      <c r="Z9" s="128">
        <f>AVERAGE(Z10,Z11,Z12)</f>
        <v>180.46666666666667</v>
      </c>
      <c r="AA9" s="106">
        <f>AVERAGE(AA10,AA11,AA12)</f>
        <v>139.46666666666667</v>
      </c>
      <c r="AB9" s="730">
        <f>F10+J10+N10+R10+V10</f>
        <v>2</v>
      </c>
      <c r="AD9" s="60"/>
      <c r="AE9" s="60"/>
      <c r="AF9" s="60"/>
      <c r="AG9" s="60"/>
      <c r="AH9" s="60"/>
    </row>
    <row r="10" spans="1:34" s="129" customFormat="1" ht="16.2" customHeight="1" x14ac:dyDescent="0.3">
      <c r="A10" s="107"/>
      <c r="B10" s="130" t="s">
        <v>121</v>
      </c>
      <c r="C10" s="116">
        <v>34</v>
      </c>
      <c r="D10" s="110">
        <v>170</v>
      </c>
      <c r="E10" s="111">
        <f>D10+C10</f>
        <v>204</v>
      </c>
      <c r="F10" s="733">
        <v>0</v>
      </c>
      <c r="G10" s="734"/>
      <c r="H10" s="112">
        <v>147</v>
      </c>
      <c r="I10" s="113">
        <f>H10+C10</f>
        <v>181</v>
      </c>
      <c r="J10" s="733">
        <v>1</v>
      </c>
      <c r="K10" s="734"/>
      <c r="L10" s="112">
        <v>151</v>
      </c>
      <c r="M10" s="113">
        <f>L10+C10</f>
        <v>185</v>
      </c>
      <c r="N10" s="733">
        <v>0</v>
      </c>
      <c r="O10" s="734"/>
      <c r="P10" s="112">
        <v>141</v>
      </c>
      <c r="Q10" s="111">
        <f>P10+C10</f>
        <v>175</v>
      </c>
      <c r="R10" s="733">
        <v>0</v>
      </c>
      <c r="S10" s="734"/>
      <c r="T10" s="110">
        <v>139</v>
      </c>
      <c r="U10" s="111">
        <f>T10+C10</f>
        <v>173</v>
      </c>
      <c r="V10" s="733">
        <v>1</v>
      </c>
      <c r="W10" s="734"/>
      <c r="X10" s="113">
        <f t="shared" si="0"/>
        <v>918</v>
      </c>
      <c r="Y10" s="112">
        <f>D10+H10+L10+P10+T10</f>
        <v>748</v>
      </c>
      <c r="Z10" s="114">
        <f>AVERAGE(E10,I10,M10,Q10,U10)</f>
        <v>183.6</v>
      </c>
      <c r="AA10" s="115">
        <f>AVERAGE(E10,I10,M10,Q10,U10)-C10</f>
        <v>149.6</v>
      </c>
      <c r="AB10" s="731"/>
      <c r="AD10" s="60"/>
      <c r="AE10" s="60"/>
      <c r="AF10" s="60"/>
      <c r="AG10" s="60"/>
      <c r="AH10" s="60"/>
    </row>
    <row r="11" spans="1:34" s="129" customFormat="1" ht="16.2" customHeight="1" x14ac:dyDescent="0.3">
      <c r="A11" s="107"/>
      <c r="B11" s="117" t="s">
        <v>111</v>
      </c>
      <c r="C11" s="116">
        <v>51</v>
      </c>
      <c r="D11" s="110">
        <v>106</v>
      </c>
      <c r="E11" s="111">
        <f t="shared" ref="E11:E12" si="6">D11+C11</f>
        <v>157</v>
      </c>
      <c r="F11" s="735"/>
      <c r="G11" s="736"/>
      <c r="H11" s="112">
        <v>131</v>
      </c>
      <c r="I11" s="113">
        <f t="shared" ref="I11:I12" si="7">H11+C11</f>
        <v>182</v>
      </c>
      <c r="J11" s="735"/>
      <c r="K11" s="736"/>
      <c r="L11" s="112">
        <v>124</v>
      </c>
      <c r="M11" s="113">
        <f t="shared" ref="M11:M12" si="8">L11+C11</f>
        <v>175</v>
      </c>
      <c r="N11" s="735"/>
      <c r="O11" s="736"/>
      <c r="P11" s="110">
        <v>107</v>
      </c>
      <c r="Q11" s="111">
        <f t="shared" ref="Q11:Q12" si="9">P11+C11</f>
        <v>158</v>
      </c>
      <c r="R11" s="735"/>
      <c r="S11" s="736"/>
      <c r="T11" s="110">
        <v>119</v>
      </c>
      <c r="U11" s="111">
        <f t="shared" ref="U11:U12" si="10">T11+C11</f>
        <v>170</v>
      </c>
      <c r="V11" s="735"/>
      <c r="W11" s="736"/>
      <c r="X11" s="113">
        <f t="shared" si="0"/>
        <v>842</v>
      </c>
      <c r="Y11" s="112">
        <f>D11+H11+L11+P11+T11</f>
        <v>587</v>
      </c>
      <c r="Z11" s="114">
        <f>AVERAGE(E11,I11,M11,Q11,U11)</f>
        <v>168.4</v>
      </c>
      <c r="AA11" s="115">
        <f>AVERAGE(E11,I11,M11,Q11,U11)-C11</f>
        <v>117.4</v>
      </c>
      <c r="AB11" s="731"/>
      <c r="AD11" s="60"/>
      <c r="AE11" s="60"/>
      <c r="AF11" s="60"/>
      <c r="AG11" s="60"/>
      <c r="AH11" s="60"/>
    </row>
    <row r="12" spans="1:34" s="129" customFormat="1" ht="16.95" customHeight="1" thickBot="1" x14ac:dyDescent="0.35">
      <c r="A12" s="107"/>
      <c r="B12" s="131" t="s">
        <v>122</v>
      </c>
      <c r="C12" s="118">
        <v>38</v>
      </c>
      <c r="D12" s="110">
        <v>147</v>
      </c>
      <c r="E12" s="111">
        <f t="shared" si="6"/>
        <v>185</v>
      </c>
      <c r="F12" s="737"/>
      <c r="G12" s="738"/>
      <c r="H12" s="119">
        <v>157</v>
      </c>
      <c r="I12" s="113">
        <f t="shared" si="7"/>
        <v>195</v>
      </c>
      <c r="J12" s="737"/>
      <c r="K12" s="738"/>
      <c r="L12" s="112">
        <v>123</v>
      </c>
      <c r="M12" s="113">
        <f t="shared" si="8"/>
        <v>161</v>
      </c>
      <c r="N12" s="737"/>
      <c r="O12" s="738"/>
      <c r="P12" s="110">
        <v>147</v>
      </c>
      <c r="Q12" s="111">
        <f t="shared" si="9"/>
        <v>185</v>
      </c>
      <c r="R12" s="737"/>
      <c r="S12" s="738"/>
      <c r="T12" s="110">
        <v>183</v>
      </c>
      <c r="U12" s="111">
        <f t="shared" si="10"/>
        <v>221</v>
      </c>
      <c r="V12" s="737"/>
      <c r="W12" s="738"/>
      <c r="X12" s="113">
        <f t="shared" si="0"/>
        <v>947</v>
      </c>
      <c r="Y12" s="119">
        <f>D12+H12+L12+P12+T12</f>
        <v>757</v>
      </c>
      <c r="Z12" s="120">
        <f>AVERAGE(E12,I12,M12,Q12,U12)</f>
        <v>189.4</v>
      </c>
      <c r="AA12" s="121">
        <f>AVERAGE(E12,I12,M12,Q12,U12)-C12</f>
        <v>151.4</v>
      </c>
      <c r="AB12" s="732"/>
      <c r="AD12" s="60"/>
      <c r="AE12" s="60"/>
      <c r="AF12" s="60"/>
      <c r="AG12" s="60"/>
      <c r="AH12" s="60"/>
    </row>
    <row r="13" spans="1:34" s="129" customFormat="1" ht="44.4" customHeight="1" thickBot="1" x14ac:dyDescent="0.3">
      <c r="A13" s="107"/>
      <c r="B13" s="122" t="s">
        <v>25</v>
      </c>
      <c r="C13" s="123">
        <f>SUM(C14:C16)</f>
        <v>66</v>
      </c>
      <c r="D13" s="95">
        <f>SUM(D14:D16)</f>
        <v>500</v>
      </c>
      <c r="E13" s="124">
        <f>SUM(E14:E16)</f>
        <v>566</v>
      </c>
      <c r="F13" s="124">
        <f>E17</f>
        <v>521</v>
      </c>
      <c r="G13" s="101" t="str">
        <f>B17</f>
        <v>Toode</v>
      </c>
      <c r="H13" s="125">
        <f>SUM(H14:H16)</f>
        <v>471</v>
      </c>
      <c r="I13" s="124">
        <f>SUM(I14:I16)</f>
        <v>537</v>
      </c>
      <c r="J13" s="124">
        <f>I25</f>
        <v>612</v>
      </c>
      <c r="K13" s="101" t="str">
        <f>B25</f>
        <v>Rakvere Linnavalitsus</v>
      </c>
      <c r="L13" s="102">
        <f>SUM(L14:L16)</f>
        <v>482</v>
      </c>
      <c r="M13" s="124">
        <f>SUM(M14:M16)</f>
        <v>548</v>
      </c>
      <c r="N13" s="124">
        <f>M9</f>
        <v>521</v>
      </c>
      <c r="O13" s="101" t="str">
        <f>B9</f>
        <v>Kunda Trans</v>
      </c>
      <c r="P13" s="102">
        <f>SUM(P14:P16)</f>
        <v>477</v>
      </c>
      <c r="Q13" s="124">
        <f>SUM(Q14:Q16)</f>
        <v>543</v>
      </c>
      <c r="R13" s="124">
        <f>Q5</f>
        <v>552</v>
      </c>
      <c r="S13" s="101" t="str">
        <f>B5</f>
        <v>Silfer</v>
      </c>
      <c r="T13" s="102">
        <f>SUM(T14:T16)</f>
        <v>554</v>
      </c>
      <c r="U13" s="124">
        <f>SUM(U14:U16)</f>
        <v>620</v>
      </c>
      <c r="V13" s="124">
        <f>U21</f>
        <v>563</v>
      </c>
      <c r="W13" s="101" t="str">
        <f>B21</f>
        <v>TER Team</v>
      </c>
      <c r="X13" s="104">
        <f t="shared" si="0"/>
        <v>2814</v>
      </c>
      <c r="Y13" s="102">
        <f>SUM(Y14:Y16)</f>
        <v>2484</v>
      </c>
      <c r="Z13" s="128">
        <f>AVERAGE(Z14,Z15,Z16)</f>
        <v>187.6</v>
      </c>
      <c r="AA13" s="106">
        <f>AVERAGE(AA14,AA15,AA16)</f>
        <v>165.6</v>
      </c>
      <c r="AB13" s="730">
        <f>F14+J14+N14+R14+V14</f>
        <v>3</v>
      </c>
    </row>
    <row r="14" spans="1:34" s="129" customFormat="1" ht="16.2" customHeight="1" x14ac:dyDescent="0.25">
      <c r="A14" s="107"/>
      <c r="B14" s="130" t="s">
        <v>143</v>
      </c>
      <c r="C14" s="116">
        <v>49</v>
      </c>
      <c r="D14" s="110">
        <v>123</v>
      </c>
      <c r="E14" s="111">
        <f>D14+C14</f>
        <v>172</v>
      </c>
      <c r="F14" s="733">
        <v>1</v>
      </c>
      <c r="G14" s="734"/>
      <c r="H14" s="112">
        <v>120</v>
      </c>
      <c r="I14" s="113">
        <f>H14+C14</f>
        <v>169</v>
      </c>
      <c r="J14" s="733">
        <v>0</v>
      </c>
      <c r="K14" s="734"/>
      <c r="L14" s="112">
        <v>150</v>
      </c>
      <c r="M14" s="113">
        <f>L14+C14</f>
        <v>199</v>
      </c>
      <c r="N14" s="733">
        <v>1</v>
      </c>
      <c r="O14" s="734"/>
      <c r="P14" s="112">
        <v>124</v>
      </c>
      <c r="Q14" s="111">
        <f>P14+C14</f>
        <v>173</v>
      </c>
      <c r="R14" s="733">
        <v>0</v>
      </c>
      <c r="S14" s="734"/>
      <c r="T14" s="110">
        <v>207</v>
      </c>
      <c r="U14" s="111">
        <f>T14+C14</f>
        <v>256</v>
      </c>
      <c r="V14" s="733">
        <v>1</v>
      </c>
      <c r="W14" s="734"/>
      <c r="X14" s="113">
        <f t="shared" si="0"/>
        <v>969</v>
      </c>
      <c r="Y14" s="112">
        <f>D14+H14+L14+P14+T14</f>
        <v>724</v>
      </c>
      <c r="Z14" s="114">
        <f>AVERAGE(E14,I14,M14,Q14,U14)</f>
        <v>193.8</v>
      </c>
      <c r="AA14" s="115">
        <f>AVERAGE(E14,I14,M14,Q14,U14)-C14</f>
        <v>144.80000000000001</v>
      </c>
      <c r="AB14" s="731"/>
    </row>
    <row r="15" spans="1:34" s="129" customFormat="1" ht="16.2" customHeight="1" x14ac:dyDescent="0.25">
      <c r="A15" s="107"/>
      <c r="B15" s="117" t="s">
        <v>144</v>
      </c>
      <c r="C15" s="116">
        <v>15</v>
      </c>
      <c r="D15" s="110">
        <v>165</v>
      </c>
      <c r="E15" s="111">
        <f t="shared" ref="E15:E16" si="11">D15+C15</f>
        <v>180</v>
      </c>
      <c r="F15" s="735"/>
      <c r="G15" s="736"/>
      <c r="H15" s="112">
        <v>168</v>
      </c>
      <c r="I15" s="113">
        <f t="shared" ref="I15:I16" si="12">H15+C15</f>
        <v>183</v>
      </c>
      <c r="J15" s="735"/>
      <c r="K15" s="736"/>
      <c r="L15" s="112">
        <v>204</v>
      </c>
      <c r="M15" s="113">
        <f t="shared" ref="M15:M16" si="13">L15+C15</f>
        <v>219</v>
      </c>
      <c r="N15" s="735"/>
      <c r="O15" s="736"/>
      <c r="P15" s="110">
        <v>169</v>
      </c>
      <c r="Q15" s="111">
        <f t="shared" ref="Q15:Q16" si="14">P15+C15</f>
        <v>184</v>
      </c>
      <c r="R15" s="735"/>
      <c r="S15" s="736"/>
      <c r="T15" s="110">
        <v>179</v>
      </c>
      <c r="U15" s="111">
        <f t="shared" ref="U15:U16" si="15">T15+C15</f>
        <v>194</v>
      </c>
      <c r="V15" s="735"/>
      <c r="W15" s="736"/>
      <c r="X15" s="113">
        <f t="shared" si="0"/>
        <v>960</v>
      </c>
      <c r="Y15" s="112">
        <f>D15+H15+L15+P15+T15</f>
        <v>885</v>
      </c>
      <c r="Z15" s="114">
        <f>AVERAGE(E15,I15,M15,Q15,U15)</f>
        <v>192</v>
      </c>
      <c r="AA15" s="115">
        <f>AVERAGE(E15,I15,M15,Q15,U15)-C15</f>
        <v>177</v>
      </c>
      <c r="AB15" s="731"/>
    </row>
    <row r="16" spans="1:34" s="129" customFormat="1" ht="16.95" customHeight="1" thickBot="1" x14ac:dyDescent="0.35">
      <c r="A16" s="107"/>
      <c r="B16" s="131" t="s">
        <v>145</v>
      </c>
      <c r="C16" s="118">
        <v>2</v>
      </c>
      <c r="D16" s="110">
        <v>212</v>
      </c>
      <c r="E16" s="111">
        <f t="shared" si="11"/>
        <v>214</v>
      </c>
      <c r="F16" s="737"/>
      <c r="G16" s="738"/>
      <c r="H16" s="119">
        <v>183</v>
      </c>
      <c r="I16" s="113">
        <f t="shared" si="12"/>
        <v>185</v>
      </c>
      <c r="J16" s="737"/>
      <c r="K16" s="738"/>
      <c r="L16" s="112">
        <v>128</v>
      </c>
      <c r="M16" s="113">
        <f t="shared" si="13"/>
        <v>130</v>
      </c>
      <c r="N16" s="737"/>
      <c r="O16" s="738"/>
      <c r="P16" s="110">
        <v>184</v>
      </c>
      <c r="Q16" s="111">
        <f t="shared" si="14"/>
        <v>186</v>
      </c>
      <c r="R16" s="737"/>
      <c r="S16" s="738"/>
      <c r="T16" s="110">
        <v>168</v>
      </c>
      <c r="U16" s="111">
        <f t="shared" si="15"/>
        <v>170</v>
      </c>
      <c r="V16" s="737"/>
      <c r="W16" s="738"/>
      <c r="X16" s="113">
        <f t="shared" si="0"/>
        <v>885</v>
      </c>
      <c r="Y16" s="119">
        <f>D16+H16+L16+P16+T16</f>
        <v>875</v>
      </c>
      <c r="Z16" s="120">
        <f>AVERAGE(E16,I16,M16,Q16,U16)</f>
        <v>177</v>
      </c>
      <c r="AA16" s="121">
        <f>AVERAGE(E16,I16,M16,Q16,U16)-C16</f>
        <v>175</v>
      </c>
      <c r="AB16" s="732"/>
    </row>
    <row r="17" spans="1:28" s="129" customFormat="1" ht="48.75" customHeight="1" thickBot="1" x14ac:dyDescent="0.3">
      <c r="A17" s="107"/>
      <c r="B17" s="122" t="s">
        <v>22</v>
      </c>
      <c r="C17" s="123">
        <f>SUM(C18:C20)</f>
        <v>97</v>
      </c>
      <c r="D17" s="95">
        <f>SUM(D18:D20)</f>
        <v>424</v>
      </c>
      <c r="E17" s="124">
        <f>SUM(E18:E20)</f>
        <v>521</v>
      </c>
      <c r="F17" s="124">
        <f>E13</f>
        <v>566</v>
      </c>
      <c r="G17" s="101" t="str">
        <f>B13</f>
        <v>Egesten Metallehitused</v>
      </c>
      <c r="H17" s="132">
        <f>SUM(H18:H20)</f>
        <v>404</v>
      </c>
      <c r="I17" s="124">
        <f>SUM(I18:I20)</f>
        <v>501</v>
      </c>
      <c r="J17" s="124">
        <f>I9</f>
        <v>558</v>
      </c>
      <c r="K17" s="101" t="str">
        <f>B9</f>
        <v>Kunda Trans</v>
      </c>
      <c r="L17" s="103">
        <f>SUM(L18:L20)</f>
        <v>502</v>
      </c>
      <c r="M17" s="127">
        <f>SUM(M18:M20)</f>
        <v>599</v>
      </c>
      <c r="N17" s="124">
        <f>M5</f>
        <v>595</v>
      </c>
      <c r="O17" s="101" t="str">
        <f>B5</f>
        <v>Silfer</v>
      </c>
      <c r="P17" s="102">
        <f>SUM(P18:P20)</f>
        <v>456</v>
      </c>
      <c r="Q17" s="127">
        <f>SUM(Q18:Q20)</f>
        <v>553</v>
      </c>
      <c r="R17" s="124">
        <f>Q21</f>
        <v>583</v>
      </c>
      <c r="S17" s="101" t="str">
        <f>B21</f>
        <v>TER Team</v>
      </c>
      <c r="T17" s="102">
        <f>SUM(T18:T20)</f>
        <v>416</v>
      </c>
      <c r="U17" s="127">
        <f>SUM(U18:U20)</f>
        <v>513</v>
      </c>
      <c r="V17" s="124">
        <f>U25</f>
        <v>590</v>
      </c>
      <c r="W17" s="101" t="str">
        <f>B25</f>
        <v>Rakvere Linnavalitsus</v>
      </c>
      <c r="X17" s="104">
        <f t="shared" si="0"/>
        <v>2687</v>
      </c>
      <c r="Y17" s="102">
        <f>SUM(Y18:Y20)</f>
        <v>2202</v>
      </c>
      <c r="Z17" s="128">
        <f>AVERAGE(Z18,Z19,Z20)</f>
        <v>179.13333333333333</v>
      </c>
      <c r="AA17" s="106">
        <f>AVERAGE(AA18,AA19,AA20)</f>
        <v>146.79999999999998</v>
      </c>
      <c r="AB17" s="730">
        <f>F18+J18+N18+R18+V18</f>
        <v>1</v>
      </c>
    </row>
    <row r="18" spans="1:28" s="129" customFormat="1" ht="16.2" customHeight="1" x14ac:dyDescent="0.25">
      <c r="A18" s="107"/>
      <c r="B18" s="130" t="s">
        <v>128</v>
      </c>
      <c r="C18" s="116">
        <v>39</v>
      </c>
      <c r="D18" s="110">
        <v>159</v>
      </c>
      <c r="E18" s="111">
        <f>D18+C18</f>
        <v>198</v>
      </c>
      <c r="F18" s="733">
        <v>0</v>
      </c>
      <c r="G18" s="734"/>
      <c r="H18" s="112">
        <v>127</v>
      </c>
      <c r="I18" s="113">
        <f>H18+C18</f>
        <v>166</v>
      </c>
      <c r="J18" s="733">
        <v>0</v>
      </c>
      <c r="K18" s="734"/>
      <c r="L18" s="112">
        <v>192</v>
      </c>
      <c r="M18" s="113">
        <f>L18+C18</f>
        <v>231</v>
      </c>
      <c r="N18" s="733">
        <v>1</v>
      </c>
      <c r="O18" s="734"/>
      <c r="P18" s="112">
        <v>192</v>
      </c>
      <c r="Q18" s="111">
        <f>P18+C18</f>
        <v>231</v>
      </c>
      <c r="R18" s="733">
        <v>0</v>
      </c>
      <c r="S18" s="734"/>
      <c r="T18" s="110">
        <v>121</v>
      </c>
      <c r="U18" s="111">
        <f>T18+C18</f>
        <v>160</v>
      </c>
      <c r="V18" s="733">
        <v>0</v>
      </c>
      <c r="W18" s="734"/>
      <c r="X18" s="113">
        <f t="shared" si="0"/>
        <v>986</v>
      </c>
      <c r="Y18" s="112">
        <f>D18+H18+L18+P18+T18</f>
        <v>791</v>
      </c>
      <c r="Z18" s="114">
        <f>AVERAGE(E18,I18,M18,Q18,U18)</f>
        <v>197.2</v>
      </c>
      <c r="AA18" s="115">
        <f>AVERAGE(E18,I18,M18,Q18,U18)-C18</f>
        <v>158.19999999999999</v>
      </c>
      <c r="AB18" s="731"/>
    </row>
    <row r="19" spans="1:28" s="129" customFormat="1" ht="16.2" customHeight="1" x14ac:dyDescent="0.25">
      <c r="A19" s="107"/>
      <c r="B19" s="117" t="s">
        <v>129</v>
      </c>
      <c r="C19" s="116">
        <v>35</v>
      </c>
      <c r="D19" s="110">
        <v>117</v>
      </c>
      <c r="E19" s="111">
        <f t="shared" ref="E19:E20" si="16">D19+C19</f>
        <v>152</v>
      </c>
      <c r="F19" s="735"/>
      <c r="G19" s="736"/>
      <c r="H19" s="112">
        <v>133</v>
      </c>
      <c r="I19" s="113">
        <f t="shared" ref="I19:I20" si="17">H19+C19</f>
        <v>168</v>
      </c>
      <c r="J19" s="735"/>
      <c r="K19" s="736"/>
      <c r="L19" s="112">
        <v>152</v>
      </c>
      <c r="M19" s="113">
        <f t="shared" ref="M19:M20" si="18">L19+C19</f>
        <v>187</v>
      </c>
      <c r="N19" s="735"/>
      <c r="O19" s="736"/>
      <c r="P19" s="110">
        <v>129</v>
      </c>
      <c r="Q19" s="111">
        <f t="shared" ref="Q19:Q20" si="19">P19+C19</f>
        <v>164</v>
      </c>
      <c r="R19" s="735"/>
      <c r="S19" s="736"/>
      <c r="T19" s="110">
        <v>160</v>
      </c>
      <c r="U19" s="111">
        <f t="shared" ref="U19:U20" si="20">T19+C19</f>
        <v>195</v>
      </c>
      <c r="V19" s="735"/>
      <c r="W19" s="736"/>
      <c r="X19" s="113">
        <f t="shared" si="0"/>
        <v>866</v>
      </c>
      <c r="Y19" s="112">
        <f>D19+H19+L19+P19+T19</f>
        <v>691</v>
      </c>
      <c r="Z19" s="114">
        <f>AVERAGE(E19,I19,M19,Q19,U19)</f>
        <v>173.2</v>
      </c>
      <c r="AA19" s="115">
        <f>AVERAGE(E19,I19,M19,Q19,U19)-C19</f>
        <v>138.19999999999999</v>
      </c>
      <c r="AB19" s="731"/>
    </row>
    <row r="20" spans="1:28" s="129" customFormat="1" ht="16.95" customHeight="1" thickBot="1" x14ac:dyDescent="0.35">
      <c r="A20" s="107"/>
      <c r="B20" s="131" t="s">
        <v>130</v>
      </c>
      <c r="C20" s="118">
        <v>23</v>
      </c>
      <c r="D20" s="110">
        <v>148</v>
      </c>
      <c r="E20" s="111">
        <f t="shared" si="16"/>
        <v>171</v>
      </c>
      <c r="F20" s="737"/>
      <c r="G20" s="738"/>
      <c r="H20" s="119">
        <v>144</v>
      </c>
      <c r="I20" s="113">
        <f t="shared" si="17"/>
        <v>167</v>
      </c>
      <c r="J20" s="737"/>
      <c r="K20" s="738"/>
      <c r="L20" s="112">
        <v>158</v>
      </c>
      <c r="M20" s="113">
        <f t="shared" si="18"/>
        <v>181</v>
      </c>
      <c r="N20" s="737"/>
      <c r="O20" s="738"/>
      <c r="P20" s="110">
        <v>135</v>
      </c>
      <c r="Q20" s="111">
        <f t="shared" si="19"/>
        <v>158</v>
      </c>
      <c r="R20" s="737"/>
      <c r="S20" s="738"/>
      <c r="T20" s="110">
        <v>135</v>
      </c>
      <c r="U20" s="111">
        <f t="shared" si="20"/>
        <v>158</v>
      </c>
      <c r="V20" s="737"/>
      <c r="W20" s="738"/>
      <c r="X20" s="113">
        <f t="shared" si="0"/>
        <v>835</v>
      </c>
      <c r="Y20" s="119">
        <f>D20+H20+L20+P20+T20</f>
        <v>720</v>
      </c>
      <c r="Z20" s="120">
        <f>AVERAGE(E20,I20,M20,Q20,U20)</f>
        <v>167</v>
      </c>
      <c r="AA20" s="121">
        <f>AVERAGE(E20,I20,M20,Q20,U20)-C20</f>
        <v>144</v>
      </c>
      <c r="AB20" s="732"/>
    </row>
    <row r="21" spans="1:28" s="129" customFormat="1" ht="48.75" customHeight="1" thickBot="1" x14ac:dyDescent="0.3">
      <c r="A21" s="107"/>
      <c r="B21" s="122" t="s">
        <v>17</v>
      </c>
      <c r="C21" s="133">
        <f>SUM(C22:C24)</f>
        <v>67</v>
      </c>
      <c r="D21" s="95">
        <f>SUM(D22:D24)</f>
        <v>541</v>
      </c>
      <c r="E21" s="124">
        <f>SUM(E22:E24)</f>
        <v>608</v>
      </c>
      <c r="F21" s="124">
        <f>E9</f>
        <v>546</v>
      </c>
      <c r="G21" s="101" t="str">
        <f>B9</f>
        <v>Kunda Trans</v>
      </c>
      <c r="H21" s="125">
        <f>SUM(H22:H24)</f>
        <v>523</v>
      </c>
      <c r="I21" s="124">
        <f>SUM(I22:I24)</f>
        <v>590</v>
      </c>
      <c r="J21" s="124">
        <f>I5</f>
        <v>583</v>
      </c>
      <c r="K21" s="101" t="str">
        <f>B5</f>
        <v>Silfer</v>
      </c>
      <c r="L21" s="102">
        <f>SUM(L22:L24)</f>
        <v>554</v>
      </c>
      <c r="M21" s="126">
        <f>SUM(M22:M24)</f>
        <v>621</v>
      </c>
      <c r="N21" s="124">
        <f>M25</f>
        <v>515</v>
      </c>
      <c r="O21" s="101" t="str">
        <f>B25</f>
        <v>Rakvere Linnavalitsus</v>
      </c>
      <c r="P21" s="102">
        <f>SUM(P22:P24)</f>
        <v>516</v>
      </c>
      <c r="Q21" s="126">
        <f>SUM(Q22:Q24)</f>
        <v>583</v>
      </c>
      <c r="R21" s="124">
        <f>Q17</f>
        <v>553</v>
      </c>
      <c r="S21" s="101" t="str">
        <f>B17</f>
        <v>Toode</v>
      </c>
      <c r="T21" s="102">
        <f>SUM(T22:T24)</f>
        <v>496</v>
      </c>
      <c r="U21" s="126">
        <f>SUM(U22:U24)</f>
        <v>563</v>
      </c>
      <c r="V21" s="124">
        <f>U13</f>
        <v>620</v>
      </c>
      <c r="W21" s="101" t="str">
        <f>B13</f>
        <v>Egesten Metallehitused</v>
      </c>
      <c r="X21" s="104">
        <f t="shared" si="0"/>
        <v>2965</v>
      </c>
      <c r="Y21" s="102">
        <f>SUM(Y22:Y24)</f>
        <v>2630</v>
      </c>
      <c r="Z21" s="128">
        <f>AVERAGE(Z22,Z23,Z24)</f>
        <v>197.66666666666666</v>
      </c>
      <c r="AA21" s="106">
        <f>AVERAGE(AA22,AA23,AA24)</f>
        <v>175.33333333333334</v>
      </c>
      <c r="AB21" s="730">
        <f>F22+J22+N22+R22+V22</f>
        <v>4</v>
      </c>
    </row>
    <row r="22" spans="1:28" s="129" customFormat="1" ht="16.2" customHeight="1" x14ac:dyDescent="0.25">
      <c r="A22" s="107"/>
      <c r="B22" s="130" t="s">
        <v>50</v>
      </c>
      <c r="C22" s="116">
        <v>22</v>
      </c>
      <c r="D22" s="110">
        <v>179</v>
      </c>
      <c r="E22" s="111">
        <f>D22+C22</f>
        <v>201</v>
      </c>
      <c r="F22" s="733">
        <v>1</v>
      </c>
      <c r="G22" s="734"/>
      <c r="H22" s="112">
        <v>197</v>
      </c>
      <c r="I22" s="113">
        <f>H22+C22</f>
        <v>219</v>
      </c>
      <c r="J22" s="733">
        <v>1</v>
      </c>
      <c r="K22" s="734"/>
      <c r="L22" s="112">
        <v>187</v>
      </c>
      <c r="M22" s="113">
        <f>L22+C22</f>
        <v>209</v>
      </c>
      <c r="N22" s="733">
        <v>1</v>
      </c>
      <c r="O22" s="734"/>
      <c r="P22" s="112">
        <v>200</v>
      </c>
      <c r="Q22" s="111">
        <f>P22+C22</f>
        <v>222</v>
      </c>
      <c r="R22" s="733">
        <v>1</v>
      </c>
      <c r="S22" s="734"/>
      <c r="T22" s="110">
        <v>174</v>
      </c>
      <c r="U22" s="111">
        <f>T22+C22</f>
        <v>196</v>
      </c>
      <c r="V22" s="733">
        <v>0</v>
      </c>
      <c r="W22" s="734"/>
      <c r="X22" s="113">
        <f t="shared" si="0"/>
        <v>1047</v>
      </c>
      <c r="Y22" s="112">
        <f>D22+H22+L22+P22+T22</f>
        <v>937</v>
      </c>
      <c r="Z22" s="114">
        <f>AVERAGE(E22,I22,M22,Q22,U22)</f>
        <v>209.4</v>
      </c>
      <c r="AA22" s="115">
        <f>AVERAGE(E22,I22,M22,Q22,U22)-C22</f>
        <v>187.4</v>
      </c>
      <c r="AB22" s="731"/>
    </row>
    <row r="23" spans="1:28" s="129" customFormat="1" ht="16.2" customHeight="1" x14ac:dyDescent="0.25">
      <c r="A23" s="107"/>
      <c r="B23" s="117" t="s">
        <v>51</v>
      </c>
      <c r="C23" s="116">
        <v>23</v>
      </c>
      <c r="D23" s="110">
        <v>155</v>
      </c>
      <c r="E23" s="111">
        <f t="shared" ref="E23:E24" si="21">D23+C23</f>
        <v>178</v>
      </c>
      <c r="F23" s="735"/>
      <c r="G23" s="736"/>
      <c r="H23" s="112">
        <v>183</v>
      </c>
      <c r="I23" s="113">
        <f t="shared" ref="I23:I24" si="22">H23+C23</f>
        <v>206</v>
      </c>
      <c r="J23" s="735"/>
      <c r="K23" s="736"/>
      <c r="L23" s="112">
        <v>199</v>
      </c>
      <c r="M23" s="113">
        <f t="shared" ref="M23:M24" si="23">L23+C23</f>
        <v>222</v>
      </c>
      <c r="N23" s="735"/>
      <c r="O23" s="736"/>
      <c r="P23" s="110">
        <v>146</v>
      </c>
      <c r="Q23" s="111">
        <f t="shared" ref="Q23:Q24" si="24">P23+C23</f>
        <v>169</v>
      </c>
      <c r="R23" s="735"/>
      <c r="S23" s="736"/>
      <c r="T23" s="110">
        <v>173</v>
      </c>
      <c r="U23" s="111">
        <f t="shared" ref="U23:U24" si="25">T23+C23</f>
        <v>196</v>
      </c>
      <c r="V23" s="735"/>
      <c r="W23" s="736"/>
      <c r="X23" s="113">
        <f t="shared" si="0"/>
        <v>971</v>
      </c>
      <c r="Y23" s="112">
        <f>D23+H23+L23+P23+T23</f>
        <v>856</v>
      </c>
      <c r="Z23" s="114">
        <f>AVERAGE(E23,I23,M23,Q23,U23)</f>
        <v>194.2</v>
      </c>
      <c r="AA23" s="115">
        <f>AVERAGE(E23,I23,M23,Q23,U23)-C23</f>
        <v>171.2</v>
      </c>
      <c r="AB23" s="731"/>
    </row>
    <row r="24" spans="1:28" s="129" customFormat="1" ht="16.95" customHeight="1" thickBot="1" x14ac:dyDescent="0.35">
      <c r="A24" s="107"/>
      <c r="B24" s="131" t="s">
        <v>52</v>
      </c>
      <c r="C24" s="118">
        <v>22</v>
      </c>
      <c r="D24" s="110">
        <v>207</v>
      </c>
      <c r="E24" s="111">
        <f t="shared" si="21"/>
        <v>229</v>
      </c>
      <c r="F24" s="737"/>
      <c r="G24" s="738"/>
      <c r="H24" s="119">
        <v>143</v>
      </c>
      <c r="I24" s="113">
        <f t="shared" si="22"/>
        <v>165</v>
      </c>
      <c r="J24" s="737"/>
      <c r="K24" s="738"/>
      <c r="L24" s="112">
        <v>168</v>
      </c>
      <c r="M24" s="113">
        <f t="shared" si="23"/>
        <v>190</v>
      </c>
      <c r="N24" s="737"/>
      <c r="O24" s="738"/>
      <c r="P24" s="110">
        <v>170</v>
      </c>
      <c r="Q24" s="111">
        <f t="shared" si="24"/>
        <v>192</v>
      </c>
      <c r="R24" s="737"/>
      <c r="S24" s="738"/>
      <c r="T24" s="110">
        <v>149</v>
      </c>
      <c r="U24" s="111">
        <f t="shared" si="25"/>
        <v>171</v>
      </c>
      <c r="V24" s="737"/>
      <c r="W24" s="738"/>
      <c r="X24" s="113">
        <f t="shared" si="0"/>
        <v>947</v>
      </c>
      <c r="Y24" s="119">
        <f>D24+H24+L24+P24+T24</f>
        <v>837</v>
      </c>
      <c r="Z24" s="120">
        <f>AVERAGE(E24,I24,M24,Q24,U24)</f>
        <v>189.4</v>
      </c>
      <c r="AA24" s="121">
        <f>AVERAGE(E24,I24,M24,Q24,U24)-C24</f>
        <v>167.4</v>
      </c>
      <c r="AB24" s="732"/>
    </row>
    <row r="25" spans="1:28" s="129" customFormat="1" ht="48.75" customHeight="1" thickBot="1" x14ac:dyDescent="0.3">
      <c r="A25" s="107"/>
      <c r="B25" s="93" t="s">
        <v>23</v>
      </c>
      <c r="C25" s="133">
        <f>SUM(C26:C28)</f>
        <v>119</v>
      </c>
      <c r="D25" s="95">
        <f>SUM(D26:D28)</f>
        <v>436</v>
      </c>
      <c r="E25" s="124">
        <f>SUM(E26:E28)</f>
        <v>555</v>
      </c>
      <c r="F25" s="124">
        <f>E5</f>
        <v>655</v>
      </c>
      <c r="G25" s="101" t="str">
        <f>B5</f>
        <v>Silfer</v>
      </c>
      <c r="H25" s="125">
        <f>SUM(H26:H28)</f>
        <v>493</v>
      </c>
      <c r="I25" s="124">
        <f>SUM(I26:I28)</f>
        <v>612</v>
      </c>
      <c r="J25" s="124">
        <f>I13</f>
        <v>537</v>
      </c>
      <c r="K25" s="101" t="str">
        <f>B13</f>
        <v>Egesten Metallehitused</v>
      </c>
      <c r="L25" s="103">
        <f>SUM(L26:L28)</f>
        <v>396</v>
      </c>
      <c r="M25" s="124">
        <f>SUM(M26:M28)</f>
        <v>515</v>
      </c>
      <c r="N25" s="124">
        <f>M21</f>
        <v>621</v>
      </c>
      <c r="O25" s="101" t="str">
        <f>B21</f>
        <v>TER Team</v>
      </c>
      <c r="P25" s="102">
        <f>SUM(P26:P28)</f>
        <v>423</v>
      </c>
      <c r="Q25" s="124">
        <f>SUM(Q26:Q28)</f>
        <v>542</v>
      </c>
      <c r="R25" s="124">
        <f>Q9</f>
        <v>518</v>
      </c>
      <c r="S25" s="101" t="str">
        <f>B9</f>
        <v>Kunda Trans</v>
      </c>
      <c r="T25" s="102">
        <f>SUM(T26:T28)</f>
        <v>471</v>
      </c>
      <c r="U25" s="124">
        <f>SUM(U26:U28)</f>
        <v>590</v>
      </c>
      <c r="V25" s="124">
        <f>U17</f>
        <v>513</v>
      </c>
      <c r="W25" s="101" t="str">
        <f>B17</f>
        <v>Toode</v>
      </c>
      <c r="X25" s="104">
        <f t="shared" si="0"/>
        <v>2814</v>
      </c>
      <c r="Y25" s="102">
        <f>SUM(Y26:Y28)</f>
        <v>2219</v>
      </c>
      <c r="Z25" s="128">
        <f>AVERAGE(Z26,Z27,Z28)</f>
        <v>187.6</v>
      </c>
      <c r="AA25" s="106">
        <f>AVERAGE(AA26,AA27,AA28)</f>
        <v>147.93333333333331</v>
      </c>
      <c r="AB25" s="730">
        <f>F26+J26+N26+R26+V26</f>
        <v>3</v>
      </c>
    </row>
    <row r="26" spans="1:28" s="129" customFormat="1" ht="16.2" customHeight="1" x14ac:dyDescent="0.25">
      <c r="A26" s="107"/>
      <c r="B26" s="130" t="s">
        <v>160</v>
      </c>
      <c r="C26" s="116">
        <v>51</v>
      </c>
      <c r="D26" s="110">
        <v>139</v>
      </c>
      <c r="E26" s="111">
        <f>D26+C26</f>
        <v>190</v>
      </c>
      <c r="F26" s="733">
        <v>0</v>
      </c>
      <c r="G26" s="734"/>
      <c r="H26" s="112">
        <v>188</v>
      </c>
      <c r="I26" s="113">
        <f>H26+C26</f>
        <v>239</v>
      </c>
      <c r="J26" s="733">
        <v>1</v>
      </c>
      <c r="K26" s="734"/>
      <c r="L26" s="112">
        <v>133</v>
      </c>
      <c r="M26" s="113">
        <f>L26+C26</f>
        <v>184</v>
      </c>
      <c r="N26" s="733">
        <v>0</v>
      </c>
      <c r="O26" s="734"/>
      <c r="P26" s="112">
        <v>121</v>
      </c>
      <c r="Q26" s="111">
        <f>P26+C26</f>
        <v>172</v>
      </c>
      <c r="R26" s="733">
        <v>1</v>
      </c>
      <c r="S26" s="734"/>
      <c r="T26" s="110">
        <v>144</v>
      </c>
      <c r="U26" s="111">
        <f>T26+C26</f>
        <v>195</v>
      </c>
      <c r="V26" s="733">
        <v>1</v>
      </c>
      <c r="W26" s="734"/>
      <c r="X26" s="113">
        <f t="shared" si="0"/>
        <v>980</v>
      </c>
      <c r="Y26" s="112">
        <f>D26+H26+L26+P26+T26</f>
        <v>725</v>
      </c>
      <c r="Z26" s="114">
        <f>AVERAGE(E26,I26,M26,Q26,U26)</f>
        <v>196</v>
      </c>
      <c r="AA26" s="115">
        <f>AVERAGE(E26,I26,M26,Q26,U26)-C26</f>
        <v>145</v>
      </c>
      <c r="AB26" s="731"/>
    </row>
    <row r="27" spans="1:28" s="129" customFormat="1" ht="16.2" customHeight="1" x14ac:dyDescent="0.25">
      <c r="A27" s="107"/>
      <c r="B27" s="117" t="s">
        <v>161</v>
      </c>
      <c r="C27" s="116">
        <v>38</v>
      </c>
      <c r="D27" s="110">
        <v>148</v>
      </c>
      <c r="E27" s="111">
        <f t="shared" ref="E27:E28" si="26">D27+C27</f>
        <v>186</v>
      </c>
      <c r="F27" s="735"/>
      <c r="G27" s="736"/>
      <c r="H27" s="112">
        <v>134</v>
      </c>
      <c r="I27" s="113">
        <f t="shared" ref="I27:I28" si="27">H27+C27</f>
        <v>172</v>
      </c>
      <c r="J27" s="735"/>
      <c r="K27" s="736"/>
      <c r="L27" s="112">
        <v>119</v>
      </c>
      <c r="M27" s="113">
        <f t="shared" ref="M27:M28" si="28">L27+C27</f>
        <v>157</v>
      </c>
      <c r="N27" s="735"/>
      <c r="O27" s="736"/>
      <c r="P27" s="110">
        <v>180</v>
      </c>
      <c r="Q27" s="111">
        <f t="shared" ref="Q27:Q28" si="29">P27+C27</f>
        <v>218</v>
      </c>
      <c r="R27" s="735"/>
      <c r="S27" s="736"/>
      <c r="T27" s="110">
        <v>181</v>
      </c>
      <c r="U27" s="111">
        <f t="shared" ref="U27:U28" si="30">T27+C27</f>
        <v>219</v>
      </c>
      <c r="V27" s="735"/>
      <c r="W27" s="736"/>
      <c r="X27" s="113">
        <f t="shared" si="0"/>
        <v>952</v>
      </c>
      <c r="Y27" s="112">
        <f>D27+H27+L27+P27+T27</f>
        <v>762</v>
      </c>
      <c r="Z27" s="114">
        <f>AVERAGE(E27,I27,M27,Q27,U27)</f>
        <v>190.4</v>
      </c>
      <c r="AA27" s="115">
        <f>AVERAGE(E27,I27,M27,Q27,U27)-C27</f>
        <v>152.4</v>
      </c>
      <c r="AB27" s="731"/>
    </row>
    <row r="28" spans="1:28" s="129" customFormat="1" ht="16.95" customHeight="1" thickBot="1" x14ac:dyDescent="0.35">
      <c r="A28" s="107"/>
      <c r="B28" s="131" t="s">
        <v>162</v>
      </c>
      <c r="C28" s="118">
        <v>30</v>
      </c>
      <c r="D28" s="110">
        <v>149</v>
      </c>
      <c r="E28" s="111">
        <f t="shared" si="26"/>
        <v>179</v>
      </c>
      <c r="F28" s="737"/>
      <c r="G28" s="738"/>
      <c r="H28" s="119">
        <v>171</v>
      </c>
      <c r="I28" s="113">
        <f t="shared" si="27"/>
        <v>201</v>
      </c>
      <c r="J28" s="737"/>
      <c r="K28" s="738"/>
      <c r="L28" s="112">
        <v>144</v>
      </c>
      <c r="M28" s="113">
        <f t="shared" si="28"/>
        <v>174</v>
      </c>
      <c r="N28" s="737"/>
      <c r="O28" s="738"/>
      <c r="P28" s="110">
        <v>122</v>
      </c>
      <c r="Q28" s="111">
        <f t="shared" si="29"/>
        <v>152</v>
      </c>
      <c r="R28" s="737"/>
      <c r="S28" s="738"/>
      <c r="T28" s="110">
        <v>146</v>
      </c>
      <c r="U28" s="111">
        <f t="shared" si="30"/>
        <v>176</v>
      </c>
      <c r="V28" s="737"/>
      <c r="W28" s="738"/>
      <c r="X28" s="113">
        <f t="shared" si="0"/>
        <v>882</v>
      </c>
      <c r="Y28" s="119">
        <f>D28+H28+L28+P28+T28</f>
        <v>732</v>
      </c>
      <c r="Z28" s="120">
        <f>AVERAGE(E28,I28,M28,Q28,U28)</f>
        <v>176.4</v>
      </c>
      <c r="AA28" s="121">
        <f>AVERAGE(E28,I28,M28,Q28,U28)-C28</f>
        <v>146.4</v>
      </c>
      <c r="AB28" s="732"/>
    </row>
    <row r="29" spans="1:28" s="129" customFormat="1" ht="35.4" customHeight="1" x14ac:dyDescent="0.3">
      <c r="A29" s="107"/>
      <c r="B29" s="135"/>
      <c r="C29" s="136"/>
      <c r="D29" s="137"/>
      <c r="E29" s="138"/>
      <c r="F29" s="139"/>
      <c r="G29" s="139"/>
      <c r="H29" s="137"/>
      <c r="I29" s="138"/>
      <c r="J29" s="139"/>
      <c r="K29" s="139"/>
      <c r="L29" s="137"/>
      <c r="M29" s="138"/>
      <c r="N29" s="139"/>
      <c r="O29" s="139"/>
      <c r="P29" s="137"/>
      <c r="Q29" s="138"/>
      <c r="R29" s="139"/>
      <c r="S29" s="139"/>
      <c r="T29" s="137"/>
      <c r="U29" s="138"/>
      <c r="V29" s="139"/>
      <c r="W29" s="139"/>
      <c r="X29" s="138"/>
      <c r="Y29" s="137"/>
      <c r="Z29" s="140"/>
      <c r="AA29" s="141"/>
      <c r="AB29" s="142"/>
    </row>
    <row r="30" spans="1:28" ht="22.2" x14ac:dyDescent="0.3">
      <c r="B30" s="61"/>
      <c r="C30" s="62"/>
      <c r="D30" s="63"/>
      <c r="E30" s="64"/>
      <c r="F30" s="64"/>
      <c r="G30" s="64" t="s">
        <v>204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2"/>
      <c r="S30" s="62"/>
      <c r="T30" s="62"/>
      <c r="U30" s="149"/>
      <c r="V30" s="150" t="s">
        <v>65</v>
      </c>
      <c r="W30" s="65"/>
      <c r="X30" s="65"/>
      <c r="Y30" s="65"/>
      <c r="Z30" s="62"/>
      <c r="AA30" s="62"/>
      <c r="AB30" s="63"/>
    </row>
    <row r="31" spans="1:28" ht="20.399999999999999" thickBot="1" x14ac:dyDescent="0.35">
      <c r="B31" s="66" t="s">
        <v>26</v>
      </c>
      <c r="C31" s="67"/>
      <c r="D31" s="63"/>
      <c r="E31" s="6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</row>
    <row r="32" spans="1:28" x14ac:dyDescent="0.3">
      <c r="B32" s="69" t="s">
        <v>1</v>
      </c>
      <c r="C32" s="70" t="s">
        <v>27</v>
      </c>
      <c r="D32" s="71"/>
      <c r="E32" s="72" t="s">
        <v>28</v>
      </c>
      <c r="F32" s="741" t="s">
        <v>29</v>
      </c>
      <c r="G32" s="742"/>
      <c r="H32" s="73"/>
      <c r="I32" s="72" t="s">
        <v>30</v>
      </c>
      <c r="J32" s="741" t="s">
        <v>29</v>
      </c>
      <c r="K32" s="742"/>
      <c r="L32" s="74"/>
      <c r="M32" s="72" t="s">
        <v>31</v>
      </c>
      <c r="N32" s="741" t="s">
        <v>29</v>
      </c>
      <c r="O32" s="742"/>
      <c r="P32" s="74"/>
      <c r="Q32" s="72" t="s">
        <v>32</v>
      </c>
      <c r="R32" s="741" t="s">
        <v>29</v>
      </c>
      <c r="S32" s="742"/>
      <c r="T32" s="75"/>
      <c r="U32" s="72" t="s">
        <v>33</v>
      </c>
      <c r="V32" s="741" t="s">
        <v>29</v>
      </c>
      <c r="W32" s="742"/>
      <c r="X32" s="72" t="s">
        <v>34</v>
      </c>
      <c r="Y32" s="76"/>
      <c r="Z32" s="77" t="s">
        <v>35</v>
      </c>
      <c r="AA32" s="78" t="s">
        <v>4</v>
      </c>
      <c r="AB32" s="79" t="s">
        <v>34</v>
      </c>
    </row>
    <row r="33" spans="2:28" ht="17.399999999999999" thickBot="1" x14ac:dyDescent="0.35">
      <c r="B33" s="81" t="s">
        <v>36</v>
      </c>
      <c r="C33" s="82"/>
      <c r="D33" s="83"/>
      <c r="E33" s="84" t="s">
        <v>37</v>
      </c>
      <c r="F33" s="739" t="s">
        <v>38</v>
      </c>
      <c r="G33" s="740"/>
      <c r="H33" s="85"/>
      <c r="I33" s="84" t="s">
        <v>37</v>
      </c>
      <c r="J33" s="739" t="s">
        <v>38</v>
      </c>
      <c r="K33" s="740"/>
      <c r="L33" s="84"/>
      <c r="M33" s="84" t="s">
        <v>37</v>
      </c>
      <c r="N33" s="739" t="s">
        <v>38</v>
      </c>
      <c r="O33" s="740"/>
      <c r="P33" s="84"/>
      <c r="Q33" s="84" t="s">
        <v>37</v>
      </c>
      <c r="R33" s="739" t="s">
        <v>38</v>
      </c>
      <c r="S33" s="740"/>
      <c r="T33" s="86"/>
      <c r="U33" s="84" t="s">
        <v>37</v>
      </c>
      <c r="V33" s="739" t="s">
        <v>38</v>
      </c>
      <c r="W33" s="740"/>
      <c r="X33" s="87" t="s">
        <v>37</v>
      </c>
      <c r="Y33" s="88" t="s">
        <v>39</v>
      </c>
      <c r="Z33" s="89" t="s">
        <v>40</v>
      </c>
      <c r="AA33" s="90" t="s">
        <v>41</v>
      </c>
      <c r="AB33" s="91" t="s">
        <v>2</v>
      </c>
    </row>
    <row r="34" spans="2:28" ht="28.2" thickBot="1" x14ac:dyDescent="0.35">
      <c r="B34" s="93" t="s">
        <v>63</v>
      </c>
      <c r="C34" s="94">
        <f>SUM(C35:C37)</f>
        <v>101</v>
      </c>
      <c r="D34" s="95">
        <f>SUM(D35:D37)</f>
        <v>473</v>
      </c>
      <c r="E34" s="96">
        <f>SUM(E35:E37)</f>
        <v>574</v>
      </c>
      <c r="F34" s="97">
        <f>E54</f>
        <v>510</v>
      </c>
      <c r="G34" s="98" t="str">
        <f>B54</f>
        <v>Põdra Pubi</v>
      </c>
      <c r="H34" s="99">
        <f>SUM(H35:H37)</f>
        <v>369</v>
      </c>
      <c r="I34" s="100">
        <f>SUM(I35:I37)</f>
        <v>470</v>
      </c>
      <c r="J34" s="100">
        <f>I50</f>
        <v>601</v>
      </c>
      <c r="K34" s="101" t="str">
        <f>B50</f>
        <v>Aroz3D</v>
      </c>
      <c r="L34" s="102">
        <f>SUM(L35:L37)</f>
        <v>362</v>
      </c>
      <c r="M34" s="97">
        <f>SUM(M35:M37)</f>
        <v>463</v>
      </c>
      <c r="N34" s="97">
        <f>M46</f>
        <v>529</v>
      </c>
      <c r="O34" s="98" t="str">
        <f>B46</f>
        <v>WÜRTH</v>
      </c>
      <c r="P34" s="103">
        <f>SUM(P35:P37)</f>
        <v>417</v>
      </c>
      <c r="Q34" s="97">
        <f>SUM(Q35:Q37)</f>
        <v>518</v>
      </c>
      <c r="R34" s="97">
        <f>Q42</f>
        <v>577</v>
      </c>
      <c r="S34" s="98" t="str">
        <f>B42</f>
        <v>Rakvere Soojus</v>
      </c>
      <c r="T34" s="103">
        <f>SUM(T35:T37)</f>
        <v>437</v>
      </c>
      <c r="U34" s="97">
        <f>SUM(U35:U37)</f>
        <v>538</v>
      </c>
      <c r="V34" s="97">
        <f>U38</f>
        <v>605</v>
      </c>
      <c r="W34" s="98" t="str">
        <f>B38</f>
        <v>Strikers</v>
      </c>
      <c r="X34" s="104">
        <f t="shared" ref="X34:X57" si="31">E34+I34+M34+Q34+U34</f>
        <v>2563</v>
      </c>
      <c r="Y34" s="102">
        <f>SUM(Y35:Y37)</f>
        <v>2058</v>
      </c>
      <c r="Z34" s="105">
        <f>AVERAGE(Z35,Z36,Z37)</f>
        <v>170.86666666666665</v>
      </c>
      <c r="AA34" s="106">
        <f>AVERAGE(AA35,AA36,AA37)</f>
        <v>137.19999999999999</v>
      </c>
      <c r="AB34" s="730">
        <f>F35+J35+N35+R35+V35</f>
        <v>1</v>
      </c>
    </row>
    <row r="35" spans="2:28" x14ac:dyDescent="0.3">
      <c r="B35" s="108" t="s">
        <v>64</v>
      </c>
      <c r="C35" s="109">
        <v>41</v>
      </c>
      <c r="D35" s="110">
        <v>182</v>
      </c>
      <c r="E35" s="111">
        <f>C35+D35</f>
        <v>223</v>
      </c>
      <c r="F35" s="733">
        <v>1</v>
      </c>
      <c r="G35" s="734"/>
      <c r="H35" s="112">
        <v>101</v>
      </c>
      <c r="I35" s="113">
        <f>C35+H35</f>
        <v>142</v>
      </c>
      <c r="J35" s="733">
        <v>0</v>
      </c>
      <c r="K35" s="734"/>
      <c r="L35" s="112">
        <v>124</v>
      </c>
      <c r="M35" s="113">
        <f>C35+L35</f>
        <v>165</v>
      </c>
      <c r="N35" s="733">
        <v>0</v>
      </c>
      <c r="O35" s="734"/>
      <c r="P35" s="112">
        <v>144</v>
      </c>
      <c r="Q35" s="111">
        <f>C35+P35</f>
        <v>185</v>
      </c>
      <c r="R35" s="733">
        <v>0</v>
      </c>
      <c r="S35" s="734"/>
      <c r="T35" s="110">
        <v>128</v>
      </c>
      <c r="U35" s="111">
        <f>C35+T35</f>
        <v>169</v>
      </c>
      <c r="V35" s="733">
        <v>0</v>
      </c>
      <c r="W35" s="734"/>
      <c r="X35" s="113">
        <f t="shared" si="31"/>
        <v>884</v>
      </c>
      <c r="Y35" s="112">
        <f>D35+H35+L35+P35+T35</f>
        <v>679</v>
      </c>
      <c r="Z35" s="114">
        <f>AVERAGE(E35,I35,M35,Q35,U35)</f>
        <v>176.8</v>
      </c>
      <c r="AA35" s="115">
        <f>AVERAGE(E35,I35,M35,Q35,U35)-C35</f>
        <v>135.80000000000001</v>
      </c>
      <c r="AB35" s="731"/>
    </row>
    <row r="36" spans="2:28" x14ac:dyDescent="0.3">
      <c r="B36" s="108" t="s">
        <v>48</v>
      </c>
      <c r="C36" s="116">
        <v>42</v>
      </c>
      <c r="D36" s="110">
        <v>121</v>
      </c>
      <c r="E36" s="111">
        <f t="shared" ref="E36:E37" si="32">C36+D36</f>
        <v>163</v>
      </c>
      <c r="F36" s="735"/>
      <c r="G36" s="736"/>
      <c r="H36" s="112">
        <v>136</v>
      </c>
      <c r="I36" s="113">
        <f t="shared" ref="I36:I37" si="33">C36+H36</f>
        <v>178</v>
      </c>
      <c r="J36" s="735"/>
      <c r="K36" s="736"/>
      <c r="L36" s="112">
        <v>98</v>
      </c>
      <c r="M36" s="113">
        <f t="shared" ref="M36:M37" si="34">C36+L36</f>
        <v>140</v>
      </c>
      <c r="N36" s="735"/>
      <c r="O36" s="736"/>
      <c r="P36" s="110">
        <v>137</v>
      </c>
      <c r="Q36" s="111">
        <f t="shared" ref="Q36:Q37" si="35">C36+P36</f>
        <v>179</v>
      </c>
      <c r="R36" s="735"/>
      <c r="S36" s="736"/>
      <c r="T36" s="110">
        <v>151</v>
      </c>
      <c r="U36" s="111">
        <f t="shared" ref="U36:U37" si="36">C36+T36</f>
        <v>193</v>
      </c>
      <c r="V36" s="735"/>
      <c r="W36" s="736"/>
      <c r="X36" s="113">
        <f t="shared" si="31"/>
        <v>853</v>
      </c>
      <c r="Y36" s="112">
        <f>D36+H36+L36+P36+T36</f>
        <v>643</v>
      </c>
      <c r="Z36" s="114">
        <f>AVERAGE(E36,I36,M36,Q36,U36)</f>
        <v>170.6</v>
      </c>
      <c r="AA36" s="115">
        <f>AVERAGE(E36,I36,M36,Q36,U36)-C36</f>
        <v>128.6</v>
      </c>
      <c r="AB36" s="731"/>
    </row>
    <row r="37" spans="2:28" ht="17.399999999999999" thickBot="1" x14ac:dyDescent="0.35">
      <c r="B37" s="108" t="s">
        <v>49</v>
      </c>
      <c r="C37" s="118">
        <v>18</v>
      </c>
      <c r="D37" s="110">
        <v>170</v>
      </c>
      <c r="E37" s="111">
        <f t="shared" si="32"/>
        <v>188</v>
      </c>
      <c r="F37" s="737"/>
      <c r="G37" s="738"/>
      <c r="H37" s="119">
        <v>132</v>
      </c>
      <c r="I37" s="113">
        <f t="shared" si="33"/>
        <v>150</v>
      </c>
      <c r="J37" s="737"/>
      <c r="K37" s="738"/>
      <c r="L37" s="112">
        <v>140</v>
      </c>
      <c r="M37" s="113">
        <f t="shared" si="34"/>
        <v>158</v>
      </c>
      <c r="N37" s="737"/>
      <c r="O37" s="738"/>
      <c r="P37" s="110">
        <v>136</v>
      </c>
      <c r="Q37" s="111">
        <f t="shared" si="35"/>
        <v>154</v>
      </c>
      <c r="R37" s="737"/>
      <c r="S37" s="738"/>
      <c r="T37" s="110">
        <v>158</v>
      </c>
      <c r="U37" s="111">
        <f t="shared" si="36"/>
        <v>176</v>
      </c>
      <c r="V37" s="737"/>
      <c r="W37" s="738"/>
      <c r="X37" s="113">
        <f t="shared" si="31"/>
        <v>826</v>
      </c>
      <c r="Y37" s="119">
        <f>D37+H37+L37+P37+T37</f>
        <v>736</v>
      </c>
      <c r="Z37" s="120">
        <f>AVERAGE(E37,I37,M37,Q37,U37)</f>
        <v>165.2</v>
      </c>
      <c r="AA37" s="121">
        <f>AVERAGE(E37,I37,M37,Q37,U37)-C37</f>
        <v>147.19999999999999</v>
      </c>
      <c r="AB37" s="732"/>
    </row>
    <row r="38" spans="2:28" ht="28.2" thickBot="1" x14ac:dyDescent="0.35">
      <c r="B38" s="122" t="s">
        <v>72</v>
      </c>
      <c r="C38" s="123">
        <f>SUM(C39:C41)</f>
        <v>89</v>
      </c>
      <c r="D38" s="95">
        <f>SUM(D39:D41)</f>
        <v>410</v>
      </c>
      <c r="E38" s="124">
        <f>SUM(E39:E41)</f>
        <v>499</v>
      </c>
      <c r="F38" s="124">
        <f>E50</f>
        <v>547</v>
      </c>
      <c r="G38" s="101" t="str">
        <f>B50</f>
        <v>Aroz3D</v>
      </c>
      <c r="H38" s="125">
        <f>SUM(H39:H41)</f>
        <v>407</v>
      </c>
      <c r="I38" s="100">
        <f>SUM(I39:I41)</f>
        <v>496</v>
      </c>
      <c r="J38" s="124">
        <f>I46</f>
        <v>525</v>
      </c>
      <c r="K38" s="101" t="str">
        <f>B46</f>
        <v>WÜRTH</v>
      </c>
      <c r="L38" s="102">
        <f>SUM(L39:L41)</f>
        <v>434</v>
      </c>
      <c r="M38" s="126">
        <f>SUM(M39:M41)</f>
        <v>523</v>
      </c>
      <c r="N38" s="124">
        <f>M42</f>
        <v>598</v>
      </c>
      <c r="O38" s="101" t="str">
        <f>B42</f>
        <v>Rakvere Soojus</v>
      </c>
      <c r="P38" s="102">
        <f>SUM(P39:P41)</f>
        <v>512</v>
      </c>
      <c r="Q38" s="97">
        <f>SUM(Q39:Q41)</f>
        <v>601</v>
      </c>
      <c r="R38" s="124">
        <f>Q54</f>
        <v>544</v>
      </c>
      <c r="S38" s="101" t="str">
        <f>B54</f>
        <v>Põdra Pubi</v>
      </c>
      <c r="T38" s="102">
        <f>SUM(T39:T41)</f>
        <v>516</v>
      </c>
      <c r="U38" s="127">
        <f>SUM(U39:U41)</f>
        <v>605</v>
      </c>
      <c r="V38" s="124">
        <f>U34</f>
        <v>538</v>
      </c>
      <c r="W38" s="101" t="str">
        <f>B34</f>
        <v>K.A.K.</v>
      </c>
      <c r="X38" s="104">
        <f t="shared" si="31"/>
        <v>2724</v>
      </c>
      <c r="Y38" s="102">
        <f>SUM(Y39:Y41)</f>
        <v>2279</v>
      </c>
      <c r="Z38" s="128">
        <f>AVERAGE(Z39,Z40,Z41)</f>
        <v>181.6</v>
      </c>
      <c r="AA38" s="106">
        <f>AVERAGE(AA39,AA40,AA41)</f>
        <v>151.93333333333331</v>
      </c>
      <c r="AB38" s="730">
        <f>F39+J39+N39+R39+V39</f>
        <v>2</v>
      </c>
    </row>
    <row r="39" spans="2:28" x14ac:dyDescent="0.3">
      <c r="B39" s="130" t="s">
        <v>46</v>
      </c>
      <c r="C39" s="116">
        <v>21</v>
      </c>
      <c r="D39" s="110">
        <v>103</v>
      </c>
      <c r="E39" s="111">
        <f>C39+D39</f>
        <v>124</v>
      </c>
      <c r="F39" s="733">
        <v>0</v>
      </c>
      <c r="G39" s="734"/>
      <c r="H39" s="112">
        <v>101</v>
      </c>
      <c r="I39" s="113">
        <f>C39+H39</f>
        <v>122</v>
      </c>
      <c r="J39" s="733">
        <v>0</v>
      </c>
      <c r="K39" s="734"/>
      <c r="L39" s="112">
        <v>147</v>
      </c>
      <c r="M39" s="113">
        <f>C39+L39</f>
        <v>168</v>
      </c>
      <c r="N39" s="733">
        <v>0</v>
      </c>
      <c r="O39" s="734"/>
      <c r="P39" s="112">
        <v>150</v>
      </c>
      <c r="Q39" s="111">
        <f>C39+P39</f>
        <v>171</v>
      </c>
      <c r="R39" s="733">
        <v>1</v>
      </c>
      <c r="S39" s="734"/>
      <c r="T39" s="110">
        <v>177</v>
      </c>
      <c r="U39" s="111">
        <f>C39+T39</f>
        <v>198</v>
      </c>
      <c r="V39" s="733">
        <v>1</v>
      </c>
      <c r="W39" s="734"/>
      <c r="X39" s="113">
        <f t="shared" si="31"/>
        <v>783</v>
      </c>
      <c r="Y39" s="112">
        <f>D39+H39+L39+P39+T39</f>
        <v>678</v>
      </c>
      <c r="Z39" s="114">
        <f>AVERAGE(E39,I39,M39,Q39,U39)</f>
        <v>156.6</v>
      </c>
      <c r="AA39" s="115">
        <f>AVERAGE(E39,I39,M39,Q39,U39)-C39</f>
        <v>135.6</v>
      </c>
      <c r="AB39" s="731"/>
    </row>
    <row r="40" spans="2:28" x14ac:dyDescent="0.3">
      <c r="B40" s="117" t="s">
        <v>45</v>
      </c>
      <c r="C40" s="116">
        <v>54</v>
      </c>
      <c r="D40" s="110">
        <v>138</v>
      </c>
      <c r="E40" s="111">
        <f t="shared" ref="E40:E41" si="37">C40+D40</f>
        <v>192</v>
      </c>
      <c r="F40" s="735"/>
      <c r="G40" s="736"/>
      <c r="H40" s="112">
        <v>137</v>
      </c>
      <c r="I40" s="113">
        <f t="shared" ref="I40:I41" si="38">C40+H40</f>
        <v>191</v>
      </c>
      <c r="J40" s="735"/>
      <c r="K40" s="736"/>
      <c r="L40" s="112">
        <v>120</v>
      </c>
      <c r="M40" s="113">
        <f t="shared" ref="M40:M41" si="39">C40+L40</f>
        <v>174</v>
      </c>
      <c r="N40" s="735"/>
      <c r="O40" s="736"/>
      <c r="P40" s="110">
        <v>172</v>
      </c>
      <c r="Q40" s="111">
        <f t="shared" ref="Q40:Q41" si="40">C40+P40</f>
        <v>226</v>
      </c>
      <c r="R40" s="735"/>
      <c r="S40" s="736"/>
      <c r="T40" s="110">
        <v>179</v>
      </c>
      <c r="U40" s="111">
        <f t="shared" ref="U40:U41" si="41">C40+T40</f>
        <v>233</v>
      </c>
      <c r="V40" s="735"/>
      <c r="W40" s="736"/>
      <c r="X40" s="113">
        <f t="shared" si="31"/>
        <v>1016</v>
      </c>
      <c r="Y40" s="112">
        <f>D40+H40+L40+P40+T40</f>
        <v>746</v>
      </c>
      <c r="Z40" s="114">
        <f>AVERAGE(E40,I40,M40,Q40,U40)</f>
        <v>203.2</v>
      </c>
      <c r="AA40" s="115">
        <f>AVERAGE(E40,I40,M40,Q40,U40)-C40</f>
        <v>149.19999999999999</v>
      </c>
      <c r="AB40" s="731"/>
    </row>
    <row r="41" spans="2:28" ht="17.399999999999999" thickBot="1" x14ac:dyDescent="0.35">
      <c r="B41" s="131" t="s">
        <v>47</v>
      </c>
      <c r="C41" s="118">
        <v>14</v>
      </c>
      <c r="D41" s="110">
        <v>169</v>
      </c>
      <c r="E41" s="111">
        <f t="shared" si="37"/>
        <v>183</v>
      </c>
      <c r="F41" s="737"/>
      <c r="G41" s="738"/>
      <c r="H41" s="119">
        <v>169</v>
      </c>
      <c r="I41" s="113">
        <f t="shared" si="38"/>
        <v>183</v>
      </c>
      <c r="J41" s="737"/>
      <c r="K41" s="738"/>
      <c r="L41" s="112">
        <v>167</v>
      </c>
      <c r="M41" s="113">
        <f t="shared" si="39"/>
        <v>181</v>
      </c>
      <c r="N41" s="737"/>
      <c r="O41" s="738"/>
      <c r="P41" s="110">
        <v>190</v>
      </c>
      <c r="Q41" s="111">
        <f t="shared" si="40"/>
        <v>204</v>
      </c>
      <c r="R41" s="737"/>
      <c r="S41" s="738"/>
      <c r="T41" s="110">
        <v>160</v>
      </c>
      <c r="U41" s="111">
        <f t="shared" si="41"/>
        <v>174</v>
      </c>
      <c r="V41" s="737"/>
      <c r="W41" s="738"/>
      <c r="X41" s="113">
        <f t="shared" si="31"/>
        <v>925</v>
      </c>
      <c r="Y41" s="119">
        <f>D41+H41+L41+P41+T41</f>
        <v>855</v>
      </c>
      <c r="Z41" s="120">
        <f>AVERAGE(E41,I41,M41,Q41,U41)</f>
        <v>185</v>
      </c>
      <c r="AA41" s="121">
        <f>AVERAGE(E41,I41,M41,Q41,U41)-C41</f>
        <v>171</v>
      </c>
      <c r="AB41" s="732"/>
    </row>
    <row r="42" spans="2:28" ht="28.2" thickBot="1" x14ac:dyDescent="0.35">
      <c r="B42" s="122" t="s">
        <v>74</v>
      </c>
      <c r="C42" s="123">
        <f>SUM(C43:C45)</f>
        <v>131</v>
      </c>
      <c r="D42" s="95">
        <f>SUM(D43:D45)</f>
        <v>431</v>
      </c>
      <c r="E42" s="124">
        <f>SUM(E43:E45)</f>
        <v>562</v>
      </c>
      <c r="F42" s="124">
        <f>E46</f>
        <v>635</v>
      </c>
      <c r="G42" s="101" t="str">
        <f>B46</f>
        <v>WÜRTH</v>
      </c>
      <c r="H42" s="125">
        <f>SUM(H43:H45)</f>
        <v>473</v>
      </c>
      <c r="I42" s="124">
        <f>SUM(I43:I45)</f>
        <v>604</v>
      </c>
      <c r="J42" s="124">
        <f>I54</f>
        <v>491</v>
      </c>
      <c r="K42" s="101" t="str">
        <f>B54</f>
        <v>Põdra Pubi</v>
      </c>
      <c r="L42" s="102">
        <f>SUM(L43:L45)</f>
        <v>467</v>
      </c>
      <c r="M42" s="124">
        <f>SUM(M43:M45)</f>
        <v>598</v>
      </c>
      <c r="N42" s="124">
        <f>M38</f>
        <v>523</v>
      </c>
      <c r="O42" s="101" t="str">
        <f>B38</f>
        <v>Strikers</v>
      </c>
      <c r="P42" s="102">
        <f>SUM(P43:P45)</f>
        <v>446</v>
      </c>
      <c r="Q42" s="124">
        <f>SUM(Q43:Q45)</f>
        <v>577</v>
      </c>
      <c r="R42" s="124">
        <f>Q34</f>
        <v>518</v>
      </c>
      <c r="S42" s="101" t="str">
        <f>B34</f>
        <v>K.A.K.</v>
      </c>
      <c r="T42" s="102">
        <f>SUM(T43:T45)</f>
        <v>415</v>
      </c>
      <c r="U42" s="124">
        <f>SUM(U43:U45)</f>
        <v>546</v>
      </c>
      <c r="V42" s="124">
        <f>U50</f>
        <v>590</v>
      </c>
      <c r="W42" s="101" t="str">
        <f>B50</f>
        <v>Aroz3D</v>
      </c>
      <c r="X42" s="104">
        <f t="shared" si="31"/>
        <v>2887</v>
      </c>
      <c r="Y42" s="102">
        <f>SUM(Y43:Y45)</f>
        <v>2232</v>
      </c>
      <c r="Z42" s="128">
        <f>AVERAGE(Z43,Z44,Z45)</f>
        <v>192.46666666666667</v>
      </c>
      <c r="AA42" s="106">
        <f>AVERAGE(AA43,AA44,AA45)</f>
        <v>148.79999999999998</v>
      </c>
      <c r="AB42" s="730">
        <f>F43+J43+N43+R43+V43</f>
        <v>3</v>
      </c>
    </row>
    <row r="43" spans="2:28" x14ac:dyDescent="0.3">
      <c r="B43" s="130" t="s">
        <v>115</v>
      </c>
      <c r="C43" s="116">
        <v>48</v>
      </c>
      <c r="D43" s="110">
        <v>156</v>
      </c>
      <c r="E43" s="111">
        <f>C43+D43</f>
        <v>204</v>
      </c>
      <c r="F43" s="733">
        <v>0</v>
      </c>
      <c r="G43" s="734"/>
      <c r="H43" s="112">
        <v>171</v>
      </c>
      <c r="I43" s="113">
        <f>C43+H43</f>
        <v>219</v>
      </c>
      <c r="J43" s="733">
        <v>1</v>
      </c>
      <c r="K43" s="734"/>
      <c r="L43" s="112">
        <v>126</v>
      </c>
      <c r="M43" s="113">
        <f>C43+L43</f>
        <v>174</v>
      </c>
      <c r="N43" s="733">
        <v>1</v>
      </c>
      <c r="O43" s="734"/>
      <c r="P43" s="112">
        <v>159</v>
      </c>
      <c r="Q43" s="111">
        <f>C43+P43</f>
        <v>207</v>
      </c>
      <c r="R43" s="733">
        <v>1</v>
      </c>
      <c r="S43" s="734"/>
      <c r="T43" s="110">
        <v>135</v>
      </c>
      <c r="U43" s="111">
        <f>C43+T43</f>
        <v>183</v>
      </c>
      <c r="V43" s="733">
        <v>0</v>
      </c>
      <c r="W43" s="734"/>
      <c r="X43" s="113">
        <f t="shared" si="31"/>
        <v>987</v>
      </c>
      <c r="Y43" s="112">
        <f>D43+H43+L43+P43+T43</f>
        <v>747</v>
      </c>
      <c r="Z43" s="114">
        <f>AVERAGE(E43,I43,M43,Q43,U43)</f>
        <v>197.4</v>
      </c>
      <c r="AA43" s="115">
        <f>AVERAGE(E43,I43,M43,Q43,U43)-C43</f>
        <v>149.4</v>
      </c>
      <c r="AB43" s="731"/>
    </row>
    <row r="44" spans="2:28" x14ac:dyDescent="0.3">
      <c r="B44" s="117" t="s">
        <v>117</v>
      </c>
      <c r="C44" s="116">
        <v>35</v>
      </c>
      <c r="D44" s="110">
        <v>146</v>
      </c>
      <c r="E44" s="111">
        <f t="shared" ref="E44:E45" si="42">C44+D44</f>
        <v>181</v>
      </c>
      <c r="F44" s="735"/>
      <c r="G44" s="736"/>
      <c r="H44" s="112">
        <v>167</v>
      </c>
      <c r="I44" s="113">
        <f t="shared" ref="I44:I45" si="43">C44+H44</f>
        <v>202</v>
      </c>
      <c r="J44" s="735"/>
      <c r="K44" s="736"/>
      <c r="L44" s="112">
        <v>173</v>
      </c>
      <c r="M44" s="113">
        <f t="shared" ref="M44:M45" si="44">C44+L44</f>
        <v>208</v>
      </c>
      <c r="N44" s="735"/>
      <c r="O44" s="736"/>
      <c r="P44" s="110">
        <v>149</v>
      </c>
      <c r="Q44" s="111">
        <f t="shared" ref="Q44:Q45" si="45">C44+P44</f>
        <v>184</v>
      </c>
      <c r="R44" s="735"/>
      <c r="S44" s="736"/>
      <c r="T44" s="110">
        <v>155</v>
      </c>
      <c r="U44" s="111">
        <f t="shared" ref="U44:U45" si="46">C44+T44</f>
        <v>190</v>
      </c>
      <c r="V44" s="735"/>
      <c r="W44" s="736"/>
      <c r="X44" s="113">
        <f t="shared" si="31"/>
        <v>965</v>
      </c>
      <c r="Y44" s="112">
        <f>D44+H44+L44+P44+T44</f>
        <v>790</v>
      </c>
      <c r="Z44" s="114">
        <f>AVERAGE(E44,I44,M44,Q44,U44)</f>
        <v>193</v>
      </c>
      <c r="AA44" s="115">
        <f>AVERAGE(E44,I44,M44,Q44,U44)-C44</f>
        <v>158</v>
      </c>
      <c r="AB44" s="731"/>
    </row>
    <row r="45" spans="2:28" ht="17.399999999999999" thickBot="1" x14ac:dyDescent="0.35">
      <c r="B45" s="131" t="s">
        <v>116</v>
      </c>
      <c r="C45" s="118">
        <v>48</v>
      </c>
      <c r="D45" s="110">
        <v>129</v>
      </c>
      <c r="E45" s="111">
        <f t="shared" si="42"/>
        <v>177</v>
      </c>
      <c r="F45" s="737"/>
      <c r="G45" s="738"/>
      <c r="H45" s="119">
        <v>135</v>
      </c>
      <c r="I45" s="113">
        <f t="shared" si="43"/>
        <v>183</v>
      </c>
      <c r="J45" s="737"/>
      <c r="K45" s="738"/>
      <c r="L45" s="112">
        <v>168</v>
      </c>
      <c r="M45" s="113">
        <f t="shared" si="44"/>
        <v>216</v>
      </c>
      <c r="N45" s="737"/>
      <c r="O45" s="738"/>
      <c r="P45" s="110">
        <v>138</v>
      </c>
      <c r="Q45" s="111">
        <f t="shared" si="45"/>
        <v>186</v>
      </c>
      <c r="R45" s="737"/>
      <c r="S45" s="738"/>
      <c r="T45" s="110">
        <v>125</v>
      </c>
      <c r="U45" s="111">
        <f t="shared" si="46"/>
        <v>173</v>
      </c>
      <c r="V45" s="737"/>
      <c r="W45" s="738"/>
      <c r="X45" s="113">
        <f t="shared" si="31"/>
        <v>935</v>
      </c>
      <c r="Y45" s="119">
        <f>D45+H45+L45+P45+T45</f>
        <v>695</v>
      </c>
      <c r="Z45" s="120">
        <f>AVERAGE(E45,I45,M45,Q45,U45)</f>
        <v>187</v>
      </c>
      <c r="AA45" s="121">
        <f>AVERAGE(E45,I45,M45,Q45,U45)-C45</f>
        <v>139</v>
      </c>
      <c r="AB45" s="732"/>
    </row>
    <row r="46" spans="2:28" ht="28.2" thickBot="1" x14ac:dyDescent="0.35">
      <c r="B46" s="122" t="s">
        <v>105</v>
      </c>
      <c r="C46" s="123">
        <f>SUM(C47:C49)</f>
        <v>231</v>
      </c>
      <c r="D46" s="95">
        <f>SUM(D47:D49)</f>
        <v>404</v>
      </c>
      <c r="E46" s="124">
        <f>SUM(E47:E49)</f>
        <v>635</v>
      </c>
      <c r="F46" s="124">
        <f>E42</f>
        <v>562</v>
      </c>
      <c r="G46" s="101" t="str">
        <f>B42</f>
        <v>Rakvere Soojus</v>
      </c>
      <c r="H46" s="132">
        <f>SUM(H47:H49)</f>
        <v>294</v>
      </c>
      <c r="I46" s="124">
        <f>SUM(I47:I49)</f>
        <v>525</v>
      </c>
      <c r="J46" s="124">
        <f>I38</f>
        <v>496</v>
      </c>
      <c r="K46" s="101" t="str">
        <f>B38</f>
        <v>Strikers</v>
      </c>
      <c r="L46" s="103">
        <f>SUM(L47:L49)</f>
        <v>298</v>
      </c>
      <c r="M46" s="127">
        <f>SUM(M47:M49)</f>
        <v>529</v>
      </c>
      <c r="N46" s="124">
        <f>M34</f>
        <v>463</v>
      </c>
      <c r="O46" s="101" t="str">
        <f>B34</f>
        <v>K.A.K.</v>
      </c>
      <c r="P46" s="102">
        <f>SUM(P47:P49)</f>
        <v>304</v>
      </c>
      <c r="Q46" s="127">
        <f>SUM(Q47:Q49)</f>
        <v>535</v>
      </c>
      <c r="R46" s="124">
        <f>Q50</f>
        <v>601</v>
      </c>
      <c r="S46" s="101" t="str">
        <f>B50</f>
        <v>Aroz3D</v>
      </c>
      <c r="T46" s="102">
        <f>SUM(T47:T49)</f>
        <v>363</v>
      </c>
      <c r="U46" s="127">
        <f>SUM(U47:U49)</f>
        <v>594</v>
      </c>
      <c r="V46" s="124">
        <f>U54</f>
        <v>596</v>
      </c>
      <c r="W46" s="101" t="str">
        <f>B54</f>
        <v>Põdra Pubi</v>
      </c>
      <c r="X46" s="104">
        <f t="shared" si="31"/>
        <v>2818</v>
      </c>
      <c r="Y46" s="102">
        <f>SUM(Y47:Y49)</f>
        <v>1663</v>
      </c>
      <c r="Z46" s="128">
        <f>AVERAGE(Z47,Z48,Z49)</f>
        <v>187.86666666666667</v>
      </c>
      <c r="AA46" s="106">
        <f>AVERAGE(AA47,AA48,AA49)</f>
        <v>110.86666666666667</v>
      </c>
      <c r="AB46" s="730">
        <f>F47+J47+N47+R47+V47</f>
        <v>3</v>
      </c>
    </row>
    <row r="47" spans="2:28" x14ac:dyDescent="0.3">
      <c r="B47" s="130" t="s">
        <v>106</v>
      </c>
      <c r="C47" s="116">
        <v>21</v>
      </c>
      <c r="D47" s="110">
        <v>179</v>
      </c>
      <c r="E47" s="111">
        <f>C47+D47</f>
        <v>200</v>
      </c>
      <c r="F47" s="733">
        <v>1</v>
      </c>
      <c r="G47" s="734"/>
      <c r="H47" s="112">
        <v>126</v>
      </c>
      <c r="I47" s="113">
        <f>C47+H47</f>
        <v>147</v>
      </c>
      <c r="J47" s="733">
        <v>1</v>
      </c>
      <c r="K47" s="734"/>
      <c r="L47" s="112">
        <v>141</v>
      </c>
      <c r="M47" s="113">
        <f>C47+L47</f>
        <v>162</v>
      </c>
      <c r="N47" s="733">
        <v>1</v>
      </c>
      <c r="O47" s="734"/>
      <c r="P47" s="112">
        <v>110</v>
      </c>
      <c r="Q47" s="111">
        <f>C47+P47</f>
        <v>131</v>
      </c>
      <c r="R47" s="733">
        <v>0</v>
      </c>
      <c r="S47" s="734"/>
      <c r="T47" s="110">
        <v>154</v>
      </c>
      <c r="U47" s="111">
        <f>C47+T47</f>
        <v>175</v>
      </c>
      <c r="V47" s="733">
        <v>0</v>
      </c>
      <c r="W47" s="734"/>
      <c r="X47" s="113">
        <f t="shared" si="31"/>
        <v>815</v>
      </c>
      <c r="Y47" s="112">
        <f>D47+H47+L47+P47+T47</f>
        <v>710</v>
      </c>
      <c r="Z47" s="114">
        <f>AVERAGE(E47,I47,M47,Q47,U47)</f>
        <v>163</v>
      </c>
      <c r="AA47" s="115">
        <f>AVERAGE(E47,I47,M47,Q47,U47)-C47</f>
        <v>142</v>
      </c>
      <c r="AB47" s="731"/>
    </row>
    <row r="48" spans="2:28" x14ac:dyDescent="0.3">
      <c r="B48" s="117" t="s">
        <v>188</v>
      </c>
      <c r="C48" s="116">
        <f>216-10</f>
        <v>206</v>
      </c>
      <c r="D48" s="110">
        <v>0</v>
      </c>
      <c r="E48" s="111">
        <f t="shared" ref="E48:E49" si="47">C48+D48</f>
        <v>206</v>
      </c>
      <c r="F48" s="735"/>
      <c r="G48" s="736"/>
      <c r="H48" s="112">
        <v>0</v>
      </c>
      <c r="I48" s="113">
        <f t="shared" ref="I48:I49" si="48">C48+H48</f>
        <v>206</v>
      </c>
      <c r="J48" s="735"/>
      <c r="K48" s="736"/>
      <c r="L48" s="112">
        <v>0</v>
      </c>
      <c r="M48" s="113">
        <f t="shared" ref="M48:M49" si="49">C48+L48</f>
        <v>206</v>
      </c>
      <c r="N48" s="735"/>
      <c r="O48" s="736"/>
      <c r="P48" s="110">
        <v>0</v>
      </c>
      <c r="Q48" s="111">
        <f t="shared" ref="Q48:Q49" si="50">C48+P48</f>
        <v>206</v>
      </c>
      <c r="R48" s="735"/>
      <c r="S48" s="736"/>
      <c r="T48" s="110">
        <v>0</v>
      </c>
      <c r="U48" s="111">
        <f t="shared" ref="U48:U49" si="51">C48+T48</f>
        <v>206</v>
      </c>
      <c r="V48" s="735"/>
      <c r="W48" s="736"/>
      <c r="X48" s="113">
        <f t="shared" si="31"/>
        <v>1030</v>
      </c>
      <c r="Y48" s="112">
        <f>D48+H48+L48+P48+T48</f>
        <v>0</v>
      </c>
      <c r="Z48" s="114">
        <f>AVERAGE(E48,I48,M48,Q48,U48)</f>
        <v>206</v>
      </c>
      <c r="AA48" s="115">
        <f>AVERAGE(E48,I48,M48,Q48,U48)-C48</f>
        <v>0</v>
      </c>
      <c r="AB48" s="731"/>
    </row>
    <row r="49" spans="1:28" ht="17.399999999999999" thickBot="1" x14ac:dyDescent="0.35">
      <c r="B49" s="131" t="s">
        <v>123</v>
      </c>
      <c r="C49" s="118">
        <v>4</v>
      </c>
      <c r="D49" s="110">
        <v>225</v>
      </c>
      <c r="E49" s="111">
        <f t="shared" si="47"/>
        <v>229</v>
      </c>
      <c r="F49" s="737"/>
      <c r="G49" s="738"/>
      <c r="H49" s="119">
        <v>168</v>
      </c>
      <c r="I49" s="113">
        <f t="shared" si="48"/>
        <v>172</v>
      </c>
      <c r="J49" s="737"/>
      <c r="K49" s="738"/>
      <c r="L49" s="112">
        <v>157</v>
      </c>
      <c r="M49" s="113">
        <f t="shared" si="49"/>
        <v>161</v>
      </c>
      <c r="N49" s="737"/>
      <c r="O49" s="738"/>
      <c r="P49" s="110">
        <v>194</v>
      </c>
      <c r="Q49" s="111">
        <f t="shared" si="50"/>
        <v>198</v>
      </c>
      <c r="R49" s="737"/>
      <c r="S49" s="738"/>
      <c r="T49" s="110">
        <v>209</v>
      </c>
      <c r="U49" s="111">
        <f t="shared" si="51"/>
        <v>213</v>
      </c>
      <c r="V49" s="737"/>
      <c r="W49" s="738"/>
      <c r="X49" s="113">
        <f t="shared" si="31"/>
        <v>973</v>
      </c>
      <c r="Y49" s="119">
        <f>D49+H49+L49+P49+T49</f>
        <v>953</v>
      </c>
      <c r="Z49" s="120">
        <f>AVERAGE(E49,I49,M49,Q49,U49)</f>
        <v>194.6</v>
      </c>
      <c r="AA49" s="121">
        <f>AVERAGE(E49,I49,M49,Q49,U49)-C49</f>
        <v>190.6</v>
      </c>
      <c r="AB49" s="732"/>
    </row>
    <row r="50" spans="1:28" ht="28.2" thickBot="1" x14ac:dyDescent="0.35">
      <c r="B50" s="122" t="s">
        <v>75</v>
      </c>
      <c r="C50" s="133">
        <f>SUM(C51:C53)</f>
        <v>58</v>
      </c>
      <c r="D50" s="95">
        <f>SUM(D51:D53)</f>
        <v>489</v>
      </c>
      <c r="E50" s="124">
        <f>SUM(E51:E53)</f>
        <v>547</v>
      </c>
      <c r="F50" s="124">
        <f>E38</f>
        <v>499</v>
      </c>
      <c r="G50" s="101" t="str">
        <f>B38</f>
        <v>Strikers</v>
      </c>
      <c r="H50" s="125">
        <f>SUM(H51:H53)</f>
        <v>543</v>
      </c>
      <c r="I50" s="124">
        <f>SUM(I51:I53)</f>
        <v>601</v>
      </c>
      <c r="J50" s="124">
        <f>I34</f>
        <v>470</v>
      </c>
      <c r="K50" s="101" t="str">
        <f>B34</f>
        <v>K.A.K.</v>
      </c>
      <c r="L50" s="102">
        <f>SUM(L51:L53)</f>
        <v>475</v>
      </c>
      <c r="M50" s="126">
        <f>SUM(M51:M53)</f>
        <v>533</v>
      </c>
      <c r="N50" s="124">
        <f>M54</f>
        <v>558</v>
      </c>
      <c r="O50" s="101" t="str">
        <f>B54</f>
        <v>Põdra Pubi</v>
      </c>
      <c r="P50" s="102">
        <f>SUM(P51:P53)</f>
        <v>543</v>
      </c>
      <c r="Q50" s="126">
        <f>SUM(Q51:Q53)</f>
        <v>601</v>
      </c>
      <c r="R50" s="124">
        <f>Q46</f>
        <v>535</v>
      </c>
      <c r="S50" s="101" t="str">
        <f>B46</f>
        <v>WÜRTH</v>
      </c>
      <c r="T50" s="102">
        <f>SUM(T51:T53)</f>
        <v>532</v>
      </c>
      <c r="U50" s="126">
        <f>SUM(U51:U53)</f>
        <v>590</v>
      </c>
      <c r="V50" s="124">
        <f>U42</f>
        <v>546</v>
      </c>
      <c r="W50" s="101" t="str">
        <f>B42</f>
        <v>Rakvere Soojus</v>
      </c>
      <c r="X50" s="104">
        <f t="shared" si="31"/>
        <v>2872</v>
      </c>
      <c r="Y50" s="102">
        <f>SUM(Y51:Y53)</f>
        <v>2582</v>
      </c>
      <c r="Z50" s="128">
        <f>AVERAGE(Z51,Z52,Z53)</f>
        <v>191.4666666666667</v>
      </c>
      <c r="AA50" s="106">
        <f>AVERAGE(AA51,AA52,AA53)</f>
        <v>172.13333333333335</v>
      </c>
      <c r="AB50" s="730">
        <f>F51+J51+N51+R51+V51</f>
        <v>4</v>
      </c>
    </row>
    <row r="51" spans="1:28" x14ac:dyDescent="0.3">
      <c r="B51" s="108" t="s">
        <v>114</v>
      </c>
      <c r="C51" s="116">
        <v>29</v>
      </c>
      <c r="D51" s="110">
        <v>151</v>
      </c>
      <c r="E51" s="111">
        <f>C51+D51</f>
        <v>180</v>
      </c>
      <c r="F51" s="733">
        <v>1</v>
      </c>
      <c r="G51" s="734"/>
      <c r="H51" s="112">
        <v>161</v>
      </c>
      <c r="I51" s="113">
        <f>C51+H51</f>
        <v>190</v>
      </c>
      <c r="J51" s="733">
        <v>1</v>
      </c>
      <c r="K51" s="734"/>
      <c r="L51" s="112">
        <v>161</v>
      </c>
      <c r="M51" s="113">
        <f>C51+L51</f>
        <v>190</v>
      </c>
      <c r="N51" s="733">
        <v>0</v>
      </c>
      <c r="O51" s="734"/>
      <c r="P51" s="112">
        <v>158</v>
      </c>
      <c r="Q51" s="111">
        <f>C51+P51</f>
        <v>187</v>
      </c>
      <c r="R51" s="733">
        <v>1</v>
      </c>
      <c r="S51" s="734"/>
      <c r="T51" s="110">
        <v>154</v>
      </c>
      <c r="U51" s="111">
        <f>C51+T51</f>
        <v>183</v>
      </c>
      <c r="V51" s="733">
        <v>1</v>
      </c>
      <c r="W51" s="734"/>
      <c r="X51" s="113">
        <f t="shared" si="31"/>
        <v>930</v>
      </c>
      <c r="Y51" s="112">
        <f>D51+H51+L51+P51+T51</f>
        <v>785</v>
      </c>
      <c r="Z51" s="114">
        <f>AVERAGE(E51,I51,M51,Q51,U51)</f>
        <v>186</v>
      </c>
      <c r="AA51" s="115">
        <f>AVERAGE(E51,I51,M51,Q51,U51)-C51</f>
        <v>157</v>
      </c>
      <c r="AB51" s="731"/>
    </row>
    <row r="52" spans="1:28" x14ac:dyDescent="0.3">
      <c r="B52" s="108" t="s">
        <v>113</v>
      </c>
      <c r="C52" s="116">
        <v>16</v>
      </c>
      <c r="D52" s="110">
        <v>153</v>
      </c>
      <c r="E52" s="111">
        <f t="shared" ref="E52:E53" si="52">C52+D52</f>
        <v>169</v>
      </c>
      <c r="F52" s="735"/>
      <c r="G52" s="736"/>
      <c r="H52" s="112">
        <v>156</v>
      </c>
      <c r="I52" s="113">
        <f t="shared" ref="I52:I53" si="53">C52+H52</f>
        <v>172</v>
      </c>
      <c r="J52" s="735"/>
      <c r="K52" s="736"/>
      <c r="L52" s="112">
        <v>118</v>
      </c>
      <c r="M52" s="113">
        <f t="shared" ref="M52:M53" si="54">C52+L52</f>
        <v>134</v>
      </c>
      <c r="N52" s="735"/>
      <c r="O52" s="736"/>
      <c r="P52" s="110">
        <v>160</v>
      </c>
      <c r="Q52" s="111">
        <f t="shared" ref="Q52:Q53" si="55">C52+P52</f>
        <v>176</v>
      </c>
      <c r="R52" s="735"/>
      <c r="S52" s="736"/>
      <c r="T52" s="110">
        <v>181</v>
      </c>
      <c r="U52" s="111">
        <f t="shared" ref="U52:U53" si="56">C52+T52</f>
        <v>197</v>
      </c>
      <c r="V52" s="735"/>
      <c r="W52" s="736"/>
      <c r="X52" s="113">
        <f t="shared" si="31"/>
        <v>848</v>
      </c>
      <c r="Y52" s="112">
        <f>D52+H52+L52+P52+T52</f>
        <v>768</v>
      </c>
      <c r="Z52" s="114">
        <f>AVERAGE(E52,I52,M52,Q52,U52)</f>
        <v>169.6</v>
      </c>
      <c r="AA52" s="115">
        <f>AVERAGE(E52,I52,M52,Q52,U52)-C52</f>
        <v>153.6</v>
      </c>
      <c r="AB52" s="731"/>
    </row>
    <row r="53" spans="1:28" ht="17.399999999999999" thickBot="1" x14ac:dyDescent="0.35">
      <c r="B53" s="108" t="s">
        <v>112</v>
      </c>
      <c r="C53" s="118">
        <v>13</v>
      </c>
      <c r="D53" s="110">
        <v>185</v>
      </c>
      <c r="E53" s="111">
        <f t="shared" si="52"/>
        <v>198</v>
      </c>
      <c r="F53" s="737"/>
      <c r="G53" s="738"/>
      <c r="H53" s="119">
        <v>226</v>
      </c>
      <c r="I53" s="113">
        <f t="shared" si="53"/>
        <v>239</v>
      </c>
      <c r="J53" s="737"/>
      <c r="K53" s="738"/>
      <c r="L53" s="112">
        <v>196</v>
      </c>
      <c r="M53" s="113">
        <f t="shared" si="54"/>
        <v>209</v>
      </c>
      <c r="N53" s="737"/>
      <c r="O53" s="738"/>
      <c r="P53" s="110">
        <v>225</v>
      </c>
      <c r="Q53" s="111">
        <f t="shared" si="55"/>
        <v>238</v>
      </c>
      <c r="R53" s="737"/>
      <c r="S53" s="738"/>
      <c r="T53" s="110">
        <v>197</v>
      </c>
      <c r="U53" s="111">
        <f t="shared" si="56"/>
        <v>210</v>
      </c>
      <c r="V53" s="737"/>
      <c r="W53" s="738"/>
      <c r="X53" s="113">
        <f t="shared" si="31"/>
        <v>1094</v>
      </c>
      <c r="Y53" s="119">
        <f>D53+H53+L53+P53+T53</f>
        <v>1029</v>
      </c>
      <c r="Z53" s="120">
        <f>AVERAGE(E53,I53,M53,Q53,U53)</f>
        <v>218.8</v>
      </c>
      <c r="AA53" s="121">
        <f>AVERAGE(E53,I53,M53,Q53,U53)-C53</f>
        <v>205.8</v>
      </c>
      <c r="AB53" s="732"/>
    </row>
    <row r="54" spans="1:28" ht="28.2" thickBot="1" x14ac:dyDescent="0.35">
      <c r="B54" s="93" t="s">
        <v>19</v>
      </c>
      <c r="C54" s="133">
        <f>SUM(C55:C57)</f>
        <v>88</v>
      </c>
      <c r="D54" s="95">
        <f>SUM(D55:D57)</f>
        <v>422</v>
      </c>
      <c r="E54" s="124">
        <f>SUM(E55:E57)</f>
        <v>510</v>
      </c>
      <c r="F54" s="124">
        <f>E34</f>
        <v>574</v>
      </c>
      <c r="G54" s="101" t="str">
        <f>B34</f>
        <v>K.A.K.</v>
      </c>
      <c r="H54" s="125">
        <f>SUM(H55:H57)</f>
        <v>403</v>
      </c>
      <c r="I54" s="124">
        <f>SUM(I55:I57)</f>
        <v>491</v>
      </c>
      <c r="J54" s="124">
        <f>I42</f>
        <v>604</v>
      </c>
      <c r="K54" s="101" t="str">
        <f>B42</f>
        <v>Rakvere Soojus</v>
      </c>
      <c r="L54" s="103">
        <f>SUM(L55:L57)</f>
        <v>470</v>
      </c>
      <c r="M54" s="124">
        <f>SUM(M55:M57)</f>
        <v>558</v>
      </c>
      <c r="N54" s="124">
        <f>M50</f>
        <v>533</v>
      </c>
      <c r="O54" s="101" t="str">
        <f>B50</f>
        <v>Aroz3D</v>
      </c>
      <c r="P54" s="102">
        <f>SUM(P55:P57)</f>
        <v>456</v>
      </c>
      <c r="Q54" s="124">
        <f>SUM(Q55:Q57)</f>
        <v>544</v>
      </c>
      <c r="R54" s="124">
        <f>Q38</f>
        <v>601</v>
      </c>
      <c r="S54" s="101" t="str">
        <f>B38</f>
        <v>Strikers</v>
      </c>
      <c r="T54" s="102">
        <f>SUM(T55:T57)</f>
        <v>508</v>
      </c>
      <c r="U54" s="124">
        <f>SUM(U55:U57)</f>
        <v>596</v>
      </c>
      <c r="V54" s="124">
        <f>U46</f>
        <v>594</v>
      </c>
      <c r="W54" s="101" t="str">
        <f>B46</f>
        <v>WÜRTH</v>
      </c>
      <c r="X54" s="104">
        <f t="shared" si="31"/>
        <v>2699</v>
      </c>
      <c r="Y54" s="102">
        <f>SUM(Y55:Y57)</f>
        <v>2259</v>
      </c>
      <c r="Z54" s="128">
        <f>AVERAGE(Z55,Z56,Z57)</f>
        <v>179.93333333333331</v>
      </c>
      <c r="AA54" s="106">
        <f>AVERAGE(AA55,AA56,AA57)</f>
        <v>150.6</v>
      </c>
      <c r="AB54" s="730">
        <f>F55+J55+N55+R55+V55</f>
        <v>2</v>
      </c>
    </row>
    <row r="55" spans="1:28" x14ac:dyDescent="0.3">
      <c r="B55" s="108" t="s">
        <v>131</v>
      </c>
      <c r="C55" s="116">
        <v>39</v>
      </c>
      <c r="D55" s="110">
        <v>153</v>
      </c>
      <c r="E55" s="111">
        <f>C55+D55</f>
        <v>192</v>
      </c>
      <c r="F55" s="733">
        <v>0</v>
      </c>
      <c r="G55" s="734"/>
      <c r="H55" s="112">
        <v>149</v>
      </c>
      <c r="I55" s="113">
        <f>C55+H55</f>
        <v>188</v>
      </c>
      <c r="J55" s="733">
        <v>0</v>
      </c>
      <c r="K55" s="734"/>
      <c r="L55" s="112">
        <v>135</v>
      </c>
      <c r="M55" s="113">
        <f>C55+L55</f>
        <v>174</v>
      </c>
      <c r="N55" s="733">
        <v>1</v>
      </c>
      <c r="O55" s="734"/>
      <c r="P55" s="112">
        <v>119</v>
      </c>
      <c r="Q55" s="111">
        <f>C55+P55</f>
        <v>158</v>
      </c>
      <c r="R55" s="733">
        <v>0</v>
      </c>
      <c r="S55" s="734"/>
      <c r="T55" s="110">
        <v>177</v>
      </c>
      <c r="U55" s="111">
        <f>C55+T55</f>
        <v>216</v>
      </c>
      <c r="V55" s="733">
        <v>1</v>
      </c>
      <c r="W55" s="734"/>
      <c r="X55" s="113">
        <f t="shared" si="31"/>
        <v>928</v>
      </c>
      <c r="Y55" s="112">
        <f>D55+H55+L55+P55+T55</f>
        <v>733</v>
      </c>
      <c r="Z55" s="114">
        <f>AVERAGE(E55,I55,M55,Q55,U55)</f>
        <v>185.6</v>
      </c>
      <c r="AA55" s="115">
        <f>AVERAGE(E55,I55,M55,Q55,U55)-C55</f>
        <v>146.6</v>
      </c>
      <c r="AB55" s="731"/>
    </row>
    <row r="56" spans="1:28" x14ac:dyDescent="0.3">
      <c r="B56" s="117" t="s">
        <v>132</v>
      </c>
      <c r="C56" s="116">
        <v>33</v>
      </c>
      <c r="D56" s="110">
        <v>130</v>
      </c>
      <c r="E56" s="111">
        <f t="shared" ref="E56:E57" si="57">C56+D56</f>
        <v>163</v>
      </c>
      <c r="F56" s="735"/>
      <c r="G56" s="736"/>
      <c r="H56" s="112">
        <v>130</v>
      </c>
      <c r="I56" s="113">
        <f t="shared" ref="I56:I57" si="58">C56+H56</f>
        <v>163</v>
      </c>
      <c r="J56" s="735"/>
      <c r="K56" s="736"/>
      <c r="L56" s="112">
        <v>146</v>
      </c>
      <c r="M56" s="113">
        <f t="shared" ref="M56:M57" si="59">C56+L56</f>
        <v>179</v>
      </c>
      <c r="N56" s="735"/>
      <c r="O56" s="736"/>
      <c r="P56" s="110">
        <v>153</v>
      </c>
      <c r="Q56" s="111">
        <f t="shared" ref="Q56:Q57" si="60">C56+P56</f>
        <v>186</v>
      </c>
      <c r="R56" s="735"/>
      <c r="S56" s="736"/>
      <c r="T56" s="110">
        <v>171</v>
      </c>
      <c r="U56" s="111">
        <f t="shared" ref="U56:U57" si="61">C56+T56</f>
        <v>204</v>
      </c>
      <c r="V56" s="735"/>
      <c r="W56" s="736"/>
      <c r="X56" s="113">
        <f t="shared" si="31"/>
        <v>895</v>
      </c>
      <c r="Y56" s="112">
        <f>D56+H56+L56+P56+T56</f>
        <v>730</v>
      </c>
      <c r="Z56" s="114">
        <f>AVERAGE(E56,I56,M56,Q56,U56)</f>
        <v>179</v>
      </c>
      <c r="AA56" s="115">
        <f>AVERAGE(E56,I56,M56,Q56,U56)-C56</f>
        <v>146</v>
      </c>
      <c r="AB56" s="731"/>
    </row>
    <row r="57" spans="1:28" ht="17.399999999999999" thickBot="1" x14ac:dyDescent="0.35">
      <c r="B57" s="131" t="s">
        <v>133</v>
      </c>
      <c r="C57" s="118">
        <v>16</v>
      </c>
      <c r="D57" s="110">
        <v>139</v>
      </c>
      <c r="E57" s="111">
        <f t="shared" si="57"/>
        <v>155</v>
      </c>
      <c r="F57" s="737"/>
      <c r="G57" s="738"/>
      <c r="H57" s="119">
        <v>124</v>
      </c>
      <c r="I57" s="113">
        <f t="shared" si="58"/>
        <v>140</v>
      </c>
      <c r="J57" s="737"/>
      <c r="K57" s="738"/>
      <c r="L57" s="112">
        <v>189</v>
      </c>
      <c r="M57" s="113">
        <f t="shared" si="59"/>
        <v>205</v>
      </c>
      <c r="N57" s="737"/>
      <c r="O57" s="738"/>
      <c r="P57" s="110">
        <v>184</v>
      </c>
      <c r="Q57" s="111">
        <f t="shared" si="60"/>
        <v>200</v>
      </c>
      <c r="R57" s="737"/>
      <c r="S57" s="738"/>
      <c r="T57" s="110">
        <v>160</v>
      </c>
      <c r="U57" s="111">
        <f t="shared" si="61"/>
        <v>176</v>
      </c>
      <c r="V57" s="737"/>
      <c r="W57" s="738"/>
      <c r="X57" s="113">
        <f t="shared" si="31"/>
        <v>876</v>
      </c>
      <c r="Y57" s="119">
        <f>D57+H57+L57+P57+T57</f>
        <v>796</v>
      </c>
      <c r="Z57" s="120">
        <f>AVERAGE(E57,I57,M57,Q57,U57)</f>
        <v>175.2</v>
      </c>
      <c r="AA57" s="121">
        <f>AVERAGE(E57,I57,M57,Q57,U57)-C57</f>
        <v>159.19999999999999</v>
      </c>
      <c r="AB57" s="732"/>
    </row>
    <row r="60" spans="1:28" ht="22.2" x14ac:dyDescent="0.3">
      <c r="B60" s="61"/>
      <c r="C60" s="62"/>
      <c r="D60" s="63"/>
      <c r="E60" s="64"/>
      <c r="F60" s="64"/>
      <c r="G60" s="64" t="s">
        <v>201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2"/>
      <c r="S60" s="62"/>
      <c r="T60" s="62"/>
      <c r="U60" s="149"/>
      <c r="V60" s="150" t="s">
        <v>65</v>
      </c>
      <c r="W60" s="65"/>
      <c r="X60" s="65"/>
      <c r="Y60" s="65"/>
      <c r="Z60" s="62"/>
      <c r="AA60" s="62"/>
      <c r="AB60" s="63"/>
    </row>
    <row r="61" spans="1:28" ht="20.399999999999999" thickBot="1" x14ac:dyDescent="0.35">
      <c r="B61" s="66" t="s">
        <v>26</v>
      </c>
      <c r="C61" s="67"/>
      <c r="D61" s="63"/>
      <c r="E61" s="68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</row>
    <row r="62" spans="1:28" x14ac:dyDescent="0.3">
      <c r="B62" s="69" t="s">
        <v>1</v>
      </c>
      <c r="C62" s="70" t="s">
        <v>27</v>
      </c>
      <c r="D62" s="71"/>
      <c r="E62" s="72" t="s">
        <v>28</v>
      </c>
      <c r="F62" s="741" t="s">
        <v>29</v>
      </c>
      <c r="G62" s="742"/>
      <c r="H62" s="73"/>
      <c r="I62" s="72" t="s">
        <v>30</v>
      </c>
      <c r="J62" s="741" t="s">
        <v>29</v>
      </c>
      <c r="K62" s="742"/>
      <c r="L62" s="74"/>
      <c r="M62" s="72" t="s">
        <v>31</v>
      </c>
      <c r="N62" s="741" t="s">
        <v>29</v>
      </c>
      <c r="O62" s="742"/>
      <c r="P62" s="74"/>
      <c r="Q62" s="72" t="s">
        <v>32</v>
      </c>
      <c r="R62" s="741" t="s">
        <v>29</v>
      </c>
      <c r="S62" s="742"/>
      <c r="T62" s="75"/>
      <c r="U62" s="72" t="s">
        <v>33</v>
      </c>
      <c r="V62" s="741" t="s">
        <v>29</v>
      </c>
      <c r="W62" s="742"/>
      <c r="X62" s="72" t="s">
        <v>34</v>
      </c>
      <c r="Y62" s="76"/>
      <c r="Z62" s="77" t="s">
        <v>35</v>
      </c>
      <c r="AA62" s="78" t="s">
        <v>4</v>
      </c>
      <c r="AB62" s="79" t="s">
        <v>34</v>
      </c>
    </row>
    <row r="63" spans="1:28" ht="17.399999999999999" thickBot="1" x14ac:dyDescent="0.35">
      <c r="A63" s="80"/>
      <c r="B63" s="81" t="s">
        <v>36</v>
      </c>
      <c r="C63" s="82"/>
      <c r="D63" s="83"/>
      <c r="E63" s="84" t="s">
        <v>37</v>
      </c>
      <c r="F63" s="739" t="s">
        <v>38</v>
      </c>
      <c r="G63" s="740"/>
      <c r="H63" s="85"/>
      <c r="I63" s="84" t="s">
        <v>37</v>
      </c>
      <c r="J63" s="739" t="s">
        <v>38</v>
      </c>
      <c r="K63" s="740"/>
      <c r="L63" s="84"/>
      <c r="M63" s="84" t="s">
        <v>37</v>
      </c>
      <c r="N63" s="739" t="s">
        <v>38</v>
      </c>
      <c r="O63" s="740"/>
      <c r="P63" s="84"/>
      <c r="Q63" s="84" t="s">
        <v>37</v>
      </c>
      <c r="R63" s="739" t="s">
        <v>38</v>
      </c>
      <c r="S63" s="740"/>
      <c r="T63" s="86"/>
      <c r="U63" s="84" t="s">
        <v>37</v>
      </c>
      <c r="V63" s="739" t="s">
        <v>38</v>
      </c>
      <c r="W63" s="740"/>
      <c r="X63" s="87" t="s">
        <v>37</v>
      </c>
      <c r="Y63" s="88" t="s">
        <v>39</v>
      </c>
      <c r="Z63" s="89" t="s">
        <v>40</v>
      </c>
      <c r="AA63" s="90" t="s">
        <v>41</v>
      </c>
      <c r="AB63" s="91" t="s">
        <v>2</v>
      </c>
    </row>
    <row r="64" spans="1:28" ht="48.75" customHeight="1" thickBot="1" x14ac:dyDescent="0.35">
      <c r="A64" s="92"/>
      <c r="B64" s="122" t="s">
        <v>146</v>
      </c>
      <c r="C64" s="94">
        <f>SUM(C65:C67)</f>
        <v>68</v>
      </c>
      <c r="D64" s="95">
        <f>SUM(D65:D67)</f>
        <v>576</v>
      </c>
      <c r="E64" s="96">
        <f>SUM(E65:E67)</f>
        <v>644</v>
      </c>
      <c r="F64" s="97">
        <f>E84</f>
        <v>504</v>
      </c>
      <c r="G64" s="98" t="str">
        <f>B84</f>
        <v>Steelhouse Group</v>
      </c>
      <c r="H64" s="99">
        <f>SUM(H65:H67)</f>
        <v>469</v>
      </c>
      <c r="I64" s="100">
        <f>SUM(I65:I67)</f>
        <v>537</v>
      </c>
      <c r="J64" s="100">
        <f>I80</f>
        <v>536</v>
      </c>
      <c r="K64" s="101" t="str">
        <f>B80</f>
        <v>Aavmar</v>
      </c>
      <c r="L64" s="102">
        <f>SUM(L65:L67)</f>
        <v>512</v>
      </c>
      <c r="M64" s="97">
        <f>SUM(M65:M67)</f>
        <v>580</v>
      </c>
      <c r="N64" s="97">
        <f>M76</f>
        <v>587</v>
      </c>
      <c r="O64" s="98" t="str">
        <f>B76</f>
        <v>ESTCell</v>
      </c>
      <c r="P64" s="103">
        <f>SUM(P65:P67)</f>
        <v>547</v>
      </c>
      <c r="Q64" s="97">
        <f>SUM(Q65:Q67)</f>
        <v>615</v>
      </c>
      <c r="R64" s="97">
        <f>Q72</f>
        <v>559</v>
      </c>
      <c r="S64" s="98" t="str">
        <f>B72</f>
        <v>Elke Rakvere</v>
      </c>
      <c r="T64" s="103">
        <f>SUM(T65:T67)</f>
        <v>512</v>
      </c>
      <c r="U64" s="97">
        <f>SUM(U65:U67)</f>
        <v>580</v>
      </c>
      <c r="V64" s="97">
        <f>U68</f>
        <v>573</v>
      </c>
      <c r="W64" s="98" t="str">
        <f>B68</f>
        <v>JKM</v>
      </c>
      <c r="X64" s="104">
        <f t="shared" ref="X64:X87" si="62">E64+I64+M64+Q64+U64</f>
        <v>2956</v>
      </c>
      <c r="Y64" s="102">
        <f>SUM(Y65:Y67)</f>
        <v>2616</v>
      </c>
      <c r="Z64" s="105">
        <f>AVERAGE(Z65,Z66,Z67)</f>
        <v>197.06666666666669</v>
      </c>
      <c r="AA64" s="106">
        <f>AVERAGE(AA65,AA66,AA67)</f>
        <v>174.4</v>
      </c>
      <c r="AB64" s="730">
        <f>F65+J65+N65+R65+V65</f>
        <v>4</v>
      </c>
    </row>
    <row r="65" spans="1:34" ht="16.95" customHeight="1" x14ac:dyDescent="0.3">
      <c r="A65" s="107"/>
      <c r="B65" s="130" t="s">
        <v>167</v>
      </c>
      <c r="C65" s="109">
        <v>21</v>
      </c>
      <c r="D65" s="110">
        <v>198</v>
      </c>
      <c r="E65" s="111">
        <f>D65+C65</f>
        <v>219</v>
      </c>
      <c r="F65" s="733">
        <v>1</v>
      </c>
      <c r="G65" s="734"/>
      <c r="H65" s="112">
        <v>168</v>
      </c>
      <c r="I65" s="113">
        <f>H65+C65</f>
        <v>189</v>
      </c>
      <c r="J65" s="733">
        <v>1</v>
      </c>
      <c r="K65" s="734"/>
      <c r="L65" s="112">
        <v>138</v>
      </c>
      <c r="M65" s="113">
        <f>L65+C65</f>
        <v>159</v>
      </c>
      <c r="N65" s="733">
        <v>0</v>
      </c>
      <c r="O65" s="734"/>
      <c r="P65" s="112">
        <v>163</v>
      </c>
      <c r="Q65" s="111">
        <f>P65+C65</f>
        <v>184</v>
      </c>
      <c r="R65" s="733">
        <v>1</v>
      </c>
      <c r="S65" s="734"/>
      <c r="T65" s="110">
        <v>170</v>
      </c>
      <c r="U65" s="111">
        <f>T65+C65</f>
        <v>191</v>
      </c>
      <c r="V65" s="733">
        <v>1</v>
      </c>
      <c r="W65" s="734"/>
      <c r="X65" s="113">
        <f t="shared" si="62"/>
        <v>942</v>
      </c>
      <c r="Y65" s="112">
        <f>D65+H65+L65+P65+T65</f>
        <v>837</v>
      </c>
      <c r="Z65" s="114">
        <f>AVERAGE(E65,I65,M65,Q65,U65)</f>
        <v>188.4</v>
      </c>
      <c r="AA65" s="115">
        <f>AVERAGE(E65,I65,M65,Q65,U65)-C65</f>
        <v>167.4</v>
      </c>
      <c r="AB65" s="731"/>
    </row>
    <row r="66" spans="1:34" s="80" customFormat="1" ht="16.2" customHeight="1" x14ac:dyDescent="0.3">
      <c r="A66" s="107"/>
      <c r="B66" s="117" t="s">
        <v>156</v>
      </c>
      <c r="C66" s="116">
        <v>24</v>
      </c>
      <c r="D66" s="110">
        <v>175</v>
      </c>
      <c r="E66" s="111">
        <f>D66+C66</f>
        <v>199</v>
      </c>
      <c r="F66" s="735"/>
      <c r="G66" s="736"/>
      <c r="H66" s="112">
        <v>116</v>
      </c>
      <c r="I66" s="113">
        <f>H66+C66</f>
        <v>140</v>
      </c>
      <c r="J66" s="735"/>
      <c r="K66" s="736"/>
      <c r="L66" s="112">
        <v>135</v>
      </c>
      <c r="M66" s="113">
        <f>L66+C66</f>
        <v>159</v>
      </c>
      <c r="N66" s="735"/>
      <c r="O66" s="736"/>
      <c r="P66" s="110">
        <v>157</v>
      </c>
      <c r="Q66" s="111">
        <f>P66+C66</f>
        <v>181</v>
      </c>
      <c r="R66" s="735"/>
      <c r="S66" s="736"/>
      <c r="T66" s="110">
        <v>168</v>
      </c>
      <c r="U66" s="111">
        <f>T66+C66</f>
        <v>192</v>
      </c>
      <c r="V66" s="735"/>
      <c r="W66" s="736"/>
      <c r="X66" s="113">
        <f t="shared" si="62"/>
        <v>871</v>
      </c>
      <c r="Y66" s="112">
        <f>D66+H66+L66+P66+T66</f>
        <v>751</v>
      </c>
      <c r="Z66" s="114">
        <f>AVERAGE(E66,I66,M66,Q66,U66)</f>
        <v>174.2</v>
      </c>
      <c r="AA66" s="115">
        <f>AVERAGE(E66,I66,M66,Q66,U66)-C66</f>
        <v>150.19999999999999</v>
      </c>
      <c r="AB66" s="731"/>
      <c r="AD66" s="60"/>
      <c r="AE66" s="60"/>
      <c r="AF66" s="60"/>
      <c r="AG66" s="60"/>
      <c r="AH66" s="60"/>
    </row>
    <row r="67" spans="1:34" s="80" customFormat="1" ht="17.399999999999999" customHeight="1" thickBot="1" x14ac:dyDescent="0.35">
      <c r="A67" s="107"/>
      <c r="B67" s="131" t="s">
        <v>202</v>
      </c>
      <c r="C67" s="118">
        <v>23</v>
      </c>
      <c r="D67" s="110">
        <v>203</v>
      </c>
      <c r="E67" s="111">
        <f>D67+C67</f>
        <v>226</v>
      </c>
      <c r="F67" s="737"/>
      <c r="G67" s="738"/>
      <c r="H67" s="119">
        <v>185</v>
      </c>
      <c r="I67" s="113">
        <f>H67+C67</f>
        <v>208</v>
      </c>
      <c r="J67" s="737"/>
      <c r="K67" s="738"/>
      <c r="L67" s="112">
        <v>239</v>
      </c>
      <c r="M67" s="113">
        <f>L67+C67</f>
        <v>262</v>
      </c>
      <c r="N67" s="737"/>
      <c r="O67" s="738"/>
      <c r="P67" s="110">
        <v>227</v>
      </c>
      <c r="Q67" s="111">
        <f>P67+C67</f>
        <v>250</v>
      </c>
      <c r="R67" s="737"/>
      <c r="S67" s="738"/>
      <c r="T67" s="110">
        <v>174</v>
      </c>
      <c r="U67" s="111">
        <f>T67+C67</f>
        <v>197</v>
      </c>
      <c r="V67" s="737"/>
      <c r="W67" s="738"/>
      <c r="X67" s="113">
        <f t="shared" si="62"/>
        <v>1143</v>
      </c>
      <c r="Y67" s="119">
        <f>D67+H67+L67+P67+T67</f>
        <v>1028</v>
      </c>
      <c r="Z67" s="120">
        <f>AVERAGE(E67,I67,M67,Q67,U67)</f>
        <v>228.6</v>
      </c>
      <c r="AA67" s="121">
        <f>AVERAGE(E67,I67,M67,Q67,U67)-C67</f>
        <v>205.6</v>
      </c>
      <c r="AB67" s="732"/>
      <c r="AD67" s="60"/>
      <c r="AE67" s="60"/>
      <c r="AF67" s="60"/>
      <c r="AG67" s="60"/>
      <c r="AH67" s="60"/>
    </row>
    <row r="68" spans="1:34" s="129" customFormat="1" ht="48.75" customHeight="1" x14ac:dyDescent="0.3">
      <c r="A68" s="107"/>
      <c r="B68" s="211" t="s">
        <v>21</v>
      </c>
      <c r="C68" s="123">
        <f>SUM(C69:C71)</f>
        <v>88</v>
      </c>
      <c r="D68" s="95">
        <f>SUM(D69:D71)</f>
        <v>439</v>
      </c>
      <c r="E68" s="124">
        <f>SUM(E69:E71)</f>
        <v>527</v>
      </c>
      <c r="F68" s="124">
        <f>E80</f>
        <v>560</v>
      </c>
      <c r="G68" s="101" t="str">
        <f>B80</f>
        <v>Aavmar</v>
      </c>
      <c r="H68" s="125">
        <f>SUM(H69:H71)</f>
        <v>458</v>
      </c>
      <c r="I68" s="100">
        <f>SUM(I69:I71)</f>
        <v>546</v>
      </c>
      <c r="J68" s="124">
        <f>I76</f>
        <v>595</v>
      </c>
      <c r="K68" s="101" t="str">
        <f>B76</f>
        <v>ESTCell</v>
      </c>
      <c r="L68" s="102">
        <f>SUM(L69:L71)</f>
        <v>451</v>
      </c>
      <c r="M68" s="126">
        <f>SUM(M69:M71)</f>
        <v>539</v>
      </c>
      <c r="N68" s="124">
        <f>M72</f>
        <v>541</v>
      </c>
      <c r="O68" s="101" t="str">
        <f>B72</f>
        <v>Elke Rakvere</v>
      </c>
      <c r="P68" s="102">
        <f>SUM(P69:P71)</f>
        <v>448</v>
      </c>
      <c r="Q68" s="97">
        <f>SUM(Q69:Q71)</f>
        <v>536</v>
      </c>
      <c r="R68" s="124">
        <f>Q84</f>
        <v>573</v>
      </c>
      <c r="S68" s="101" t="str">
        <f>B84</f>
        <v>Steelhouse Group</v>
      </c>
      <c r="T68" s="102">
        <f>SUM(T69:T71)</f>
        <v>485</v>
      </c>
      <c r="U68" s="127">
        <f>SUM(U69:U71)</f>
        <v>573</v>
      </c>
      <c r="V68" s="124">
        <f>U64</f>
        <v>580</v>
      </c>
      <c r="W68" s="101" t="str">
        <f>B64</f>
        <v>VERX</v>
      </c>
      <c r="X68" s="104">
        <f t="shared" si="62"/>
        <v>2721</v>
      </c>
      <c r="Y68" s="102">
        <f>SUM(Y69:Y71)</f>
        <v>2281</v>
      </c>
      <c r="Z68" s="128">
        <f>AVERAGE(Z69,Z70,Z71)</f>
        <v>181.4</v>
      </c>
      <c r="AA68" s="106">
        <f>AVERAGE(AA69,AA70,AA71)</f>
        <v>152.06666666666666</v>
      </c>
      <c r="AB68" s="730">
        <f>F69+J69+N69+R69+V69</f>
        <v>0</v>
      </c>
      <c r="AD68" s="60"/>
      <c r="AE68" s="60"/>
      <c r="AF68" s="60"/>
      <c r="AG68" s="60"/>
      <c r="AH68" s="60"/>
    </row>
    <row r="69" spans="1:34" s="129" customFormat="1" ht="16.2" customHeight="1" x14ac:dyDescent="0.3">
      <c r="A69" s="107"/>
      <c r="B69" s="108" t="s">
        <v>147</v>
      </c>
      <c r="C69" s="116">
        <v>43</v>
      </c>
      <c r="D69" s="110">
        <v>136</v>
      </c>
      <c r="E69" s="111">
        <f>D69+C69</f>
        <v>179</v>
      </c>
      <c r="F69" s="733">
        <v>0</v>
      </c>
      <c r="G69" s="734"/>
      <c r="H69" s="112">
        <v>159</v>
      </c>
      <c r="I69" s="113">
        <f>H69+C69</f>
        <v>202</v>
      </c>
      <c r="J69" s="733">
        <v>0</v>
      </c>
      <c r="K69" s="734"/>
      <c r="L69" s="112">
        <v>157</v>
      </c>
      <c r="M69" s="113">
        <f>L69+C69</f>
        <v>200</v>
      </c>
      <c r="N69" s="733">
        <v>0</v>
      </c>
      <c r="O69" s="734"/>
      <c r="P69" s="112">
        <v>128</v>
      </c>
      <c r="Q69" s="111">
        <f>P69+C69</f>
        <v>171</v>
      </c>
      <c r="R69" s="733">
        <v>0</v>
      </c>
      <c r="S69" s="734"/>
      <c r="T69" s="110">
        <v>214</v>
      </c>
      <c r="U69" s="111">
        <f>T69+C69</f>
        <v>257</v>
      </c>
      <c r="V69" s="733">
        <v>0</v>
      </c>
      <c r="W69" s="734"/>
      <c r="X69" s="113">
        <f t="shared" si="62"/>
        <v>1009</v>
      </c>
      <c r="Y69" s="112">
        <f>D69+H69+L69+P69+T69</f>
        <v>794</v>
      </c>
      <c r="Z69" s="114">
        <f>AVERAGE(E69,I69,M69,Q69,U69)</f>
        <v>201.8</v>
      </c>
      <c r="AA69" s="115">
        <f>AVERAGE(E69,I69,M69,Q69,U69)-C69</f>
        <v>158.80000000000001</v>
      </c>
      <c r="AB69" s="731"/>
      <c r="AD69" s="60"/>
      <c r="AE69" s="60"/>
      <c r="AF69" s="60"/>
      <c r="AG69" s="60"/>
      <c r="AH69" s="60"/>
    </row>
    <row r="70" spans="1:34" s="129" customFormat="1" ht="16.2" customHeight="1" x14ac:dyDescent="0.3">
      <c r="A70" s="107"/>
      <c r="B70" s="117" t="s">
        <v>148</v>
      </c>
      <c r="C70" s="116">
        <v>36</v>
      </c>
      <c r="D70" s="110">
        <v>154</v>
      </c>
      <c r="E70" s="111">
        <f>D70+C70</f>
        <v>190</v>
      </c>
      <c r="F70" s="735"/>
      <c r="G70" s="736"/>
      <c r="H70" s="112">
        <v>121</v>
      </c>
      <c r="I70" s="113">
        <f>H70+C70</f>
        <v>157</v>
      </c>
      <c r="J70" s="735"/>
      <c r="K70" s="736"/>
      <c r="L70" s="112">
        <v>143</v>
      </c>
      <c r="M70" s="113">
        <f>L70+C70</f>
        <v>179</v>
      </c>
      <c r="N70" s="735"/>
      <c r="O70" s="736"/>
      <c r="P70" s="110">
        <v>162</v>
      </c>
      <c r="Q70" s="111">
        <f>P70+C70</f>
        <v>198</v>
      </c>
      <c r="R70" s="735"/>
      <c r="S70" s="736"/>
      <c r="T70" s="110">
        <v>141</v>
      </c>
      <c r="U70" s="111">
        <f>T70+C70</f>
        <v>177</v>
      </c>
      <c r="V70" s="735"/>
      <c r="W70" s="736"/>
      <c r="X70" s="113">
        <f t="shared" si="62"/>
        <v>901</v>
      </c>
      <c r="Y70" s="112">
        <f>D70+H70+L70+P70+T70</f>
        <v>721</v>
      </c>
      <c r="Z70" s="114">
        <f>AVERAGE(E70,I70,M70,Q70,U70)</f>
        <v>180.2</v>
      </c>
      <c r="AA70" s="115">
        <f>AVERAGE(E70,I70,M70,Q70,U70)-C70</f>
        <v>144.19999999999999</v>
      </c>
      <c r="AB70" s="731"/>
      <c r="AD70" s="60"/>
      <c r="AE70" s="60"/>
      <c r="AF70" s="60"/>
      <c r="AG70" s="60"/>
      <c r="AH70" s="60"/>
    </row>
    <row r="71" spans="1:34" s="129" customFormat="1" ht="16.95" customHeight="1" thickBot="1" x14ac:dyDescent="0.35">
      <c r="A71" s="107"/>
      <c r="B71" s="131" t="s">
        <v>149</v>
      </c>
      <c r="C71" s="118">
        <v>9</v>
      </c>
      <c r="D71" s="110">
        <v>149</v>
      </c>
      <c r="E71" s="111">
        <f>D71+C71</f>
        <v>158</v>
      </c>
      <c r="F71" s="737"/>
      <c r="G71" s="738"/>
      <c r="H71" s="119">
        <v>178</v>
      </c>
      <c r="I71" s="113">
        <f>H71+C71</f>
        <v>187</v>
      </c>
      <c r="J71" s="737"/>
      <c r="K71" s="738"/>
      <c r="L71" s="112">
        <v>151</v>
      </c>
      <c r="M71" s="113">
        <f>L71+C71</f>
        <v>160</v>
      </c>
      <c r="N71" s="737"/>
      <c r="O71" s="738"/>
      <c r="P71" s="110">
        <v>158</v>
      </c>
      <c r="Q71" s="111">
        <f>P71+C71</f>
        <v>167</v>
      </c>
      <c r="R71" s="737"/>
      <c r="S71" s="738"/>
      <c r="T71" s="110">
        <v>130</v>
      </c>
      <c r="U71" s="111">
        <f>T71+C71</f>
        <v>139</v>
      </c>
      <c r="V71" s="737"/>
      <c r="W71" s="738"/>
      <c r="X71" s="113">
        <f t="shared" si="62"/>
        <v>811</v>
      </c>
      <c r="Y71" s="119">
        <f>D71+H71+L71+P71+T71</f>
        <v>766</v>
      </c>
      <c r="Z71" s="120">
        <f>AVERAGE(E71,I71,M71,Q71,U71)</f>
        <v>162.19999999999999</v>
      </c>
      <c r="AA71" s="121">
        <f>AVERAGE(E71,I71,M71,Q71,U71)-C71</f>
        <v>153.19999999999999</v>
      </c>
      <c r="AB71" s="732"/>
      <c r="AD71" s="60"/>
      <c r="AE71" s="60"/>
      <c r="AF71" s="60"/>
      <c r="AG71" s="60"/>
      <c r="AH71" s="60"/>
    </row>
    <row r="72" spans="1:34" s="129" customFormat="1" ht="44.4" customHeight="1" thickBot="1" x14ac:dyDescent="0.3">
      <c r="A72" s="107"/>
      <c r="B72" s="93" t="s">
        <v>61</v>
      </c>
      <c r="C72" s="123">
        <f>SUM(C73:C75)</f>
        <v>137</v>
      </c>
      <c r="D72" s="95">
        <f>SUM(D73:D75)</f>
        <v>446</v>
      </c>
      <c r="E72" s="124">
        <f>SUM(E73:E75)</f>
        <v>583</v>
      </c>
      <c r="F72" s="124">
        <f>E76</f>
        <v>590</v>
      </c>
      <c r="G72" s="101" t="str">
        <f>B76</f>
        <v>ESTCell</v>
      </c>
      <c r="H72" s="125">
        <f>SUM(H73:H75)</f>
        <v>363</v>
      </c>
      <c r="I72" s="124">
        <f>SUM(I73:I75)</f>
        <v>500</v>
      </c>
      <c r="J72" s="124">
        <f>I84</f>
        <v>503</v>
      </c>
      <c r="K72" s="101" t="str">
        <f>B84</f>
        <v>Steelhouse Group</v>
      </c>
      <c r="L72" s="102">
        <f>SUM(L73:L75)</f>
        <v>404</v>
      </c>
      <c r="M72" s="124">
        <f>SUM(M73:M75)</f>
        <v>541</v>
      </c>
      <c r="N72" s="124">
        <f>M68</f>
        <v>539</v>
      </c>
      <c r="O72" s="101" t="str">
        <f>B68</f>
        <v>JKM</v>
      </c>
      <c r="P72" s="102">
        <f>SUM(P73:P75)</f>
        <v>422</v>
      </c>
      <c r="Q72" s="124">
        <f>SUM(Q73:Q75)</f>
        <v>559</v>
      </c>
      <c r="R72" s="124">
        <f>Q64</f>
        <v>615</v>
      </c>
      <c r="S72" s="101" t="str">
        <f>B64</f>
        <v>VERX</v>
      </c>
      <c r="T72" s="102">
        <f>SUM(T73:T75)</f>
        <v>392</v>
      </c>
      <c r="U72" s="124">
        <f>SUM(U73:U75)</f>
        <v>529</v>
      </c>
      <c r="V72" s="124">
        <f>U80</f>
        <v>529</v>
      </c>
      <c r="W72" s="101" t="str">
        <f>B80</f>
        <v>Aavmar</v>
      </c>
      <c r="X72" s="104">
        <f t="shared" si="62"/>
        <v>2712</v>
      </c>
      <c r="Y72" s="102">
        <f>SUM(Y73:Y75)</f>
        <v>2027</v>
      </c>
      <c r="Z72" s="128">
        <f>AVERAGE(Z73,Z74,Z75)</f>
        <v>180.79999999999998</v>
      </c>
      <c r="AA72" s="106">
        <f>AVERAGE(AA73,AA74,AA75)</f>
        <v>135.13333333333333</v>
      </c>
      <c r="AB72" s="730">
        <f>F73+J73+N73+R73+V73</f>
        <v>1.5</v>
      </c>
    </row>
    <row r="73" spans="1:34" s="129" customFormat="1" ht="16.2" customHeight="1" x14ac:dyDescent="0.25">
      <c r="A73" s="107"/>
      <c r="B73" s="108" t="s">
        <v>203</v>
      </c>
      <c r="C73" s="116">
        <v>60</v>
      </c>
      <c r="D73" s="110">
        <v>131</v>
      </c>
      <c r="E73" s="111">
        <f>D73+C73</f>
        <v>191</v>
      </c>
      <c r="F73" s="733">
        <v>0</v>
      </c>
      <c r="G73" s="734"/>
      <c r="H73" s="112">
        <v>77</v>
      </c>
      <c r="I73" s="113">
        <f>H73+C73</f>
        <v>137</v>
      </c>
      <c r="J73" s="733">
        <v>0</v>
      </c>
      <c r="K73" s="734"/>
      <c r="L73" s="112">
        <v>128</v>
      </c>
      <c r="M73" s="113">
        <f>L73+C73</f>
        <v>188</v>
      </c>
      <c r="N73" s="733">
        <v>1</v>
      </c>
      <c r="O73" s="734"/>
      <c r="P73" s="112">
        <v>132</v>
      </c>
      <c r="Q73" s="111">
        <f>P73+C73</f>
        <v>192</v>
      </c>
      <c r="R73" s="733">
        <v>0</v>
      </c>
      <c r="S73" s="734"/>
      <c r="T73" s="110">
        <v>99</v>
      </c>
      <c r="U73" s="111">
        <f>T73+C73</f>
        <v>159</v>
      </c>
      <c r="V73" s="733">
        <v>0.5</v>
      </c>
      <c r="W73" s="734"/>
      <c r="X73" s="113">
        <f t="shared" si="62"/>
        <v>867</v>
      </c>
      <c r="Y73" s="112">
        <f>D73+H73+L73+P73+T73</f>
        <v>567</v>
      </c>
      <c r="Z73" s="114">
        <f>AVERAGE(E73,I73,M73,Q73,U73)</f>
        <v>173.4</v>
      </c>
      <c r="AA73" s="115">
        <f>AVERAGE(E73,I73,M73,Q73,U73)-C73</f>
        <v>113.4</v>
      </c>
      <c r="AB73" s="731"/>
    </row>
    <row r="74" spans="1:34" s="129" customFormat="1" ht="16.2" customHeight="1" x14ac:dyDescent="0.25">
      <c r="A74" s="107"/>
      <c r="B74" s="108" t="s">
        <v>71</v>
      </c>
      <c r="C74" s="116">
        <v>41</v>
      </c>
      <c r="D74" s="110">
        <v>159</v>
      </c>
      <c r="E74" s="111">
        <f>D74+C74</f>
        <v>200</v>
      </c>
      <c r="F74" s="735"/>
      <c r="G74" s="736"/>
      <c r="H74" s="112">
        <v>164</v>
      </c>
      <c r="I74" s="113">
        <f>H74+C74</f>
        <v>205</v>
      </c>
      <c r="J74" s="735"/>
      <c r="K74" s="736"/>
      <c r="L74" s="112">
        <v>131</v>
      </c>
      <c r="M74" s="113">
        <f>L74+C74</f>
        <v>172</v>
      </c>
      <c r="N74" s="735"/>
      <c r="O74" s="736"/>
      <c r="P74" s="110">
        <v>143</v>
      </c>
      <c r="Q74" s="111">
        <f>P74+C74</f>
        <v>184</v>
      </c>
      <c r="R74" s="735"/>
      <c r="S74" s="736"/>
      <c r="T74" s="110">
        <v>168</v>
      </c>
      <c r="U74" s="111">
        <f>T74+C74</f>
        <v>209</v>
      </c>
      <c r="V74" s="735"/>
      <c r="W74" s="736"/>
      <c r="X74" s="113">
        <f t="shared" si="62"/>
        <v>970</v>
      </c>
      <c r="Y74" s="112">
        <f>D74+H74+L74+P74+T74</f>
        <v>765</v>
      </c>
      <c r="Z74" s="114">
        <f>AVERAGE(E74,I74,M74,Q74,U74)</f>
        <v>194</v>
      </c>
      <c r="AA74" s="115">
        <f>AVERAGE(E74,I74,M74,Q74,U74)-C74</f>
        <v>153</v>
      </c>
      <c r="AB74" s="731"/>
    </row>
    <row r="75" spans="1:34" s="129" customFormat="1" ht="16.95" customHeight="1" thickBot="1" x14ac:dyDescent="0.35">
      <c r="A75" s="107"/>
      <c r="B75" s="117" t="s">
        <v>73</v>
      </c>
      <c r="C75" s="118">
        <v>36</v>
      </c>
      <c r="D75" s="110">
        <v>156</v>
      </c>
      <c r="E75" s="111">
        <f>D75+C75</f>
        <v>192</v>
      </c>
      <c r="F75" s="737"/>
      <c r="G75" s="738"/>
      <c r="H75" s="119">
        <v>122</v>
      </c>
      <c r="I75" s="113">
        <f>H75+C75</f>
        <v>158</v>
      </c>
      <c r="J75" s="737"/>
      <c r="K75" s="738"/>
      <c r="L75" s="112">
        <v>145</v>
      </c>
      <c r="M75" s="113">
        <f>L75+C75</f>
        <v>181</v>
      </c>
      <c r="N75" s="737"/>
      <c r="O75" s="738"/>
      <c r="P75" s="110">
        <v>147</v>
      </c>
      <c r="Q75" s="111">
        <f>P75+C75</f>
        <v>183</v>
      </c>
      <c r="R75" s="737"/>
      <c r="S75" s="738"/>
      <c r="T75" s="110">
        <v>125</v>
      </c>
      <c r="U75" s="111">
        <f>T75+C75</f>
        <v>161</v>
      </c>
      <c r="V75" s="737"/>
      <c r="W75" s="738"/>
      <c r="X75" s="113">
        <f t="shared" si="62"/>
        <v>875</v>
      </c>
      <c r="Y75" s="119">
        <f>D75+H75+L75+P75+T75</f>
        <v>695</v>
      </c>
      <c r="Z75" s="120">
        <f>AVERAGE(E75,I75,M75,Q75,U75)</f>
        <v>175</v>
      </c>
      <c r="AA75" s="121">
        <f>AVERAGE(E75,I75,M75,Q75,U75)-C75</f>
        <v>139</v>
      </c>
      <c r="AB75" s="732"/>
    </row>
    <row r="76" spans="1:34" s="129" customFormat="1" ht="48.75" customHeight="1" thickBot="1" x14ac:dyDescent="0.3">
      <c r="A76" s="107"/>
      <c r="B76" s="122" t="s">
        <v>83</v>
      </c>
      <c r="C76" s="123">
        <f>SUM(C77:C79)</f>
        <v>97</v>
      </c>
      <c r="D76" s="95">
        <f>SUM(D77:D79)</f>
        <v>493</v>
      </c>
      <c r="E76" s="124">
        <f>SUM(E77:E79)</f>
        <v>590</v>
      </c>
      <c r="F76" s="124">
        <f>E72</f>
        <v>583</v>
      </c>
      <c r="G76" s="101" t="str">
        <f>B72</f>
        <v>Elke Rakvere</v>
      </c>
      <c r="H76" s="132">
        <f>SUM(H77:H79)</f>
        <v>498</v>
      </c>
      <c r="I76" s="124">
        <f>SUM(I77:I79)</f>
        <v>595</v>
      </c>
      <c r="J76" s="124">
        <f>I68</f>
        <v>546</v>
      </c>
      <c r="K76" s="101" t="str">
        <f>B68</f>
        <v>JKM</v>
      </c>
      <c r="L76" s="103">
        <f>SUM(L77:L79)</f>
        <v>490</v>
      </c>
      <c r="M76" s="127">
        <f>SUM(M77:M79)</f>
        <v>587</v>
      </c>
      <c r="N76" s="124">
        <f>M64</f>
        <v>580</v>
      </c>
      <c r="O76" s="101" t="str">
        <f>B64</f>
        <v>VERX</v>
      </c>
      <c r="P76" s="102">
        <f>SUM(P77:P79)</f>
        <v>427</v>
      </c>
      <c r="Q76" s="127">
        <f>SUM(Q77:Q79)</f>
        <v>524</v>
      </c>
      <c r="R76" s="124">
        <f>Q80</f>
        <v>480</v>
      </c>
      <c r="S76" s="101" t="str">
        <f>B80</f>
        <v>Aavmar</v>
      </c>
      <c r="T76" s="102">
        <f>SUM(T77:T79)</f>
        <v>474</v>
      </c>
      <c r="U76" s="127">
        <f>SUM(U77:U79)</f>
        <v>571</v>
      </c>
      <c r="V76" s="124">
        <f>U84</f>
        <v>536</v>
      </c>
      <c r="W76" s="101" t="str">
        <f>B84</f>
        <v>Steelhouse Group</v>
      </c>
      <c r="X76" s="104">
        <f t="shared" si="62"/>
        <v>2867</v>
      </c>
      <c r="Y76" s="102">
        <f>SUM(Y77:Y79)</f>
        <v>2382</v>
      </c>
      <c r="Z76" s="128">
        <f>AVERAGE(Z77,Z78,Z79)</f>
        <v>191.13333333333333</v>
      </c>
      <c r="AA76" s="106">
        <f>AVERAGE(AA77,AA78,AA79)</f>
        <v>158.79999999999998</v>
      </c>
      <c r="AB76" s="730">
        <f>F77+J77+N77+R77+V77</f>
        <v>5</v>
      </c>
    </row>
    <row r="77" spans="1:34" s="129" customFormat="1" ht="16.2" customHeight="1" x14ac:dyDescent="0.25">
      <c r="A77" s="107"/>
      <c r="B77" s="143" t="s">
        <v>151</v>
      </c>
      <c r="C77" s="116">
        <v>31</v>
      </c>
      <c r="D77" s="110">
        <v>158</v>
      </c>
      <c r="E77" s="111">
        <f>D77+C77</f>
        <v>189</v>
      </c>
      <c r="F77" s="733">
        <v>1</v>
      </c>
      <c r="G77" s="734"/>
      <c r="H77" s="112">
        <v>133</v>
      </c>
      <c r="I77" s="113">
        <f>H77+C77</f>
        <v>164</v>
      </c>
      <c r="J77" s="733">
        <v>1</v>
      </c>
      <c r="K77" s="734"/>
      <c r="L77" s="112">
        <v>146</v>
      </c>
      <c r="M77" s="113">
        <f>L77+C77</f>
        <v>177</v>
      </c>
      <c r="N77" s="733">
        <v>1</v>
      </c>
      <c r="O77" s="734"/>
      <c r="P77" s="112">
        <v>137</v>
      </c>
      <c r="Q77" s="111">
        <f>P77+C77</f>
        <v>168</v>
      </c>
      <c r="R77" s="733">
        <v>1</v>
      </c>
      <c r="S77" s="734"/>
      <c r="T77" s="110">
        <v>129</v>
      </c>
      <c r="U77" s="111">
        <f>T77+C77</f>
        <v>160</v>
      </c>
      <c r="V77" s="733">
        <v>1</v>
      </c>
      <c r="W77" s="734"/>
      <c r="X77" s="113">
        <f t="shared" si="62"/>
        <v>858</v>
      </c>
      <c r="Y77" s="112">
        <f>D77+H77+L77+P77+T77</f>
        <v>703</v>
      </c>
      <c r="Z77" s="114">
        <f>AVERAGE(E77,I77,M77,Q77,U77)</f>
        <v>171.6</v>
      </c>
      <c r="AA77" s="115">
        <f>AVERAGE(E77,I77,M77,Q77,U77)-C77</f>
        <v>140.6</v>
      </c>
      <c r="AB77" s="731"/>
    </row>
    <row r="78" spans="1:34" s="129" customFormat="1" ht="16.2" customHeight="1" x14ac:dyDescent="0.25">
      <c r="A78" s="107"/>
      <c r="B78" s="143" t="s">
        <v>152</v>
      </c>
      <c r="C78" s="116">
        <v>34</v>
      </c>
      <c r="D78" s="110">
        <v>139</v>
      </c>
      <c r="E78" s="111">
        <f>D78+C78</f>
        <v>173</v>
      </c>
      <c r="F78" s="735"/>
      <c r="G78" s="736"/>
      <c r="H78" s="112">
        <v>192</v>
      </c>
      <c r="I78" s="113">
        <f>H78+C78</f>
        <v>226</v>
      </c>
      <c r="J78" s="735"/>
      <c r="K78" s="736"/>
      <c r="L78" s="112">
        <v>172</v>
      </c>
      <c r="M78" s="113">
        <f>L78+C78</f>
        <v>206</v>
      </c>
      <c r="N78" s="735"/>
      <c r="O78" s="736"/>
      <c r="P78" s="110">
        <v>146</v>
      </c>
      <c r="Q78" s="111">
        <f>P78+C78</f>
        <v>180</v>
      </c>
      <c r="R78" s="735"/>
      <c r="S78" s="736"/>
      <c r="T78" s="110">
        <v>174</v>
      </c>
      <c r="U78" s="111">
        <f>T78+C78</f>
        <v>208</v>
      </c>
      <c r="V78" s="735"/>
      <c r="W78" s="736"/>
      <c r="X78" s="113">
        <f t="shared" si="62"/>
        <v>993</v>
      </c>
      <c r="Y78" s="112">
        <f>D78+H78+L78+P78+T78</f>
        <v>823</v>
      </c>
      <c r="Z78" s="114">
        <f>AVERAGE(E78,I78,M78,Q78,U78)</f>
        <v>198.6</v>
      </c>
      <c r="AA78" s="115">
        <f>AVERAGE(E78,I78,M78,Q78,U78)-C78</f>
        <v>164.6</v>
      </c>
      <c r="AB78" s="731"/>
    </row>
    <row r="79" spans="1:34" s="129" customFormat="1" ht="16.95" customHeight="1" thickBot="1" x14ac:dyDescent="0.35">
      <c r="A79" s="107"/>
      <c r="B79" s="134" t="s">
        <v>153</v>
      </c>
      <c r="C79" s="118">
        <v>32</v>
      </c>
      <c r="D79" s="110">
        <v>196</v>
      </c>
      <c r="E79" s="111">
        <f>D79+C79</f>
        <v>228</v>
      </c>
      <c r="F79" s="737"/>
      <c r="G79" s="738"/>
      <c r="H79" s="119">
        <v>173</v>
      </c>
      <c r="I79" s="113">
        <f>H79+C79</f>
        <v>205</v>
      </c>
      <c r="J79" s="737"/>
      <c r="K79" s="738"/>
      <c r="L79" s="112">
        <v>172</v>
      </c>
      <c r="M79" s="113">
        <f>L79+C79</f>
        <v>204</v>
      </c>
      <c r="N79" s="737"/>
      <c r="O79" s="738"/>
      <c r="P79" s="110">
        <v>144</v>
      </c>
      <c r="Q79" s="111">
        <f>P79+C79</f>
        <v>176</v>
      </c>
      <c r="R79" s="737"/>
      <c r="S79" s="738"/>
      <c r="T79" s="110">
        <v>171</v>
      </c>
      <c r="U79" s="111">
        <f>T79+C79</f>
        <v>203</v>
      </c>
      <c r="V79" s="737"/>
      <c r="W79" s="738"/>
      <c r="X79" s="113">
        <f t="shared" si="62"/>
        <v>1016</v>
      </c>
      <c r="Y79" s="119">
        <f>D79+H79+L79+P79+T79</f>
        <v>856</v>
      </c>
      <c r="Z79" s="120">
        <f>AVERAGE(E79,I79,M79,Q79,U79)</f>
        <v>203.2</v>
      </c>
      <c r="AA79" s="121">
        <f>AVERAGE(E79,I79,M79,Q79,U79)-C79</f>
        <v>171.2</v>
      </c>
      <c r="AB79" s="732"/>
    </row>
    <row r="80" spans="1:34" s="129" customFormat="1" ht="48.75" customHeight="1" thickBot="1" x14ac:dyDescent="0.3">
      <c r="A80" s="107"/>
      <c r="B80" s="122" t="s">
        <v>16</v>
      </c>
      <c r="C80" s="133">
        <f>SUM(C81:C83)</f>
        <v>99</v>
      </c>
      <c r="D80" s="95">
        <f>SUM(D81:D83)</f>
        <v>461</v>
      </c>
      <c r="E80" s="124">
        <f>SUM(E81:E83)</f>
        <v>560</v>
      </c>
      <c r="F80" s="124">
        <f>E68</f>
        <v>527</v>
      </c>
      <c r="G80" s="101" t="str">
        <f>B68</f>
        <v>JKM</v>
      </c>
      <c r="H80" s="125">
        <f>SUM(H81:H83)</f>
        <v>437</v>
      </c>
      <c r="I80" s="124">
        <f>SUM(I81:I83)</f>
        <v>536</v>
      </c>
      <c r="J80" s="124">
        <f>I64</f>
        <v>537</v>
      </c>
      <c r="K80" s="101" t="str">
        <f>B64</f>
        <v>VERX</v>
      </c>
      <c r="L80" s="102">
        <f>SUM(L81:L83)</f>
        <v>465</v>
      </c>
      <c r="M80" s="126">
        <f>SUM(M81:M83)</f>
        <v>564</v>
      </c>
      <c r="N80" s="124">
        <f>M84</f>
        <v>579</v>
      </c>
      <c r="O80" s="101" t="str">
        <f>B84</f>
        <v>Steelhouse Group</v>
      </c>
      <c r="P80" s="102">
        <f>SUM(P81:P83)</f>
        <v>381</v>
      </c>
      <c r="Q80" s="126">
        <f>SUM(Q81:Q83)</f>
        <v>480</v>
      </c>
      <c r="R80" s="124">
        <f>Q76</f>
        <v>524</v>
      </c>
      <c r="S80" s="101" t="str">
        <f>B76</f>
        <v>ESTCell</v>
      </c>
      <c r="T80" s="102">
        <f>SUM(T81:T83)</f>
        <v>430</v>
      </c>
      <c r="U80" s="126">
        <f>SUM(U81:U83)</f>
        <v>529</v>
      </c>
      <c r="V80" s="124">
        <f>U72</f>
        <v>529</v>
      </c>
      <c r="W80" s="101" t="str">
        <f>B72</f>
        <v>Elke Rakvere</v>
      </c>
      <c r="X80" s="104">
        <f t="shared" si="62"/>
        <v>2669</v>
      </c>
      <c r="Y80" s="102">
        <f>SUM(Y81:Y83)</f>
        <v>2174</v>
      </c>
      <c r="Z80" s="128">
        <f>AVERAGE(Z81,Z82,Z83)</f>
        <v>177.93333333333331</v>
      </c>
      <c r="AA80" s="106">
        <f>AVERAGE(AA81,AA82,AA83)</f>
        <v>144.93333333333334</v>
      </c>
      <c r="AB80" s="730">
        <f>F81+J81+N81+R81+V81</f>
        <v>1.5</v>
      </c>
    </row>
    <row r="81" spans="1:28" s="129" customFormat="1" ht="16.2" customHeight="1" x14ac:dyDescent="0.25">
      <c r="A81" s="107"/>
      <c r="B81" s="143" t="s">
        <v>42</v>
      </c>
      <c r="C81" s="116">
        <v>59</v>
      </c>
      <c r="D81" s="110">
        <v>103</v>
      </c>
      <c r="E81" s="111">
        <f>D81+C81</f>
        <v>162</v>
      </c>
      <c r="F81" s="733">
        <v>1</v>
      </c>
      <c r="G81" s="734"/>
      <c r="H81" s="112">
        <v>128</v>
      </c>
      <c r="I81" s="113">
        <f>H81+C81</f>
        <v>187</v>
      </c>
      <c r="J81" s="733">
        <v>0</v>
      </c>
      <c r="K81" s="734"/>
      <c r="L81" s="112">
        <v>126</v>
      </c>
      <c r="M81" s="113">
        <f>L81+C81</f>
        <v>185</v>
      </c>
      <c r="N81" s="733">
        <v>0</v>
      </c>
      <c r="O81" s="734"/>
      <c r="P81" s="112">
        <v>116</v>
      </c>
      <c r="Q81" s="111">
        <f>P81+C81</f>
        <v>175</v>
      </c>
      <c r="R81" s="733">
        <v>0</v>
      </c>
      <c r="S81" s="734"/>
      <c r="T81" s="110">
        <v>104</v>
      </c>
      <c r="U81" s="111">
        <f>T81+C81</f>
        <v>163</v>
      </c>
      <c r="V81" s="733">
        <v>0.5</v>
      </c>
      <c r="W81" s="734"/>
      <c r="X81" s="113">
        <f t="shared" si="62"/>
        <v>872</v>
      </c>
      <c r="Y81" s="112">
        <f>D81+H81+L81+P81+T81</f>
        <v>577</v>
      </c>
      <c r="Z81" s="114">
        <f>AVERAGE(E81,I81,M81,Q81,U81)</f>
        <v>174.4</v>
      </c>
      <c r="AA81" s="115">
        <f>AVERAGE(E81,I81,M81,Q81,U81)-C81</f>
        <v>115.4</v>
      </c>
      <c r="AB81" s="731"/>
    </row>
    <row r="82" spans="1:28" s="129" customFormat="1" ht="16.2" customHeight="1" x14ac:dyDescent="0.25">
      <c r="A82" s="107"/>
      <c r="B82" s="143" t="s">
        <v>43</v>
      </c>
      <c r="C82" s="116">
        <v>24</v>
      </c>
      <c r="D82" s="110">
        <v>145</v>
      </c>
      <c r="E82" s="111">
        <f>D82+C82</f>
        <v>169</v>
      </c>
      <c r="F82" s="735"/>
      <c r="G82" s="736"/>
      <c r="H82" s="112">
        <v>150</v>
      </c>
      <c r="I82" s="113">
        <f>H82+C82</f>
        <v>174</v>
      </c>
      <c r="J82" s="735"/>
      <c r="K82" s="736"/>
      <c r="L82" s="112">
        <v>143</v>
      </c>
      <c r="M82" s="113">
        <f>L82+C82</f>
        <v>167</v>
      </c>
      <c r="N82" s="735"/>
      <c r="O82" s="736"/>
      <c r="P82" s="110">
        <v>130</v>
      </c>
      <c r="Q82" s="111">
        <f>P82+C82</f>
        <v>154</v>
      </c>
      <c r="R82" s="735"/>
      <c r="S82" s="736"/>
      <c r="T82" s="110">
        <v>155</v>
      </c>
      <c r="U82" s="111">
        <f>T82+C82</f>
        <v>179</v>
      </c>
      <c r="V82" s="735"/>
      <c r="W82" s="736"/>
      <c r="X82" s="113">
        <f t="shared" si="62"/>
        <v>843</v>
      </c>
      <c r="Y82" s="112">
        <f>D82+H82+L82+P82+T82</f>
        <v>723</v>
      </c>
      <c r="Z82" s="114">
        <f>AVERAGE(E82,I82,M82,Q82,U82)</f>
        <v>168.6</v>
      </c>
      <c r="AA82" s="115">
        <f>AVERAGE(E82,I82,M82,Q82,U82)-C82</f>
        <v>144.6</v>
      </c>
      <c r="AB82" s="731"/>
    </row>
    <row r="83" spans="1:28" s="129" customFormat="1" ht="16.95" customHeight="1" thickBot="1" x14ac:dyDescent="0.35">
      <c r="A83" s="107"/>
      <c r="B83" s="134" t="s">
        <v>44</v>
      </c>
      <c r="C83" s="118">
        <v>16</v>
      </c>
      <c r="D83" s="110">
        <v>213</v>
      </c>
      <c r="E83" s="111">
        <f>D83+C83</f>
        <v>229</v>
      </c>
      <c r="F83" s="737"/>
      <c r="G83" s="738"/>
      <c r="H83" s="119">
        <v>159</v>
      </c>
      <c r="I83" s="113">
        <f>H83+C83</f>
        <v>175</v>
      </c>
      <c r="J83" s="737"/>
      <c r="K83" s="738"/>
      <c r="L83" s="112">
        <v>196</v>
      </c>
      <c r="M83" s="113">
        <f>L83+C83</f>
        <v>212</v>
      </c>
      <c r="N83" s="737"/>
      <c r="O83" s="738"/>
      <c r="P83" s="110">
        <v>135</v>
      </c>
      <c r="Q83" s="111">
        <f>P83+C83</f>
        <v>151</v>
      </c>
      <c r="R83" s="737"/>
      <c r="S83" s="738"/>
      <c r="T83" s="110">
        <v>171</v>
      </c>
      <c r="U83" s="111">
        <f>T83+C83</f>
        <v>187</v>
      </c>
      <c r="V83" s="737"/>
      <c r="W83" s="738"/>
      <c r="X83" s="113">
        <f t="shared" si="62"/>
        <v>954</v>
      </c>
      <c r="Y83" s="119">
        <f>D83+H83+L83+P83+T83</f>
        <v>874</v>
      </c>
      <c r="Z83" s="120">
        <f>AVERAGE(E83,I83,M83,Q83,U83)</f>
        <v>190.8</v>
      </c>
      <c r="AA83" s="121">
        <f>AVERAGE(E83,I83,M83,Q83,U83)-C83</f>
        <v>174.8</v>
      </c>
      <c r="AB83" s="732"/>
    </row>
    <row r="84" spans="1:28" s="129" customFormat="1" ht="48.75" customHeight="1" thickBot="1" x14ac:dyDescent="0.3">
      <c r="A84" s="107"/>
      <c r="B84" s="122" t="s">
        <v>79</v>
      </c>
      <c r="C84" s="133">
        <f>SUM(C85:C87)</f>
        <v>107</v>
      </c>
      <c r="D84" s="95">
        <f>SUM(D85:D87)</f>
        <v>397</v>
      </c>
      <c r="E84" s="124">
        <f>SUM(E85:E87)</f>
        <v>504</v>
      </c>
      <c r="F84" s="124">
        <f>E64</f>
        <v>644</v>
      </c>
      <c r="G84" s="101" t="str">
        <f>B64</f>
        <v>VERX</v>
      </c>
      <c r="H84" s="125">
        <f>SUM(H85:H87)</f>
        <v>396</v>
      </c>
      <c r="I84" s="124">
        <f>SUM(I85:I87)</f>
        <v>503</v>
      </c>
      <c r="J84" s="124">
        <f>I72</f>
        <v>500</v>
      </c>
      <c r="K84" s="101" t="str">
        <f>B72</f>
        <v>Elke Rakvere</v>
      </c>
      <c r="L84" s="103">
        <f>SUM(L85:L87)</f>
        <v>472</v>
      </c>
      <c r="M84" s="124">
        <f>SUM(M85:M87)</f>
        <v>579</v>
      </c>
      <c r="N84" s="124">
        <f>M80</f>
        <v>564</v>
      </c>
      <c r="O84" s="101" t="str">
        <f>B80</f>
        <v>Aavmar</v>
      </c>
      <c r="P84" s="102">
        <f>SUM(P85:P87)</f>
        <v>466</v>
      </c>
      <c r="Q84" s="124">
        <f>SUM(Q85:Q87)</f>
        <v>573</v>
      </c>
      <c r="R84" s="124">
        <f>Q68</f>
        <v>536</v>
      </c>
      <c r="S84" s="101" t="str">
        <f>B68</f>
        <v>JKM</v>
      </c>
      <c r="T84" s="102">
        <f>SUM(T85:T87)</f>
        <v>429</v>
      </c>
      <c r="U84" s="124">
        <f>SUM(U85:U87)</f>
        <v>536</v>
      </c>
      <c r="V84" s="124">
        <f>U76</f>
        <v>571</v>
      </c>
      <c r="W84" s="101" t="str">
        <f>B76</f>
        <v>ESTCell</v>
      </c>
      <c r="X84" s="104">
        <f t="shared" si="62"/>
        <v>2695</v>
      </c>
      <c r="Y84" s="102">
        <f>SUM(Y85:Y87)</f>
        <v>2160</v>
      </c>
      <c r="Z84" s="128">
        <f>AVERAGE(Z85,Z86,Z87)</f>
        <v>179.66666666666666</v>
      </c>
      <c r="AA84" s="106">
        <f>AVERAGE(AA85,AA86,AA87)</f>
        <v>144</v>
      </c>
      <c r="AB84" s="730">
        <f>F85+J85+N85+R85+V85</f>
        <v>3</v>
      </c>
    </row>
    <row r="85" spans="1:28" s="129" customFormat="1" ht="16.2" customHeight="1" x14ac:dyDescent="0.25">
      <c r="A85" s="107"/>
      <c r="B85" s="130" t="s">
        <v>134</v>
      </c>
      <c r="C85" s="116">
        <v>35</v>
      </c>
      <c r="D85" s="110">
        <v>111</v>
      </c>
      <c r="E85" s="111">
        <f>D85+C85</f>
        <v>146</v>
      </c>
      <c r="F85" s="733">
        <v>0</v>
      </c>
      <c r="G85" s="734"/>
      <c r="H85" s="112">
        <v>103</v>
      </c>
      <c r="I85" s="113">
        <f>H85+C85</f>
        <v>138</v>
      </c>
      <c r="J85" s="733">
        <v>1</v>
      </c>
      <c r="K85" s="734"/>
      <c r="L85" s="112">
        <v>141</v>
      </c>
      <c r="M85" s="113">
        <f>L85+C85</f>
        <v>176</v>
      </c>
      <c r="N85" s="733">
        <v>1</v>
      </c>
      <c r="O85" s="734"/>
      <c r="P85" s="112">
        <v>133</v>
      </c>
      <c r="Q85" s="111">
        <f>P85+C85</f>
        <v>168</v>
      </c>
      <c r="R85" s="733">
        <v>1</v>
      </c>
      <c r="S85" s="734"/>
      <c r="T85" s="110">
        <v>99</v>
      </c>
      <c r="U85" s="111">
        <f>T85+C85</f>
        <v>134</v>
      </c>
      <c r="V85" s="733">
        <v>0</v>
      </c>
      <c r="W85" s="734"/>
      <c r="X85" s="113">
        <f t="shared" si="62"/>
        <v>762</v>
      </c>
      <c r="Y85" s="112">
        <f>D85+H85+L85+P85+T85</f>
        <v>587</v>
      </c>
      <c r="Z85" s="114">
        <f>AVERAGE(E85,I85,M85,Q85,U85)</f>
        <v>152.4</v>
      </c>
      <c r="AA85" s="115">
        <f>AVERAGE(E85,I85,M85,Q85,U85)-C85</f>
        <v>117.4</v>
      </c>
      <c r="AB85" s="731"/>
    </row>
    <row r="86" spans="1:28" s="129" customFormat="1" ht="16.2" customHeight="1" x14ac:dyDescent="0.25">
      <c r="A86" s="107"/>
      <c r="B86" s="117" t="s">
        <v>138</v>
      </c>
      <c r="C86" s="116">
        <v>57</v>
      </c>
      <c r="D86" s="110">
        <v>126</v>
      </c>
      <c r="E86" s="111">
        <f>D86+C86</f>
        <v>183</v>
      </c>
      <c r="F86" s="735"/>
      <c r="G86" s="736"/>
      <c r="H86" s="112">
        <v>136</v>
      </c>
      <c r="I86" s="113">
        <f>H86+C86</f>
        <v>193</v>
      </c>
      <c r="J86" s="735"/>
      <c r="K86" s="736"/>
      <c r="L86" s="112">
        <v>124</v>
      </c>
      <c r="M86" s="113">
        <f>L86+C86</f>
        <v>181</v>
      </c>
      <c r="N86" s="735"/>
      <c r="O86" s="736"/>
      <c r="P86" s="110">
        <v>129</v>
      </c>
      <c r="Q86" s="111">
        <f>P86+C86</f>
        <v>186</v>
      </c>
      <c r="R86" s="735"/>
      <c r="S86" s="736"/>
      <c r="T86" s="110">
        <v>139</v>
      </c>
      <c r="U86" s="111">
        <f>T86+C86</f>
        <v>196</v>
      </c>
      <c r="V86" s="735"/>
      <c r="W86" s="736"/>
      <c r="X86" s="113">
        <f t="shared" si="62"/>
        <v>939</v>
      </c>
      <c r="Y86" s="112">
        <f>D86+H86+L86+P86+T86</f>
        <v>654</v>
      </c>
      <c r="Z86" s="114">
        <f>AVERAGE(E86,I86,M86,Q86,U86)</f>
        <v>187.8</v>
      </c>
      <c r="AA86" s="115">
        <f>AVERAGE(E86,I86,M86,Q86,U86)-C86</f>
        <v>130.80000000000001</v>
      </c>
      <c r="AB86" s="731"/>
    </row>
    <row r="87" spans="1:28" s="129" customFormat="1" ht="16.95" customHeight="1" thickBot="1" x14ac:dyDescent="0.35">
      <c r="A87" s="107"/>
      <c r="B87" s="131" t="s">
        <v>135</v>
      </c>
      <c r="C87" s="118">
        <v>15</v>
      </c>
      <c r="D87" s="110">
        <v>160</v>
      </c>
      <c r="E87" s="111">
        <f>D87+C87</f>
        <v>175</v>
      </c>
      <c r="F87" s="737"/>
      <c r="G87" s="738"/>
      <c r="H87" s="119">
        <v>157</v>
      </c>
      <c r="I87" s="113">
        <f>H87+C87</f>
        <v>172</v>
      </c>
      <c r="J87" s="737"/>
      <c r="K87" s="738"/>
      <c r="L87" s="112">
        <v>207</v>
      </c>
      <c r="M87" s="113">
        <f>L87+C87</f>
        <v>222</v>
      </c>
      <c r="N87" s="737"/>
      <c r="O87" s="738"/>
      <c r="P87" s="110">
        <v>204</v>
      </c>
      <c r="Q87" s="111">
        <f>P87+C87</f>
        <v>219</v>
      </c>
      <c r="R87" s="737"/>
      <c r="S87" s="738"/>
      <c r="T87" s="110">
        <v>191</v>
      </c>
      <c r="U87" s="111">
        <f>T87+C87</f>
        <v>206</v>
      </c>
      <c r="V87" s="737"/>
      <c r="W87" s="738"/>
      <c r="X87" s="113">
        <f t="shared" si="62"/>
        <v>994</v>
      </c>
      <c r="Y87" s="119">
        <f>D87+H87+L87+P87+T87</f>
        <v>919</v>
      </c>
      <c r="Z87" s="120">
        <f>AVERAGE(E87,I87,M87,Q87,U87)</f>
        <v>198.8</v>
      </c>
      <c r="AA87" s="121">
        <f>AVERAGE(E87,I87,M87,Q87,U87)-C87</f>
        <v>183.8</v>
      </c>
      <c r="AB87" s="732"/>
    </row>
    <row r="88" spans="1:28" s="129" customFormat="1" ht="30.75" customHeight="1" x14ac:dyDescent="0.3">
      <c r="A88" s="107"/>
      <c r="B88" s="135"/>
      <c r="C88" s="136"/>
      <c r="D88" s="137"/>
      <c r="E88" s="138"/>
      <c r="F88" s="139"/>
      <c r="G88" s="139"/>
      <c r="H88" s="137"/>
      <c r="I88" s="138"/>
      <c r="J88" s="139"/>
      <c r="K88" s="139"/>
      <c r="L88" s="137"/>
      <c r="M88" s="138"/>
      <c r="N88" s="139"/>
      <c r="O88" s="139"/>
      <c r="P88" s="137"/>
      <c r="Q88" s="138"/>
      <c r="R88" s="139"/>
      <c r="S88" s="139"/>
      <c r="T88" s="137"/>
      <c r="U88" s="138"/>
      <c r="V88" s="139"/>
      <c r="W88" s="139"/>
      <c r="X88" s="138"/>
      <c r="Y88" s="137"/>
      <c r="Z88" s="140"/>
      <c r="AA88" s="141"/>
      <c r="AB88" s="142"/>
    </row>
    <row r="89" spans="1:28" ht="22.2" x14ac:dyDescent="0.3">
      <c r="B89" s="61"/>
      <c r="C89" s="62"/>
      <c r="D89" s="63"/>
      <c r="E89" s="64"/>
      <c r="F89" s="64"/>
      <c r="G89" s="64" t="s">
        <v>195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2"/>
      <c r="S89" s="62"/>
      <c r="T89" s="62"/>
      <c r="U89" s="149"/>
      <c r="V89" s="150" t="s">
        <v>65</v>
      </c>
      <c r="W89" s="65"/>
      <c r="X89" s="65"/>
      <c r="Y89" s="65"/>
      <c r="Z89" s="62"/>
      <c r="AA89" s="62"/>
      <c r="AB89" s="63"/>
    </row>
    <row r="90" spans="1:28" ht="20.399999999999999" thickBot="1" x14ac:dyDescent="0.35">
      <c r="B90" s="66" t="s">
        <v>26</v>
      </c>
      <c r="C90" s="67"/>
      <c r="D90" s="63"/>
      <c r="E90" s="68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3"/>
    </row>
    <row r="91" spans="1:28" x14ac:dyDescent="0.3">
      <c r="B91" s="69" t="s">
        <v>1</v>
      </c>
      <c r="C91" s="70" t="s">
        <v>27</v>
      </c>
      <c r="D91" s="71"/>
      <c r="E91" s="72" t="s">
        <v>28</v>
      </c>
      <c r="F91" s="741" t="s">
        <v>29</v>
      </c>
      <c r="G91" s="742"/>
      <c r="H91" s="73"/>
      <c r="I91" s="72" t="s">
        <v>30</v>
      </c>
      <c r="J91" s="741" t="s">
        <v>29</v>
      </c>
      <c r="K91" s="742"/>
      <c r="L91" s="74"/>
      <c r="M91" s="72" t="s">
        <v>31</v>
      </c>
      <c r="N91" s="741" t="s">
        <v>29</v>
      </c>
      <c r="O91" s="742"/>
      <c r="P91" s="74"/>
      <c r="Q91" s="72" t="s">
        <v>32</v>
      </c>
      <c r="R91" s="741" t="s">
        <v>29</v>
      </c>
      <c r="S91" s="742"/>
      <c r="T91" s="75"/>
      <c r="U91" s="72" t="s">
        <v>33</v>
      </c>
      <c r="V91" s="741" t="s">
        <v>29</v>
      </c>
      <c r="W91" s="742"/>
      <c r="X91" s="72" t="s">
        <v>34</v>
      </c>
      <c r="Y91" s="76"/>
      <c r="Z91" s="77" t="s">
        <v>35</v>
      </c>
      <c r="AA91" s="78" t="s">
        <v>4</v>
      </c>
      <c r="AB91" s="79" t="s">
        <v>34</v>
      </c>
    </row>
    <row r="92" spans="1:28" ht="17.399999999999999" thickBot="1" x14ac:dyDescent="0.35">
      <c r="B92" s="81" t="s">
        <v>36</v>
      </c>
      <c r="C92" s="82"/>
      <c r="D92" s="83"/>
      <c r="E92" s="84" t="s">
        <v>37</v>
      </c>
      <c r="F92" s="739" t="s">
        <v>38</v>
      </c>
      <c r="G92" s="740"/>
      <c r="H92" s="85"/>
      <c r="I92" s="84" t="s">
        <v>37</v>
      </c>
      <c r="J92" s="739" t="s">
        <v>38</v>
      </c>
      <c r="K92" s="740"/>
      <c r="L92" s="84"/>
      <c r="M92" s="84" t="s">
        <v>37</v>
      </c>
      <c r="N92" s="739" t="s">
        <v>38</v>
      </c>
      <c r="O92" s="740"/>
      <c r="P92" s="84"/>
      <c r="Q92" s="84" t="s">
        <v>37</v>
      </c>
      <c r="R92" s="739" t="s">
        <v>38</v>
      </c>
      <c r="S92" s="740"/>
      <c r="T92" s="86"/>
      <c r="U92" s="84" t="s">
        <v>37</v>
      </c>
      <c r="V92" s="739" t="s">
        <v>38</v>
      </c>
      <c r="W92" s="740"/>
      <c r="X92" s="87" t="s">
        <v>37</v>
      </c>
      <c r="Y92" s="88" t="s">
        <v>39</v>
      </c>
      <c r="Z92" s="89" t="s">
        <v>40</v>
      </c>
      <c r="AA92" s="90" t="s">
        <v>41</v>
      </c>
      <c r="AB92" s="91" t="s">
        <v>2</v>
      </c>
    </row>
    <row r="93" spans="1:28" ht="42" thickBot="1" x14ac:dyDescent="0.35">
      <c r="B93" s="122" t="s">
        <v>82</v>
      </c>
      <c r="C93" s="94">
        <f>SUM(C94:C96)</f>
        <v>143</v>
      </c>
      <c r="D93" s="95">
        <f>SUM(D94:D96)</f>
        <v>405</v>
      </c>
      <c r="E93" s="96">
        <f>SUM(E94:E96)</f>
        <v>548</v>
      </c>
      <c r="F93" s="97">
        <f>E113</f>
        <v>543</v>
      </c>
      <c r="G93" s="98" t="str">
        <f>B113</f>
        <v>Kaupmees</v>
      </c>
      <c r="H93" s="99">
        <f>SUM(H94:H96)</f>
        <v>423</v>
      </c>
      <c r="I93" s="100">
        <f>SUM(I94:I96)</f>
        <v>566</v>
      </c>
      <c r="J93" s="100">
        <f>I109</f>
        <v>547</v>
      </c>
      <c r="K93" s="101" t="str">
        <f>B109</f>
        <v>Temper</v>
      </c>
      <c r="L93" s="102">
        <f>SUM(L94:L96)</f>
        <v>376</v>
      </c>
      <c r="M93" s="97">
        <f>SUM(M94:M96)</f>
        <v>519</v>
      </c>
      <c r="N93" s="97">
        <f>M105</f>
        <v>497</v>
      </c>
      <c r="O93" s="98" t="str">
        <f>B105</f>
        <v>Astera</v>
      </c>
      <c r="P93" s="103">
        <f>SUM(P94:P96)</f>
        <v>377</v>
      </c>
      <c r="Q93" s="97">
        <f>SUM(Q94:Q96)</f>
        <v>520</v>
      </c>
      <c r="R93" s="97">
        <f>Q101</f>
        <v>560</v>
      </c>
      <c r="S93" s="98" t="str">
        <f>B101</f>
        <v>Rakvere Spordikeskus</v>
      </c>
      <c r="T93" s="103">
        <f>SUM(T94:T96)</f>
        <v>359</v>
      </c>
      <c r="U93" s="97">
        <f>SUM(U94:U96)</f>
        <v>502</v>
      </c>
      <c r="V93" s="97">
        <f>U97</f>
        <v>464</v>
      </c>
      <c r="W93" s="98" t="str">
        <f>B97</f>
        <v>Rakvere Teater</v>
      </c>
      <c r="X93" s="104">
        <f t="shared" ref="X93:X116" si="63">E93+I93+M93+Q93+U93</f>
        <v>2655</v>
      </c>
      <c r="Y93" s="102">
        <f>SUM(Y94:Y96)</f>
        <v>1940</v>
      </c>
      <c r="Z93" s="105">
        <f>AVERAGE(Z94,Z95,Z96)</f>
        <v>177</v>
      </c>
      <c r="AA93" s="106">
        <f>AVERAGE(AA94,AA95,AA96)</f>
        <v>129.33333333333331</v>
      </c>
      <c r="AB93" s="730">
        <f>F94+J94+N94+R94+V94</f>
        <v>4</v>
      </c>
    </row>
    <row r="94" spans="1:28" x14ac:dyDescent="0.3">
      <c r="B94" s="108" t="s">
        <v>163</v>
      </c>
      <c r="C94" s="109">
        <v>60</v>
      </c>
      <c r="D94" s="110">
        <v>136</v>
      </c>
      <c r="E94" s="111">
        <f>D94+C94</f>
        <v>196</v>
      </c>
      <c r="F94" s="733">
        <v>1</v>
      </c>
      <c r="G94" s="734"/>
      <c r="H94" s="112">
        <v>128</v>
      </c>
      <c r="I94" s="113">
        <f>C94+H94</f>
        <v>188</v>
      </c>
      <c r="J94" s="733">
        <v>1</v>
      </c>
      <c r="K94" s="734"/>
      <c r="L94" s="112">
        <v>110</v>
      </c>
      <c r="M94" s="113">
        <f>C94+L94</f>
        <v>170</v>
      </c>
      <c r="N94" s="733">
        <v>1</v>
      </c>
      <c r="O94" s="734"/>
      <c r="P94" s="112">
        <v>153</v>
      </c>
      <c r="Q94" s="111">
        <f>C94+P94</f>
        <v>213</v>
      </c>
      <c r="R94" s="733">
        <v>0</v>
      </c>
      <c r="S94" s="734"/>
      <c r="T94" s="110">
        <v>94</v>
      </c>
      <c r="U94" s="111">
        <f>C94+T94</f>
        <v>154</v>
      </c>
      <c r="V94" s="733">
        <v>1</v>
      </c>
      <c r="W94" s="734"/>
      <c r="X94" s="113">
        <f t="shared" si="63"/>
        <v>921</v>
      </c>
      <c r="Y94" s="112">
        <f>D94+H94+L94+P94+T94</f>
        <v>621</v>
      </c>
      <c r="Z94" s="114">
        <f>AVERAGE(E94,I94,M94,Q94,U94)</f>
        <v>184.2</v>
      </c>
      <c r="AA94" s="115">
        <f>AVERAGE(E94,I94,M94,Q94,U94)-C94</f>
        <v>124.19999999999999</v>
      </c>
      <c r="AB94" s="731"/>
    </row>
    <row r="95" spans="1:28" x14ac:dyDescent="0.3">
      <c r="B95" s="117" t="s">
        <v>155</v>
      </c>
      <c r="C95" s="116">
        <v>37</v>
      </c>
      <c r="D95" s="110">
        <v>169</v>
      </c>
      <c r="E95" s="111">
        <f t="shared" ref="E95:E96" si="64">D95+C95</f>
        <v>206</v>
      </c>
      <c r="F95" s="735"/>
      <c r="G95" s="736"/>
      <c r="H95" s="112">
        <v>164</v>
      </c>
      <c r="I95" s="113">
        <f t="shared" ref="I95:I96" si="65">C95+H95</f>
        <v>201</v>
      </c>
      <c r="J95" s="735"/>
      <c r="K95" s="736"/>
      <c r="L95" s="112">
        <v>138</v>
      </c>
      <c r="M95" s="113">
        <f t="shared" ref="M95:M96" si="66">C95+L95</f>
        <v>175</v>
      </c>
      <c r="N95" s="735"/>
      <c r="O95" s="736"/>
      <c r="P95" s="110">
        <v>132</v>
      </c>
      <c r="Q95" s="111">
        <f t="shared" ref="Q95:Q96" si="67">C95+P95</f>
        <v>169</v>
      </c>
      <c r="R95" s="735"/>
      <c r="S95" s="736"/>
      <c r="T95" s="110">
        <v>160</v>
      </c>
      <c r="U95" s="111">
        <f t="shared" ref="U95:U96" si="68">C95+T95</f>
        <v>197</v>
      </c>
      <c r="V95" s="735"/>
      <c r="W95" s="736"/>
      <c r="X95" s="113">
        <f t="shared" si="63"/>
        <v>948</v>
      </c>
      <c r="Y95" s="112">
        <f>D95+H95+L95+P95+T95</f>
        <v>763</v>
      </c>
      <c r="Z95" s="114">
        <f>AVERAGE(E95,I95,M95,Q95,U95)</f>
        <v>189.6</v>
      </c>
      <c r="AA95" s="115">
        <f>AVERAGE(E95,I95,M95,Q95,U95)-C95</f>
        <v>152.6</v>
      </c>
      <c r="AB95" s="731"/>
    </row>
    <row r="96" spans="1:28" ht="17.399999999999999" thickBot="1" x14ac:dyDescent="0.35">
      <c r="B96" s="131" t="s">
        <v>154</v>
      </c>
      <c r="C96" s="118">
        <v>46</v>
      </c>
      <c r="D96" s="110">
        <v>100</v>
      </c>
      <c r="E96" s="111">
        <f t="shared" si="64"/>
        <v>146</v>
      </c>
      <c r="F96" s="737"/>
      <c r="G96" s="738"/>
      <c r="H96" s="119">
        <v>131</v>
      </c>
      <c r="I96" s="113">
        <f t="shared" si="65"/>
        <v>177</v>
      </c>
      <c r="J96" s="737"/>
      <c r="K96" s="738"/>
      <c r="L96" s="112">
        <v>128</v>
      </c>
      <c r="M96" s="113">
        <f t="shared" si="66"/>
        <v>174</v>
      </c>
      <c r="N96" s="737"/>
      <c r="O96" s="738"/>
      <c r="P96" s="110">
        <v>92</v>
      </c>
      <c r="Q96" s="111">
        <f t="shared" si="67"/>
        <v>138</v>
      </c>
      <c r="R96" s="737"/>
      <c r="S96" s="738"/>
      <c r="T96" s="110">
        <v>105</v>
      </c>
      <c r="U96" s="111">
        <f t="shared" si="68"/>
        <v>151</v>
      </c>
      <c r="V96" s="737"/>
      <c r="W96" s="738"/>
      <c r="X96" s="113">
        <f t="shared" si="63"/>
        <v>786</v>
      </c>
      <c r="Y96" s="119">
        <f>D96+H96+L96+P96+T96</f>
        <v>556</v>
      </c>
      <c r="Z96" s="120">
        <f>AVERAGE(E96,I96,M96,Q96,U96)</f>
        <v>157.19999999999999</v>
      </c>
      <c r="AA96" s="121">
        <f>AVERAGE(E96,I96,M96,Q96,U96)-C96</f>
        <v>111.19999999999999</v>
      </c>
      <c r="AB96" s="732"/>
    </row>
    <row r="97" spans="2:28" ht="42" thickBot="1" x14ac:dyDescent="0.35">
      <c r="B97" s="93" t="s">
        <v>80</v>
      </c>
      <c r="C97" s="123">
        <f>SUM(C98:C100)</f>
        <v>180</v>
      </c>
      <c r="D97" s="95">
        <f>SUM(D98:D100)</f>
        <v>251</v>
      </c>
      <c r="E97" s="124">
        <f>SUM(E98:E100)</f>
        <v>431</v>
      </c>
      <c r="F97" s="124">
        <f>E109</f>
        <v>539</v>
      </c>
      <c r="G97" s="101" t="str">
        <f>B109</f>
        <v>Temper</v>
      </c>
      <c r="H97" s="125">
        <f>SUM(H98:H100)</f>
        <v>285</v>
      </c>
      <c r="I97" s="100">
        <f>SUM(I98:I100)</f>
        <v>465</v>
      </c>
      <c r="J97" s="124">
        <f>I105</f>
        <v>569</v>
      </c>
      <c r="K97" s="101" t="str">
        <f>B105</f>
        <v>Astera</v>
      </c>
      <c r="L97" s="102">
        <f>SUM(L98:L100)</f>
        <v>235</v>
      </c>
      <c r="M97" s="126">
        <f>SUM(M98:M100)</f>
        <v>415</v>
      </c>
      <c r="N97" s="124">
        <f>M101</f>
        <v>506</v>
      </c>
      <c r="O97" s="101" t="str">
        <f>B101</f>
        <v>Rakvere Spordikeskus</v>
      </c>
      <c r="P97" s="102">
        <f>SUM(P98:P100)</f>
        <v>323</v>
      </c>
      <c r="Q97" s="97">
        <f>SUM(Q98:Q100)</f>
        <v>503</v>
      </c>
      <c r="R97" s="124">
        <f>Q113</f>
        <v>553</v>
      </c>
      <c r="S97" s="101" t="str">
        <f>B113</f>
        <v>Kaupmees</v>
      </c>
      <c r="T97" s="102">
        <f>SUM(T98:T100)</f>
        <v>284</v>
      </c>
      <c r="U97" s="127">
        <f>SUM(U98:U100)</f>
        <v>464</v>
      </c>
      <c r="V97" s="124">
        <f>U93</f>
        <v>502</v>
      </c>
      <c r="W97" s="101" t="str">
        <f>B93</f>
        <v>Silfer 2</v>
      </c>
      <c r="X97" s="104">
        <f t="shared" si="63"/>
        <v>2278</v>
      </c>
      <c r="Y97" s="102">
        <f>SUM(Y98:Y100)</f>
        <v>1378</v>
      </c>
      <c r="Z97" s="128">
        <f>AVERAGE(Z98,Z99,Z100)</f>
        <v>151.86666666666665</v>
      </c>
      <c r="AA97" s="106">
        <f>AVERAGE(AA98,AA99,AA100)</f>
        <v>91.866666666666674</v>
      </c>
      <c r="AB97" s="730">
        <f>F98+J98+N98+R98+V98</f>
        <v>0</v>
      </c>
    </row>
    <row r="98" spans="2:28" x14ac:dyDescent="0.3">
      <c r="B98" s="108" t="s">
        <v>196</v>
      </c>
      <c r="C98" s="116">
        <v>60</v>
      </c>
      <c r="D98" s="110">
        <v>65</v>
      </c>
      <c r="E98" s="111">
        <f>D98+C98</f>
        <v>125</v>
      </c>
      <c r="F98" s="733">
        <v>0</v>
      </c>
      <c r="G98" s="734"/>
      <c r="H98" s="112">
        <v>58</v>
      </c>
      <c r="I98" s="113">
        <f>C98+H98</f>
        <v>118</v>
      </c>
      <c r="J98" s="733">
        <v>0</v>
      </c>
      <c r="K98" s="734"/>
      <c r="L98" s="112">
        <v>66</v>
      </c>
      <c r="M98" s="113">
        <f>C98+L98</f>
        <v>126</v>
      </c>
      <c r="N98" s="733">
        <v>0</v>
      </c>
      <c r="O98" s="734"/>
      <c r="P98" s="112">
        <v>98</v>
      </c>
      <c r="Q98" s="111">
        <f>C98+P98</f>
        <v>158</v>
      </c>
      <c r="R98" s="733">
        <v>0</v>
      </c>
      <c r="S98" s="734"/>
      <c r="T98" s="110">
        <v>85</v>
      </c>
      <c r="U98" s="111">
        <f>C98+T98</f>
        <v>145</v>
      </c>
      <c r="V98" s="733">
        <v>0</v>
      </c>
      <c r="W98" s="734"/>
      <c r="X98" s="113">
        <f t="shared" si="63"/>
        <v>672</v>
      </c>
      <c r="Y98" s="112">
        <f>D98+H98+L98+P98+T98</f>
        <v>372</v>
      </c>
      <c r="Z98" s="114">
        <f>AVERAGE(E98,I98,M98,Q98,U98)</f>
        <v>134.4</v>
      </c>
      <c r="AA98" s="115">
        <f>AVERAGE(E98,I98,M98,Q98,U98)-C98</f>
        <v>74.400000000000006</v>
      </c>
      <c r="AB98" s="731"/>
    </row>
    <row r="99" spans="2:28" x14ac:dyDescent="0.3">
      <c r="B99" s="108" t="s">
        <v>197</v>
      </c>
      <c r="C99" s="116">
        <v>60</v>
      </c>
      <c r="D99" s="110">
        <v>109</v>
      </c>
      <c r="E99" s="111">
        <f t="shared" ref="E99:E100" si="69">D99+C99</f>
        <v>169</v>
      </c>
      <c r="F99" s="735"/>
      <c r="G99" s="736"/>
      <c r="H99" s="112">
        <v>172</v>
      </c>
      <c r="I99" s="113">
        <f t="shared" ref="I99:I100" si="70">C99+H99</f>
        <v>232</v>
      </c>
      <c r="J99" s="735"/>
      <c r="K99" s="736"/>
      <c r="L99" s="112">
        <v>100</v>
      </c>
      <c r="M99" s="113">
        <f t="shared" ref="M99:M100" si="71">C99+L99</f>
        <v>160</v>
      </c>
      <c r="N99" s="735"/>
      <c r="O99" s="736"/>
      <c r="P99" s="110">
        <v>120</v>
      </c>
      <c r="Q99" s="111">
        <f t="shared" ref="Q99:Q100" si="72">C99+P99</f>
        <v>180</v>
      </c>
      <c r="R99" s="735"/>
      <c r="S99" s="736"/>
      <c r="T99" s="110">
        <v>129</v>
      </c>
      <c r="U99" s="111">
        <f t="shared" ref="U99:U100" si="73">C99+T99</f>
        <v>189</v>
      </c>
      <c r="V99" s="735"/>
      <c r="W99" s="736"/>
      <c r="X99" s="113">
        <f t="shared" si="63"/>
        <v>930</v>
      </c>
      <c r="Y99" s="112">
        <f>D99+H99+L99+P99+T99</f>
        <v>630</v>
      </c>
      <c r="Z99" s="114">
        <f>AVERAGE(E99,I99,M99,Q99,U99)</f>
        <v>186</v>
      </c>
      <c r="AA99" s="115">
        <f>AVERAGE(E99,I99,M99,Q99,U99)-C99</f>
        <v>126</v>
      </c>
      <c r="AB99" s="731"/>
    </row>
    <row r="100" spans="2:28" ht="17.399999999999999" thickBot="1" x14ac:dyDescent="0.35">
      <c r="B100" s="117" t="s">
        <v>198</v>
      </c>
      <c r="C100" s="118">
        <v>60</v>
      </c>
      <c r="D100" s="110">
        <v>77</v>
      </c>
      <c r="E100" s="111">
        <f t="shared" si="69"/>
        <v>137</v>
      </c>
      <c r="F100" s="737"/>
      <c r="G100" s="738"/>
      <c r="H100" s="119">
        <v>55</v>
      </c>
      <c r="I100" s="113">
        <f t="shared" si="70"/>
        <v>115</v>
      </c>
      <c r="J100" s="737"/>
      <c r="K100" s="738"/>
      <c r="L100" s="112">
        <v>69</v>
      </c>
      <c r="M100" s="113">
        <f t="shared" si="71"/>
        <v>129</v>
      </c>
      <c r="N100" s="737"/>
      <c r="O100" s="738"/>
      <c r="P100" s="110">
        <v>105</v>
      </c>
      <c r="Q100" s="111">
        <f t="shared" si="72"/>
        <v>165</v>
      </c>
      <c r="R100" s="737"/>
      <c r="S100" s="738"/>
      <c r="T100" s="110">
        <v>70</v>
      </c>
      <c r="U100" s="111">
        <f t="shared" si="73"/>
        <v>130</v>
      </c>
      <c r="V100" s="737"/>
      <c r="W100" s="738"/>
      <c r="X100" s="113">
        <f t="shared" si="63"/>
        <v>676</v>
      </c>
      <c r="Y100" s="119">
        <f>D100+H100+L100+P100+T100</f>
        <v>376</v>
      </c>
      <c r="Z100" s="120">
        <f>AVERAGE(E100,I100,M100,Q100,U100)</f>
        <v>135.19999999999999</v>
      </c>
      <c r="AA100" s="121">
        <f>AVERAGE(E100,I100,M100,Q100,U100)-C100</f>
        <v>75.199999999999989</v>
      </c>
      <c r="AB100" s="732"/>
    </row>
    <row r="101" spans="2:28" ht="40.200000000000003" thickBot="1" x14ac:dyDescent="0.35">
      <c r="B101" s="93" t="s">
        <v>78</v>
      </c>
      <c r="C101" s="123">
        <f>SUM(C102:C104)</f>
        <v>157</v>
      </c>
      <c r="D101" s="95">
        <f>SUM(D102:D104)</f>
        <v>325</v>
      </c>
      <c r="E101" s="124">
        <f>SUM(E102:E104)</f>
        <v>482</v>
      </c>
      <c r="F101" s="124">
        <f>E105</f>
        <v>518</v>
      </c>
      <c r="G101" s="101" t="str">
        <f>B105</f>
        <v>Astera</v>
      </c>
      <c r="H101" s="125">
        <f>SUM(H102:H104)</f>
        <v>316</v>
      </c>
      <c r="I101" s="124">
        <f>SUM(I102:I104)</f>
        <v>473</v>
      </c>
      <c r="J101" s="124">
        <f>I113</f>
        <v>551</v>
      </c>
      <c r="K101" s="101" t="str">
        <f>B113</f>
        <v>Kaupmees</v>
      </c>
      <c r="L101" s="102">
        <f>SUM(L102:L104)</f>
        <v>349</v>
      </c>
      <c r="M101" s="124">
        <f>SUM(M102:M104)</f>
        <v>506</v>
      </c>
      <c r="N101" s="124">
        <f>M97</f>
        <v>415</v>
      </c>
      <c r="O101" s="101" t="str">
        <f>B97</f>
        <v>Rakvere Teater</v>
      </c>
      <c r="P101" s="102">
        <f>SUM(P102:P104)</f>
        <v>403</v>
      </c>
      <c r="Q101" s="124">
        <f>SUM(Q102:Q104)</f>
        <v>560</v>
      </c>
      <c r="R101" s="124">
        <f>Q93</f>
        <v>520</v>
      </c>
      <c r="S101" s="101" t="str">
        <f>B93</f>
        <v>Silfer 2</v>
      </c>
      <c r="T101" s="102">
        <f>SUM(T102:T104)</f>
        <v>347</v>
      </c>
      <c r="U101" s="124">
        <f>SUM(U102:U104)</f>
        <v>504</v>
      </c>
      <c r="V101" s="124">
        <f>U109</f>
        <v>501</v>
      </c>
      <c r="W101" s="101" t="str">
        <f>B109</f>
        <v>Temper</v>
      </c>
      <c r="X101" s="104">
        <f t="shared" si="63"/>
        <v>2525</v>
      </c>
      <c r="Y101" s="102">
        <f>SUM(Y102:Y104)</f>
        <v>1740</v>
      </c>
      <c r="Z101" s="128">
        <f>AVERAGE(Z102,Z103,Z104)</f>
        <v>168.33333333333334</v>
      </c>
      <c r="AA101" s="106">
        <f>AVERAGE(AA102,AA103,AA104)</f>
        <v>116</v>
      </c>
      <c r="AB101" s="730">
        <f>F102+J102+N102+R102+V102</f>
        <v>3</v>
      </c>
    </row>
    <row r="102" spans="2:28" x14ac:dyDescent="0.3">
      <c r="B102" s="130" t="s">
        <v>142</v>
      </c>
      <c r="C102" s="116">
        <v>60</v>
      </c>
      <c r="D102" s="110">
        <v>106</v>
      </c>
      <c r="E102" s="111">
        <f>D102+C102</f>
        <v>166</v>
      </c>
      <c r="F102" s="733">
        <v>0</v>
      </c>
      <c r="G102" s="734"/>
      <c r="H102" s="112">
        <v>141</v>
      </c>
      <c r="I102" s="113">
        <f>C102+H102</f>
        <v>201</v>
      </c>
      <c r="J102" s="733">
        <v>0</v>
      </c>
      <c r="K102" s="734"/>
      <c r="L102" s="112">
        <v>149</v>
      </c>
      <c r="M102" s="113">
        <f>C102+L102</f>
        <v>209</v>
      </c>
      <c r="N102" s="733">
        <v>1</v>
      </c>
      <c r="O102" s="734"/>
      <c r="P102" s="112">
        <v>140</v>
      </c>
      <c r="Q102" s="111">
        <f>C102+P102</f>
        <v>200</v>
      </c>
      <c r="R102" s="733">
        <v>1</v>
      </c>
      <c r="S102" s="734"/>
      <c r="T102" s="110">
        <v>112</v>
      </c>
      <c r="U102" s="111">
        <f>C102+T102</f>
        <v>172</v>
      </c>
      <c r="V102" s="733">
        <v>1</v>
      </c>
      <c r="W102" s="734"/>
      <c r="X102" s="113">
        <f t="shared" si="63"/>
        <v>948</v>
      </c>
      <c r="Y102" s="112">
        <f>D102+H102+L102+P102+T102</f>
        <v>648</v>
      </c>
      <c r="Z102" s="114">
        <f>AVERAGE(E102,I102,M102,Q102,U102)</f>
        <v>189.6</v>
      </c>
      <c r="AA102" s="115">
        <f>AVERAGE(E102,I102,M102,Q102,U102)-C102</f>
        <v>129.6</v>
      </c>
      <c r="AB102" s="731"/>
    </row>
    <row r="103" spans="2:28" x14ac:dyDescent="0.3">
      <c r="B103" s="117" t="s">
        <v>170</v>
      </c>
      <c r="C103" s="116">
        <v>37</v>
      </c>
      <c r="D103" s="110">
        <v>142</v>
      </c>
      <c r="E103" s="111">
        <f t="shared" ref="E103:E104" si="74">D103+C103</f>
        <v>179</v>
      </c>
      <c r="F103" s="735"/>
      <c r="G103" s="736"/>
      <c r="H103" s="112">
        <v>102</v>
      </c>
      <c r="I103" s="113">
        <f t="shared" ref="I103:I104" si="75">C103+H103</f>
        <v>139</v>
      </c>
      <c r="J103" s="735"/>
      <c r="K103" s="736"/>
      <c r="L103" s="112">
        <v>115</v>
      </c>
      <c r="M103" s="113">
        <f t="shared" ref="M103:M104" si="76">C103+L103</f>
        <v>152</v>
      </c>
      <c r="N103" s="735"/>
      <c r="O103" s="736"/>
      <c r="P103" s="110">
        <v>171</v>
      </c>
      <c r="Q103" s="111">
        <f t="shared" ref="Q103:Q104" si="77">C103+P103</f>
        <v>208</v>
      </c>
      <c r="R103" s="735"/>
      <c r="S103" s="736"/>
      <c r="T103" s="110">
        <v>149</v>
      </c>
      <c r="U103" s="111">
        <f t="shared" ref="U103:U104" si="78">C103+T103</f>
        <v>186</v>
      </c>
      <c r="V103" s="735"/>
      <c r="W103" s="736"/>
      <c r="X103" s="113">
        <f t="shared" si="63"/>
        <v>864</v>
      </c>
      <c r="Y103" s="112">
        <f>D103+H103+L103+P103+T103</f>
        <v>679</v>
      </c>
      <c r="Z103" s="114">
        <f>AVERAGE(E103,I103,M103,Q103,U103)</f>
        <v>172.8</v>
      </c>
      <c r="AA103" s="115">
        <f>AVERAGE(E103,I103,M103,Q103,U103)-C103</f>
        <v>135.80000000000001</v>
      </c>
      <c r="AB103" s="731"/>
    </row>
    <row r="104" spans="2:28" ht="17.399999999999999" thickBot="1" x14ac:dyDescent="0.35">
      <c r="B104" s="131" t="s">
        <v>199</v>
      </c>
      <c r="C104" s="118">
        <v>60</v>
      </c>
      <c r="D104" s="110">
        <v>77</v>
      </c>
      <c r="E104" s="111">
        <f t="shared" si="74"/>
        <v>137</v>
      </c>
      <c r="F104" s="737"/>
      <c r="G104" s="738"/>
      <c r="H104" s="119">
        <v>73</v>
      </c>
      <c r="I104" s="113">
        <f t="shared" si="75"/>
        <v>133</v>
      </c>
      <c r="J104" s="737"/>
      <c r="K104" s="738"/>
      <c r="L104" s="112">
        <v>85</v>
      </c>
      <c r="M104" s="113">
        <f t="shared" si="76"/>
        <v>145</v>
      </c>
      <c r="N104" s="737"/>
      <c r="O104" s="738"/>
      <c r="P104" s="110">
        <v>92</v>
      </c>
      <c r="Q104" s="111">
        <f t="shared" si="77"/>
        <v>152</v>
      </c>
      <c r="R104" s="737"/>
      <c r="S104" s="738"/>
      <c r="T104" s="110">
        <v>86</v>
      </c>
      <c r="U104" s="111">
        <f t="shared" si="78"/>
        <v>146</v>
      </c>
      <c r="V104" s="737"/>
      <c r="W104" s="738"/>
      <c r="X104" s="113">
        <f t="shared" si="63"/>
        <v>713</v>
      </c>
      <c r="Y104" s="119">
        <f>D104+H104+L104+P104+T104</f>
        <v>413</v>
      </c>
      <c r="Z104" s="120">
        <f>AVERAGE(E104,I104,M104,Q104,U104)</f>
        <v>142.6</v>
      </c>
      <c r="AA104" s="121">
        <f>AVERAGE(E104,I104,M104,Q104,U104)-C104</f>
        <v>82.6</v>
      </c>
      <c r="AB104" s="732"/>
    </row>
    <row r="105" spans="2:28" ht="42" thickBot="1" x14ac:dyDescent="0.35">
      <c r="B105" s="93" t="s">
        <v>62</v>
      </c>
      <c r="C105" s="123">
        <f>SUM(C106:C108)</f>
        <v>166</v>
      </c>
      <c r="D105" s="95">
        <f>SUM(D106:D108)</f>
        <v>352</v>
      </c>
      <c r="E105" s="124">
        <f>SUM(E106:E108)</f>
        <v>518</v>
      </c>
      <c r="F105" s="124">
        <f>E101</f>
        <v>482</v>
      </c>
      <c r="G105" s="101" t="str">
        <f>B101</f>
        <v>Rakvere Spordikeskus</v>
      </c>
      <c r="H105" s="132">
        <f>SUM(H106:H108)</f>
        <v>403</v>
      </c>
      <c r="I105" s="124">
        <f>SUM(I106:I108)</f>
        <v>569</v>
      </c>
      <c r="J105" s="124">
        <f>I97</f>
        <v>465</v>
      </c>
      <c r="K105" s="101" t="str">
        <f>B97</f>
        <v>Rakvere Teater</v>
      </c>
      <c r="L105" s="103">
        <f>SUM(L106:L108)</f>
        <v>331</v>
      </c>
      <c r="M105" s="127">
        <f>SUM(M106:M108)</f>
        <v>497</v>
      </c>
      <c r="N105" s="124">
        <f>M93</f>
        <v>519</v>
      </c>
      <c r="O105" s="101" t="str">
        <f>B93</f>
        <v>Silfer 2</v>
      </c>
      <c r="P105" s="102">
        <f>SUM(P106:P108)</f>
        <v>331</v>
      </c>
      <c r="Q105" s="127">
        <f>SUM(Q106:Q108)</f>
        <v>497</v>
      </c>
      <c r="R105" s="124">
        <f>Q109</f>
        <v>541</v>
      </c>
      <c r="S105" s="101" t="str">
        <f>B109</f>
        <v>Temper</v>
      </c>
      <c r="T105" s="102">
        <f>SUM(T106:T108)</f>
        <v>357</v>
      </c>
      <c r="U105" s="127">
        <f>SUM(U106:U108)</f>
        <v>523</v>
      </c>
      <c r="V105" s="124">
        <f>U113</f>
        <v>569</v>
      </c>
      <c r="W105" s="101" t="str">
        <f>B113</f>
        <v>Kaupmees</v>
      </c>
      <c r="X105" s="104">
        <f t="shared" si="63"/>
        <v>2604</v>
      </c>
      <c r="Y105" s="102">
        <f>SUM(Y106:Y108)</f>
        <v>1774</v>
      </c>
      <c r="Z105" s="128">
        <f>AVERAGE(Z106,Z107,Z108)</f>
        <v>173.6</v>
      </c>
      <c r="AA105" s="106">
        <f>AVERAGE(AA106,AA107,AA108)</f>
        <v>118.26666666666667</v>
      </c>
      <c r="AB105" s="730">
        <f>F106+J106+N106+R106+V106</f>
        <v>2</v>
      </c>
    </row>
    <row r="106" spans="2:28" x14ac:dyDescent="0.3">
      <c r="B106" s="130" t="s">
        <v>67</v>
      </c>
      <c r="C106" s="116">
        <v>60</v>
      </c>
      <c r="D106" s="110">
        <v>78</v>
      </c>
      <c r="E106" s="111">
        <f>D106+C106</f>
        <v>138</v>
      </c>
      <c r="F106" s="733">
        <v>1</v>
      </c>
      <c r="G106" s="734"/>
      <c r="H106" s="112">
        <v>130</v>
      </c>
      <c r="I106" s="113">
        <f>C106+H106</f>
        <v>190</v>
      </c>
      <c r="J106" s="733">
        <v>1</v>
      </c>
      <c r="K106" s="734"/>
      <c r="L106" s="112">
        <v>74</v>
      </c>
      <c r="M106" s="113">
        <f>C106+L106</f>
        <v>134</v>
      </c>
      <c r="N106" s="733">
        <v>0</v>
      </c>
      <c r="O106" s="734"/>
      <c r="P106" s="112">
        <v>93</v>
      </c>
      <c r="Q106" s="111">
        <f>C106+P106</f>
        <v>153</v>
      </c>
      <c r="R106" s="733">
        <v>0</v>
      </c>
      <c r="S106" s="734"/>
      <c r="T106" s="110">
        <v>114</v>
      </c>
      <c r="U106" s="111">
        <f>C106+T106</f>
        <v>174</v>
      </c>
      <c r="V106" s="733">
        <v>0</v>
      </c>
      <c r="W106" s="734"/>
      <c r="X106" s="113">
        <f t="shared" si="63"/>
        <v>789</v>
      </c>
      <c r="Y106" s="112">
        <f>D106+H106+L106+P106+T106</f>
        <v>489</v>
      </c>
      <c r="Z106" s="114">
        <f>AVERAGE(E106,I106,M106,Q106,U106)</f>
        <v>157.80000000000001</v>
      </c>
      <c r="AA106" s="115">
        <f>AVERAGE(E106,I106,M106,Q106,U106)-C106</f>
        <v>97.800000000000011</v>
      </c>
      <c r="AB106" s="731"/>
    </row>
    <row r="107" spans="2:28" x14ac:dyDescent="0.3">
      <c r="B107" s="117" t="s">
        <v>68</v>
      </c>
      <c r="C107" s="116">
        <v>46</v>
      </c>
      <c r="D107" s="110">
        <v>142</v>
      </c>
      <c r="E107" s="111">
        <f t="shared" ref="E107:E108" si="79">D107+C107</f>
        <v>188</v>
      </c>
      <c r="F107" s="735"/>
      <c r="G107" s="736"/>
      <c r="H107" s="112">
        <v>140</v>
      </c>
      <c r="I107" s="113">
        <f t="shared" ref="I107:I108" si="80">C107+H107</f>
        <v>186</v>
      </c>
      <c r="J107" s="735"/>
      <c r="K107" s="736"/>
      <c r="L107" s="112">
        <v>149</v>
      </c>
      <c r="M107" s="113">
        <f t="shared" ref="M107:M108" si="81">C107+L107</f>
        <v>195</v>
      </c>
      <c r="N107" s="735"/>
      <c r="O107" s="736"/>
      <c r="P107" s="110">
        <v>137</v>
      </c>
      <c r="Q107" s="111">
        <f t="shared" ref="Q107:Q108" si="82">C107+P107</f>
        <v>183</v>
      </c>
      <c r="R107" s="735"/>
      <c r="S107" s="736"/>
      <c r="T107" s="110">
        <v>111</v>
      </c>
      <c r="U107" s="111">
        <f t="shared" ref="U107:U108" si="83">C107+T107</f>
        <v>157</v>
      </c>
      <c r="V107" s="735"/>
      <c r="W107" s="736"/>
      <c r="X107" s="113">
        <f t="shared" si="63"/>
        <v>909</v>
      </c>
      <c r="Y107" s="112">
        <f>D107+H107+L107+P107+T107</f>
        <v>679</v>
      </c>
      <c r="Z107" s="114">
        <f>AVERAGE(E107,I107,M107,Q107,U107)</f>
        <v>181.8</v>
      </c>
      <c r="AA107" s="115">
        <f>AVERAGE(E107,I107,M107,Q107,U107)-C107</f>
        <v>135.80000000000001</v>
      </c>
      <c r="AB107" s="731"/>
    </row>
    <row r="108" spans="2:28" ht="17.399999999999999" thickBot="1" x14ac:dyDescent="0.35">
      <c r="B108" s="131" t="s">
        <v>69</v>
      </c>
      <c r="C108" s="118">
        <v>60</v>
      </c>
      <c r="D108" s="110">
        <v>132</v>
      </c>
      <c r="E108" s="111">
        <f t="shared" si="79"/>
        <v>192</v>
      </c>
      <c r="F108" s="737"/>
      <c r="G108" s="738"/>
      <c r="H108" s="119">
        <v>133</v>
      </c>
      <c r="I108" s="113">
        <f t="shared" si="80"/>
        <v>193</v>
      </c>
      <c r="J108" s="737"/>
      <c r="K108" s="738"/>
      <c r="L108" s="112">
        <v>108</v>
      </c>
      <c r="M108" s="113">
        <f t="shared" si="81"/>
        <v>168</v>
      </c>
      <c r="N108" s="737"/>
      <c r="O108" s="738"/>
      <c r="P108" s="110">
        <v>101</v>
      </c>
      <c r="Q108" s="111">
        <f t="shared" si="82"/>
        <v>161</v>
      </c>
      <c r="R108" s="737"/>
      <c r="S108" s="738"/>
      <c r="T108" s="110">
        <v>132</v>
      </c>
      <c r="U108" s="111">
        <f t="shared" si="83"/>
        <v>192</v>
      </c>
      <c r="V108" s="737"/>
      <c r="W108" s="738"/>
      <c r="X108" s="113">
        <f t="shared" si="63"/>
        <v>906</v>
      </c>
      <c r="Y108" s="119">
        <f>D108+H108+L108+P108+T108</f>
        <v>606</v>
      </c>
      <c r="Z108" s="120">
        <f>AVERAGE(E108,I108,M108,Q108,U108)</f>
        <v>181.2</v>
      </c>
      <c r="AA108" s="121">
        <f>AVERAGE(E108,I108,M108,Q108,U108)-C108</f>
        <v>121.19999999999999</v>
      </c>
      <c r="AB108" s="732"/>
    </row>
    <row r="109" spans="2:28" ht="42" thickBot="1" x14ac:dyDescent="0.35">
      <c r="B109" s="93" t="s">
        <v>20</v>
      </c>
      <c r="C109" s="133">
        <f>SUM(C110:C112)</f>
        <v>247</v>
      </c>
      <c r="D109" s="95">
        <f>SUM(D110:D112)</f>
        <v>292</v>
      </c>
      <c r="E109" s="124">
        <f>SUM(E110:E112)</f>
        <v>539</v>
      </c>
      <c r="F109" s="124">
        <f>E97</f>
        <v>431</v>
      </c>
      <c r="G109" s="101" t="str">
        <f>B97</f>
        <v>Rakvere Teater</v>
      </c>
      <c r="H109" s="125">
        <f>SUM(H110:H112)</f>
        <v>300</v>
      </c>
      <c r="I109" s="124">
        <f>SUM(I110:I112)</f>
        <v>547</v>
      </c>
      <c r="J109" s="124">
        <f>I93</f>
        <v>566</v>
      </c>
      <c r="K109" s="101" t="str">
        <f>B93</f>
        <v>Silfer 2</v>
      </c>
      <c r="L109" s="102">
        <f>SUM(L110:L112)</f>
        <v>334</v>
      </c>
      <c r="M109" s="126">
        <f>SUM(M110:M112)</f>
        <v>581</v>
      </c>
      <c r="N109" s="124">
        <f>M113</f>
        <v>558</v>
      </c>
      <c r="O109" s="101" t="str">
        <f>B113</f>
        <v>Kaupmees</v>
      </c>
      <c r="P109" s="102">
        <f>SUM(P110:P112)</f>
        <v>294</v>
      </c>
      <c r="Q109" s="126">
        <f>SUM(Q110:Q112)</f>
        <v>541</v>
      </c>
      <c r="R109" s="124">
        <f>Q105</f>
        <v>497</v>
      </c>
      <c r="S109" s="101" t="str">
        <f>B105</f>
        <v>Astera</v>
      </c>
      <c r="T109" s="102">
        <f>SUM(T110:T112)</f>
        <v>254</v>
      </c>
      <c r="U109" s="126">
        <f>SUM(U110:U112)</f>
        <v>501</v>
      </c>
      <c r="V109" s="124">
        <f>U101</f>
        <v>504</v>
      </c>
      <c r="W109" s="101" t="str">
        <f>B101</f>
        <v>Rakvere Spordikeskus</v>
      </c>
      <c r="X109" s="104">
        <f t="shared" si="63"/>
        <v>2709</v>
      </c>
      <c r="Y109" s="102">
        <f>SUM(Y110:Y112)</f>
        <v>1474</v>
      </c>
      <c r="Z109" s="128">
        <f>AVERAGE(Z110,Z111,Z112)</f>
        <v>180.6</v>
      </c>
      <c r="AA109" s="106">
        <f>AVERAGE(AA110,AA111,AA112)</f>
        <v>98.266666666666666</v>
      </c>
      <c r="AB109" s="730">
        <f>F110+J110+N110+R110+V110</f>
        <v>3</v>
      </c>
    </row>
    <row r="110" spans="2:28" x14ac:dyDescent="0.3">
      <c r="B110" s="143" t="s">
        <v>164</v>
      </c>
      <c r="C110" s="116">
        <v>166</v>
      </c>
      <c r="D110" s="110">
        <v>0</v>
      </c>
      <c r="E110" s="111">
        <f>D110+C110</f>
        <v>166</v>
      </c>
      <c r="F110" s="733">
        <v>1</v>
      </c>
      <c r="G110" s="734"/>
      <c r="H110" s="112">
        <v>0</v>
      </c>
      <c r="I110" s="113">
        <f>C110+H110</f>
        <v>166</v>
      </c>
      <c r="J110" s="733">
        <v>0</v>
      </c>
      <c r="K110" s="734"/>
      <c r="L110" s="112">
        <v>0</v>
      </c>
      <c r="M110" s="113">
        <f>C110+L110</f>
        <v>166</v>
      </c>
      <c r="N110" s="733">
        <v>1</v>
      </c>
      <c r="O110" s="734"/>
      <c r="P110" s="112">
        <v>0</v>
      </c>
      <c r="Q110" s="111">
        <f>C110+P110</f>
        <v>166</v>
      </c>
      <c r="R110" s="733">
        <v>1</v>
      </c>
      <c r="S110" s="734"/>
      <c r="T110" s="110">
        <v>0</v>
      </c>
      <c r="U110" s="111">
        <f>C110+T110</f>
        <v>166</v>
      </c>
      <c r="V110" s="733">
        <v>0</v>
      </c>
      <c r="W110" s="734"/>
      <c r="X110" s="113">
        <f t="shared" si="63"/>
        <v>830</v>
      </c>
      <c r="Y110" s="112">
        <f>D110+H110+L110+P110+T110</f>
        <v>0</v>
      </c>
      <c r="Z110" s="114">
        <f>AVERAGE(E110,I110,M110,Q110,U110)</f>
        <v>166</v>
      </c>
      <c r="AA110" s="115">
        <f>AVERAGE(E110,I110,M110,Q110,U110)-C110</f>
        <v>0</v>
      </c>
      <c r="AB110" s="731"/>
    </row>
    <row r="111" spans="2:28" x14ac:dyDescent="0.3">
      <c r="B111" s="143" t="s">
        <v>165</v>
      </c>
      <c r="C111" s="116">
        <v>44</v>
      </c>
      <c r="D111" s="110">
        <v>134</v>
      </c>
      <c r="E111" s="111">
        <f t="shared" ref="E111:E112" si="84">D111+C111</f>
        <v>178</v>
      </c>
      <c r="F111" s="735"/>
      <c r="G111" s="736"/>
      <c r="H111" s="112">
        <v>140</v>
      </c>
      <c r="I111" s="113">
        <f t="shared" ref="I111:I112" si="85">C111+H111</f>
        <v>184</v>
      </c>
      <c r="J111" s="735"/>
      <c r="K111" s="736"/>
      <c r="L111" s="112">
        <v>161</v>
      </c>
      <c r="M111" s="113">
        <f t="shared" ref="M111:M112" si="86">C111+L111</f>
        <v>205</v>
      </c>
      <c r="N111" s="735"/>
      <c r="O111" s="736"/>
      <c r="P111" s="110">
        <v>151</v>
      </c>
      <c r="Q111" s="111">
        <f t="shared" ref="Q111:Q112" si="87">C111+P111</f>
        <v>195</v>
      </c>
      <c r="R111" s="735"/>
      <c r="S111" s="736"/>
      <c r="T111" s="110">
        <v>119</v>
      </c>
      <c r="U111" s="111">
        <f t="shared" ref="U111:U112" si="88">C111+T111</f>
        <v>163</v>
      </c>
      <c r="V111" s="735"/>
      <c r="W111" s="736"/>
      <c r="X111" s="113">
        <f t="shared" si="63"/>
        <v>925</v>
      </c>
      <c r="Y111" s="112">
        <f>D111+H111+L111+P111+T111</f>
        <v>705</v>
      </c>
      <c r="Z111" s="114">
        <f>AVERAGE(E111,I111,M111,Q111,U111)</f>
        <v>185</v>
      </c>
      <c r="AA111" s="115">
        <f>AVERAGE(E111,I111,M111,Q111,U111)-C111</f>
        <v>141</v>
      </c>
      <c r="AB111" s="731"/>
    </row>
    <row r="112" spans="2:28" ht="17.399999999999999" thickBot="1" x14ac:dyDescent="0.35">
      <c r="B112" s="134" t="s">
        <v>127</v>
      </c>
      <c r="C112" s="118">
        <v>37</v>
      </c>
      <c r="D112" s="110">
        <v>158</v>
      </c>
      <c r="E112" s="111">
        <f t="shared" si="84"/>
        <v>195</v>
      </c>
      <c r="F112" s="737"/>
      <c r="G112" s="738"/>
      <c r="H112" s="119">
        <v>160</v>
      </c>
      <c r="I112" s="113">
        <f t="shared" si="85"/>
        <v>197</v>
      </c>
      <c r="J112" s="737"/>
      <c r="K112" s="738"/>
      <c r="L112" s="112">
        <v>173</v>
      </c>
      <c r="M112" s="113">
        <f t="shared" si="86"/>
        <v>210</v>
      </c>
      <c r="N112" s="737"/>
      <c r="O112" s="738"/>
      <c r="P112" s="110">
        <v>143</v>
      </c>
      <c r="Q112" s="111">
        <f t="shared" si="87"/>
        <v>180</v>
      </c>
      <c r="R112" s="737"/>
      <c r="S112" s="738"/>
      <c r="T112" s="110">
        <v>135</v>
      </c>
      <c r="U112" s="111">
        <f t="shared" si="88"/>
        <v>172</v>
      </c>
      <c r="V112" s="737"/>
      <c r="W112" s="738"/>
      <c r="X112" s="113">
        <f t="shared" si="63"/>
        <v>954</v>
      </c>
      <c r="Y112" s="119">
        <f>D112+H112+L112+P112+T112</f>
        <v>769</v>
      </c>
      <c r="Z112" s="120">
        <f>AVERAGE(E112,I112,M112,Q112,U112)</f>
        <v>190.8</v>
      </c>
      <c r="AA112" s="121">
        <f>AVERAGE(E112,I112,M112,Q112,U112)-C112</f>
        <v>153.80000000000001</v>
      </c>
      <c r="AB112" s="732"/>
    </row>
    <row r="113" spans="2:28" ht="42" thickBot="1" x14ac:dyDescent="0.35">
      <c r="B113" s="93" t="s">
        <v>76</v>
      </c>
      <c r="C113" s="133">
        <f>SUM(C114:C116)</f>
        <v>173</v>
      </c>
      <c r="D113" s="95">
        <f>SUM(D114:D116)</f>
        <v>370</v>
      </c>
      <c r="E113" s="124">
        <f>SUM(E114:E116)</f>
        <v>543</v>
      </c>
      <c r="F113" s="124">
        <f>E93</f>
        <v>548</v>
      </c>
      <c r="G113" s="101" t="str">
        <f>B93</f>
        <v>Silfer 2</v>
      </c>
      <c r="H113" s="125">
        <f>SUM(H114:H116)</f>
        <v>378</v>
      </c>
      <c r="I113" s="124">
        <f>SUM(I114:I116)</f>
        <v>551</v>
      </c>
      <c r="J113" s="124">
        <f>I101</f>
        <v>473</v>
      </c>
      <c r="K113" s="101" t="str">
        <f>B101</f>
        <v>Rakvere Spordikeskus</v>
      </c>
      <c r="L113" s="103">
        <f>SUM(L114:L116)</f>
        <v>385</v>
      </c>
      <c r="M113" s="124">
        <f>SUM(M114:M116)</f>
        <v>558</v>
      </c>
      <c r="N113" s="124">
        <f>M109</f>
        <v>581</v>
      </c>
      <c r="O113" s="101" t="str">
        <f>B109</f>
        <v>Temper</v>
      </c>
      <c r="P113" s="102">
        <f>SUM(P114:P116)</f>
        <v>380</v>
      </c>
      <c r="Q113" s="124">
        <f>SUM(Q114:Q116)</f>
        <v>553</v>
      </c>
      <c r="R113" s="124">
        <f>Q97</f>
        <v>503</v>
      </c>
      <c r="S113" s="101" t="str">
        <f>B97</f>
        <v>Rakvere Teater</v>
      </c>
      <c r="T113" s="102">
        <f>SUM(T114:T116)</f>
        <v>396</v>
      </c>
      <c r="U113" s="124">
        <f>SUM(U114:U116)</f>
        <v>569</v>
      </c>
      <c r="V113" s="124">
        <f>U105</f>
        <v>523</v>
      </c>
      <c r="W113" s="101" t="str">
        <f>B105</f>
        <v>Astera</v>
      </c>
      <c r="X113" s="104">
        <f t="shared" si="63"/>
        <v>2774</v>
      </c>
      <c r="Y113" s="102">
        <f>SUM(Y114:Y116)</f>
        <v>1909</v>
      </c>
      <c r="Z113" s="128">
        <f>AVERAGE(Z114,Z115,Z116)</f>
        <v>184.93333333333337</v>
      </c>
      <c r="AA113" s="106">
        <f>AVERAGE(AA114,AA115,AA116)</f>
        <v>127.26666666666669</v>
      </c>
      <c r="AB113" s="730">
        <f>F114+J114+N114+R114+V114</f>
        <v>3</v>
      </c>
    </row>
    <row r="114" spans="2:28" x14ac:dyDescent="0.3">
      <c r="B114" s="143" t="s">
        <v>118</v>
      </c>
      <c r="C114" s="116">
        <v>53</v>
      </c>
      <c r="D114" s="110">
        <v>146</v>
      </c>
      <c r="E114" s="111">
        <f>D114+C114</f>
        <v>199</v>
      </c>
      <c r="F114" s="733">
        <v>0</v>
      </c>
      <c r="G114" s="734"/>
      <c r="H114" s="112">
        <v>168</v>
      </c>
      <c r="I114" s="113">
        <f>C114+H114</f>
        <v>221</v>
      </c>
      <c r="J114" s="733">
        <v>1</v>
      </c>
      <c r="K114" s="734"/>
      <c r="L114" s="112">
        <v>131</v>
      </c>
      <c r="M114" s="113">
        <f>C114+L114</f>
        <v>184</v>
      </c>
      <c r="N114" s="733">
        <v>0</v>
      </c>
      <c r="O114" s="734"/>
      <c r="P114" s="112">
        <v>166</v>
      </c>
      <c r="Q114" s="111">
        <f>C114+P114</f>
        <v>219</v>
      </c>
      <c r="R114" s="733">
        <v>1</v>
      </c>
      <c r="S114" s="734"/>
      <c r="T114" s="110">
        <v>171</v>
      </c>
      <c r="U114" s="111">
        <f>C114+T114</f>
        <v>224</v>
      </c>
      <c r="V114" s="733">
        <v>1</v>
      </c>
      <c r="W114" s="734"/>
      <c r="X114" s="113">
        <f t="shared" si="63"/>
        <v>1047</v>
      </c>
      <c r="Y114" s="112">
        <f>D114+H114+L114+P114+T114</f>
        <v>782</v>
      </c>
      <c r="Z114" s="114">
        <f>AVERAGE(E114,I114,M114,Q114,U114)</f>
        <v>209.4</v>
      </c>
      <c r="AA114" s="115">
        <f>AVERAGE(E114,I114,M114,Q114,U114)-C114</f>
        <v>156.4</v>
      </c>
      <c r="AB114" s="731"/>
    </row>
    <row r="115" spans="2:28" x14ac:dyDescent="0.3">
      <c r="B115" s="143" t="s">
        <v>119</v>
      </c>
      <c r="C115" s="116">
        <v>60</v>
      </c>
      <c r="D115" s="110">
        <v>126</v>
      </c>
      <c r="E115" s="111">
        <f t="shared" ref="E115:E116" si="89">D115+C115</f>
        <v>186</v>
      </c>
      <c r="F115" s="735"/>
      <c r="G115" s="736"/>
      <c r="H115" s="112">
        <v>112</v>
      </c>
      <c r="I115" s="113">
        <f t="shared" ref="I115:I116" si="90">C115+H115</f>
        <v>172</v>
      </c>
      <c r="J115" s="735"/>
      <c r="K115" s="736"/>
      <c r="L115" s="112">
        <v>163</v>
      </c>
      <c r="M115" s="113">
        <f t="shared" ref="M115:M116" si="91">C115+L115</f>
        <v>223</v>
      </c>
      <c r="N115" s="735"/>
      <c r="O115" s="736"/>
      <c r="P115" s="110">
        <v>114</v>
      </c>
      <c r="Q115" s="111">
        <f t="shared" ref="Q115:Q116" si="92">C115+P115</f>
        <v>174</v>
      </c>
      <c r="R115" s="735"/>
      <c r="S115" s="736"/>
      <c r="T115" s="110">
        <v>124</v>
      </c>
      <c r="U115" s="111">
        <f t="shared" ref="U115:U116" si="93">C115+T115</f>
        <v>184</v>
      </c>
      <c r="V115" s="735"/>
      <c r="W115" s="736"/>
      <c r="X115" s="113">
        <f t="shared" si="63"/>
        <v>939</v>
      </c>
      <c r="Y115" s="112">
        <f>D115+H115+L115+P115+T115</f>
        <v>639</v>
      </c>
      <c r="Z115" s="114">
        <f>AVERAGE(E115,I115,M115,Q115,U115)</f>
        <v>187.8</v>
      </c>
      <c r="AA115" s="115">
        <f>AVERAGE(E115,I115,M115,Q115,U115)-C115</f>
        <v>127.80000000000001</v>
      </c>
      <c r="AB115" s="731"/>
    </row>
    <row r="116" spans="2:28" ht="17.399999999999999" thickBot="1" x14ac:dyDescent="0.35">
      <c r="B116" s="134" t="s">
        <v>200</v>
      </c>
      <c r="C116" s="118">
        <v>60</v>
      </c>
      <c r="D116" s="110">
        <v>98</v>
      </c>
      <c r="E116" s="111">
        <f t="shared" si="89"/>
        <v>158</v>
      </c>
      <c r="F116" s="737"/>
      <c r="G116" s="738"/>
      <c r="H116" s="119">
        <v>98</v>
      </c>
      <c r="I116" s="113">
        <f t="shared" si="90"/>
        <v>158</v>
      </c>
      <c r="J116" s="737"/>
      <c r="K116" s="738"/>
      <c r="L116" s="112">
        <v>91</v>
      </c>
      <c r="M116" s="113">
        <f t="shared" si="91"/>
        <v>151</v>
      </c>
      <c r="N116" s="737"/>
      <c r="O116" s="738"/>
      <c r="P116" s="110">
        <v>100</v>
      </c>
      <c r="Q116" s="111">
        <f t="shared" si="92"/>
        <v>160</v>
      </c>
      <c r="R116" s="737"/>
      <c r="S116" s="738"/>
      <c r="T116" s="110">
        <v>101</v>
      </c>
      <c r="U116" s="111">
        <f t="shared" si="93"/>
        <v>161</v>
      </c>
      <c r="V116" s="737"/>
      <c r="W116" s="738"/>
      <c r="X116" s="113">
        <f t="shared" si="63"/>
        <v>788</v>
      </c>
      <c r="Y116" s="119">
        <f>D116+H116+L116+P116+T116</f>
        <v>488</v>
      </c>
      <c r="Z116" s="120">
        <f>AVERAGE(E116,I116,M116,Q116,U116)</f>
        <v>157.6</v>
      </c>
      <c r="AA116" s="121">
        <f>AVERAGE(E116,I116,M116,Q116,U116)-C116</f>
        <v>97.6</v>
      </c>
      <c r="AB116" s="732"/>
    </row>
  </sheetData>
  <mergeCells count="184">
    <mergeCell ref="F3:G3"/>
    <mergeCell ref="J3:K3"/>
    <mergeCell ref="N3:O3"/>
    <mergeCell ref="R3:S3"/>
    <mergeCell ref="V3:W3"/>
    <mergeCell ref="F4:G4"/>
    <mergeCell ref="J4:K4"/>
    <mergeCell ref="N4:O4"/>
    <mergeCell ref="R4:S4"/>
    <mergeCell ref="V4:W4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  <mergeCell ref="F62:G62"/>
    <mergeCell ref="J62:K62"/>
    <mergeCell ref="N62:O62"/>
    <mergeCell ref="R62:S62"/>
    <mergeCell ref="V62:W62"/>
    <mergeCell ref="F63:G63"/>
    <mergeCell ref="J63:K63"/>
    <mergeCell ref="N63:O63"/>
    <mergeCell ref="R63:S63"/>
    <mergeCell ref="V63:W63"/>
    <mergeCell ref="AB68:AB71"/>
    <mergeCell ref="F69:G71"/>
    <mergeCell ref="J69:K71"/>
    <mergeCell ref="N69:O71"/>
    <mergeCell ref="R69:S71"/>
    <mergeCell ref="V69:W71"/>
    <mergeCell ref="AB64:AB67"/>
    <mergeCell ref="F65:G67"/>
    <mergeCell ref="J65:K67"/>
    <mergeCell ref="N65:O67"/>
    <mergeCell ref="R65:S67"/>
    <mergeCell ref="V65:W67"/>
    <mergeCell ref="AB76:AB79"/>
    <mergeCell ref="F77:G79"/>
    <mergeCell ref="J77:K79"/>
    <mergeCell ref="N77:O79"/>
    <mergeCell ref="R77:S79"/>
    <mergeCell ref="V77:W79"/>
    <mergeCell ref="AB72:AB75"/>
    <mergeCell ref="F73:G75"/>
    <mergeCell ref="J73:K75"/>
    <mergeCell ref="N73:O75"/>
    <mergeCell ref="R73:S75"/>
    <mergeCell ref="V73:W75"/>
    <mergeCell ref="AB84:AB87"/>
    <mergeCell ref="F85:G87"/>
    <mergeCell ref="J85:K87"/>
    <mergeCell ref="N85:O87"/>
    <mergeCell ref="R85:S87"/>
    <mergeCell ref="V85:W87"/>
    <mergeCell ref="AB80:AB83"/>
    <mergeCell ref="F81:G83"/>
    <mergeCell ref="J81:K83"/>
    <mergeCell ref="N81:O83"/>
    <mergeCell ref="R81:S83"/>
    <mergeCell ref="V81:W83"/>
    <mergeCell ref="F91:G91"/>
    <mergeCell ref="J91:K91"/>
    <mergeCell ref="N91:O91"/>
    <mergeCell ref="R91:S91"/>
    <mergeCell ref="V91:W91"/>
    <mergeCell ref="F92:G92"/>
    <mergeCell ref="J92:K92"/>
    <mergeCell ref="N92:O92"/>
    <mergeCell ref="R92:S92"/>
    <mergeCell ref="V92:W92"/>
    <mergeCell ref="AB97:AB100"/>
    <mergeCell ref="F98:G100"/>
    <mergeCell ref="J98:K100"/>
    <mergeCell ref="N98:O100"/>
    <mergeCell ref="R98:S100"/>
    <mergeCell ref="V98:W100"/>
    <mergeCell ref="AB93:AB96"/>
    <mergeCell ref="F94:G96"/>
    <mergeCell ref="J94:K96"/>
    <mergeCell ref="N94:O96"/>
    <mergeCell ref="R94:S96"/>
    <mergeCell ref="V94:W96"/>
    <mergeCell ref="AB105:AB108"/>
    <mergeCell ref="F106:G108"/>
    <mergeCell ref="J106:K108"/>
    <mergeCell ref="N106:O108"/>
    <mergeCell ref="R106:S108"/>
    <mergeCell ref="V106:W108"/>
    <mergeCell ref="AB101:AB104"/>
    <mergeCell ref="F102:G104"/>
    <mergeCell ref="J102:K104"/>
    <mergeCell ref="N102:O104"/>
    <mergeCell ref="R102:S104"/>
    <mergeCell ref="V102:W104"/>
    <mergeCell ref="AB113:AB116"/>
    <mergeCell ref="F114:G116"/>
    <mergeCell ref="J114:K116"/>
    <mergeCell ref="N114:O116"/>
    <mergeCell ref="R114:S116"/>
    <mergeCell ref="V114:W116"/>
    <mergeCell ref="AB109:AB112"/>
    <mergeCell ref="F110:G112"/>
    <mergeCell ref="J110:K112"/>
    <mergeCell ref="N110:O112"/>
    <mergeCell ref="R110:S112"/>
    <mergeCell ref="V110:W112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38:AB41"/>
    <mergeCell ref="F39:G41"/>
    <mergeCell ref="J39:K41"/>
    <mergeCell ref="N39:O41"/>
    <mergeCell ref="R39:S41"/>
    <mergeCell ref="V39:W41"/>
    <mergeCell ref="AB34:AB37"/>
    <mergeCell ref="F35:G37"/>
    <mergeCell ref="J35:K37"/>
    <mergeCell ref="N35:O37"/>
    <mergeCell ref="R35:S37"/>
    <mergeCell ref="V35:W37"/>
    <mergeCell ref="AB46:AB49"/>
    <mergeCell ref="F47:G49"/>
    <mergeCell ref="J47:K49"/>
    <mergeCell ref="N47:O49"/>
    <mergeCell ref="R47:S49"/>
    <mergeCell ref="V47:W49"/>
    <mergeCell ref="AB42:AB45"/>
    <mergeCell ref="F43:G45"/>
    <mergeCell ref="J43:K45"/>
    <mergeCell ref="N43:O45"/>
    <mergeCell ref="R43:S45"/>
    <mergeCell ref="V43:W45"/>
    <mergeCell ref="AB54:AB57"/>
    <mergeCell ref="F55:G57"/>
    <mergeCell ref="J55:K57"/>
    <mergeCell ref="N55:O57"/>
    <mergeCell ref="R55:S57"/>
    <mergeCell ref="V55:W57"/>
    <mergeCell ref="AB50:AB53"/>
    <mergeCell ref="F51:G53"/>
    <mergeCell ref="J51:K53"/>
    <mergeCell ref="N51:O53"/>
    <mergeCell ref="R51:S53"/>
    <mergeCell ref="V51:W53"/>
  </mergeCells>
  <conditionalFormatting sqref="C5:C7 C9:C11 C13:C15 C17:C19 C25:C27">
    <cfRule type="cellIs" dxfId="567" priority="160" stopIfTrue="1" operator="between">
      <formula>200</formula>
      <formula>300</formula>
    </cfRule>
  </conditionalFormatting>
  <conditionalFormatting sqref="C21:C23">
    <cfRule type="cellIs" dxfId="566" priority="154" stopIfTrue="1" operator="between">
      <formula>200</formula>
      <formula>300</formula>
    </cfRule>
  </conditionalFormatting>
  <conditionalFormatting sqref="C34:C36 C38:C40 C42:C44 C46:C48 C54:C56">
    <cfRule type="cellIs" dxfId="565" priority="56" stopIfTrue="1" operator="between">
      <formula>200</formula>
      <formula>300</formula>
    </cfRule>
  </conditionalFormatting>
  <conditionalFormatting sqref="C50:C52">
    <cfRule type="cellIs" dxfId="564" priority="50" stopIfTrue="1" operator="between">
      <formula>200</formula>
      <formula>300</formula>
    </cfRule>
  </conditionalFormatting>
  <conditionalFormatting sqref="C64:C66 C68:C70 C72:C74 C76:C78 C84:C86">
    <cfRule type="cellIs" dxfId="563" priority="84" stopIfTrue="1" operator="between">
      <formula>200</formula>
      <formula>300</formula>
    </cfRule>
  </conditionalFormatting>
  <conditionalFormatting sqref="C80:C82">
    <cfRule type="cellIs" dxfId="562" priority="78" stopIfTrue="1" operator="between">
      <formula>200</formula>
      <formula>300</formula>
    </cfRule>
  </conditionalFormatting>
  <conditionalFormatting sqref="C93:C95 C97:C99 C101:C103 C105:C107 C113:C115">
    <cfRule type="cellIs" dxfId="561" priority="138" stopIfTrue="1" operator="between">
      <formula>200</formula>
      <formula>300</formula>
    </cfRule>
  </conditionalFormatting>
  <conditionalFormatting sqref="C109:C111">
    <cfRule type="cellIs" dxfId="560" priority="132" stopIfTrue="1" operator="between">
      <formula>200</formula>
      <formula>300</formula>
    </cfRule>
  </conditionalFormatting>
  <conditionalFormatting sqref="D5:D8">
    <cfRule type="cellIs" dxfId="559" priority="142" stopIfTrue="1" operator="between">
      <formula>200</formula>
      <formula>300</formula>
    </cfRule>
  </conditionalFormatting>
  <conditionalFormatting sqref="D34:D37">
    <cfRule type="cellIs" dxfId="558" priority="38" stopIfTrue="1" operator="between">
      <formula>200</formula>
      <formula>300</formula>
    </cfRule>
  </conditionalFormatting>
  <conditionalFormatting sqref="D64:D67">
    <cfRule type="cellIs" dxfId="557" priority="66" stopIfTrue="1" operator="between">
      <formula>200</formula>
      <formula>300</formula>
    </cfRule>
  </conditionalFormatting>
  <conditionalFormatting sqref="D93:D100">
    <cfRule type="cellIs" dxfId="556" priority="120" stopIfTrue="1" operator="between">
      <formula>200</formula>
      <formula>300</formula>
    </cfRule>
  </conditionalFormatting>
  <conditionalFormatting sqref="D10:E12">
    <cfRule type="cellIs" dxfId="555" priority="17" stopIfTrue="1" operator="between">
      <formula>200</formula>
      <formula>300</formula>
    </cfRule>
  </conditionalFormatting>
  <conditionalFormatting sqref="D39:E41">
    <cfRule type="cellIs" dxfId="554" priority="35" stopIfTrue="1" operator="between">
      <formula>200</formula>
      <formula>300</formula>
    </cfRule>
  </conditionalFormatting>
  <conditionalFormatting sqref="D69:E71">
    <cfRule type="cellIs" dxfId="553" priority="64" stopIfTrue="1" operator="between">
      <formula>200</formula>
      <formula>300</formula>
    </cfRule>
  </conditionalFormatting>
  <conditionalFormatting sqref="D102:E104">
    <cfRule type="cellIs" dxfId="552" priority="117" stopIfTrue="1" operator="between">
      <formula>200</formula>
      <formula>300</formula>
    </cfRule>
  </conditionalFormatting>
  <conditionalFormatting sqref="D106:E108">
    <cfRule type="cellIs" dxfId="551" priority="116" stopIfTrue="1" operator="between">
      <formula>200</formula>
      <formula>300</formula>
    </cfRule>
  </conditionalFormatting>
  <conditionalFormatting sqref="D110:E112">
    <cfRule type="cellIs" dxfId="550" priority="115" stopIfTrue="1" operator="between">
      <formula>200</formula>
      <formula>300</formula>
    </cfRule>
  </conditionalFormatting>
  <conditionalFormatting sqref="D114:E116">
    <cfRule type="cellIs" dxfId="549" priority="114" stopIfTrue="1" operator="between">
      <formula>200</formula>
      <formula>300</formula>
    </cfRule>
  </conditionalFormatting>
  <conditionalFormatting sqref="D9:G9">
    <cfRule type="cellIs" dxfId="548" priority="159" stopIfTrue="1" operator="between">
      <formula>200</formula>
      <formula>300</formula>
    </cfRule>
  </conditionalFormatting>
  <conditionalFormatting sqref="D38:G38">
    <cfRule type="cellIs" dxfId="547" priority="55" stopIfTrue="1" operator="between">
      <formula>200</formula>
      <formula>300</formula>
    </cfRule>
  </conditionalFormatting>
  <conditionalFormatting sqref="D68:G68">
    <cfRule type="cellIs" dxfId="546" priority="83" stopIfTrue="1" operator="between">
      <formula>200</formula>
      <formula>300</formula>
    </cfRule>
  </conditionalFormatting>
  <conditionalFormatting sqref="D13:W13">
    <cfRule type="cellIs" dxfId="545" priority="158" stopIfTrue="1" operator="between">
      <formula>200</formula>
      <formula>300</formula>
    </cfRule>
  </conditionalFormatting>
  <conditionalFormatting sqref="D17:W17">
    <cfRule type="cellIs" dxfId="544" priority="157" stopIfTrue="1" operator="between">
      <formula>200</formula>
      <formula>300</formula>
    </cfRule>
  </conditionalFormatting>
  <conditionalFormatting sqref="D21:W21">
    <cfRule type="cellIs" dxfId="543" priority="156" stopIfTrue="1" operator="between">
      <formula>200</formula>
      <formula>300</formula>
    </cfRule>
  </conditionalFormatting>
  <conditionalFormatting sqref="D25:W25">
    <cfRule type="cellIs" dxfId="542" priority="155" stopIfTrue="1" operator="between">
      <formula>200</formula>
      <formula>300</formula>
    </cfRule>
  </conditionalFormatting>
  <conditionalFormatting sqref="D42:W42">
    <cfRule type="cellIs" dxfId="541" priority="54" stopIfTrue="1" operator="between">
      <formula>200</formula>
      <formula>300</formula>
    </cfRule>
  </conditionalFormatting>
  <conditionalFormatting sqref="D46:W46">
    <cfRule type="cellIs" dxfId="540" priority="53" stopIfTrue="1" operator="between">
      <formula>200</formula>
      <formula>300</formula>
    </cfRule>
  </conditionalFormatting>
  <conditionalFormatting sqref="D50:W50">
    <cfRule type="cellIs" dxfId="539" priority="52" stopIfTrue="1" operator="between">
      <formula>200</formula>
      <formula>300</formula>
    </cfRule>
  </conditionalFormatting>
  <conditionalFormatting sqref="D54:W54">
    <cfRule type="cellIs" dxfId="538" priority="51" stopIfTrue="1" operator="between">
      <formula>200</formula>
      <formula>300</formula>
    </cfRule>
  </conditionalFormatting>
  <conditionalFormatting sqref="D72:W72">
    <cfRule type="cellIs" dxfId="537" priority="82" stopIfTrue="1" operator="between">
      <formula>200</formula>
      <formula>300</formula>
    </cfRule>
  </conditionalFormatting>
  <conditionalFormatting sqref="D76:W76">
    <cfRule type="cellIs" dxfId="536" priority="81" stopIfTrue="1" operator="between">
      <formula>200</formula>
      <formula>300</formula>
    </cfRule>
  </conditionalFormatting>
  <conditionalFormatting sqref="D80:W80">
    <cfRule type="cellIs" dxfId="535" priority="80" stopIfTrue="1" operator="between">
      <formula>200</formula>
      <formula>300</formula>
    </cfRule>
  </conditionalFormatting>
  <conditionalFormatting sqref="D84:W84">
    <cfRule type="cellIs" dxfId="534" priority="79" stopIfTrue="1" operator="between">
      <formula>200</formula>
      <formula>300</formula>
    </cfRule>
  </conditionalFormatting>
  <conditionalFormatting sqref="D101:W101">
    <cfRule type="cellIs" dxfId="533" priority="136" stopIfTrue="1" operator="between">
      <formula>200</formula>
      <formula>300</formula>
    </cfRule>
  </conditionalFormatting>
  <conditionalFormatting sqref="D105:W105">
    <cfRule type="cellIs" dxfId="532" priority="135" stopIfTrue="1" operator="between">
      <formula>200</formula>
      <formula>300</formula>
    </cfRule>
  </conditionalFormatting>
  <conditionalFormatting sqref="D109:W109">
    <cfRule type="cellIs" dxfId="531" priority="134" stopIfTrue="1" operator="between">
      <formula>200</formula>
      <formula>300</formula>
    </cfRule>
  </conditionalFormatting>
  <conditionalFormatting sqref="D113:W113">
    <cfRule type="cellIs" dxfId="530" priority="133" stopIfTrue="1" operator="between">
      <formula>200</formula>
      <formula>300</formula>
    </cfRule>
  </conditionalFormatting>
  <conditionalFormatting sqref="E6:E8 D14:E16 D18:E20 D22:E24 D26:E29">
    <cfRule type="cellIs" dxfId="529" priority="96" stopIfTrue="1" operator="between">
      <formula>200</formula>
      <formula>300</formula>
    </cfRule>
  </conditionalFormatting>
  <conditionalFormatting sqref="E35:E37 D43:E45 D47:E49 D51:E53 D55:E57">
    <cfRule type="cellIs" dxfId="528" priority="36" stopIfTrue="1" operator="between">
      <formula>200</formula>
      <formula>300</formula>
    </cfRule>
  </conditionalFormatting>
  <conditionalFormatting sqref="E65:E67 D73:E75 D77:E79 D81:E83 D85:E88">
    <cfRule type="cellIs" dxfId="527" priority="63" stopIfTrue="1" operator="between">
      <formula>200</formula>
      <formula>300</formula>
    </cfRule>
  </conditionalFormatting>
  <conditionalFormatting sqref="E95:E100">
    <cfRule type="cellIs" dxfId="526" priority="118" stopIfTrue="1" operator="between">
      <formula>200</formula>
      <formula>300</formula>
    </cfRule>
  </conditionalFormatting>
  <conditionalFormatting sqref="E5:W5">
    <cfRule type="cellIs" dxfId="525" priority="152" stopIfTrue="1" operator="between">
      <formula>200</formula>
      <formula>300</formula>
    </cfRule>
  </conditionalFormatting>
  <conditionalFormatting sqref="E34:W34">
    <cfRule type="cellIs" dxfId="524" priority="48" stopIfTrue="1" operator="between">
      <formula>200</formula>
      <formula>300</formula>
    </cfRule>
  </conditionalFormatting>
  <conditionalFormatting sqref="E64:W64">
    <cfRule type="cellIs" dxfId="523" priority="76" stopIfTrue="1" operator="between">
      <formula>200</formula>
      <formula>300</formula>
    </cfRule>
  </conditionalFormatting>
  <conditionalFormatting sqref="E93:W93">
    <cfRule type="cellIs" dxfId="522" priority="130" stopIfTrue="1" operator="between">
      <formula>200</formula>
      <formula>300</formula>
    </cfRule>
  </conditionalFormatting>
  <conditionalFormatting sqref="F14 J14 N14 R14 V14">
    <cfRule type="cellIs" dxfId="521" priority="150" stopIfTrue="1" operator="between">
      <formula>200</formula>
      <formula>300</formula>
    </cfRule>
  </conditionalFormatting>
  <conditionalFormatting sqref="F18 J18 N18 R18 V18">
    <cfRule type="cellIs" dxfId="520" priority="149" stopIfTrue="1" operator="between">
      <formula>200</formula>
      <formula>300</formula>
    </cfRule>
  </conditionalFormatting>
  <conditionalFormatting sqref="F22 J22 N22 R22 V22">
    <cfRule type="cellIs" dxfId="519" priority="148" stopIfTrue="1" operator="between">
      <formula>200</formula>
      <formula>300</formula>
    </cfRule>
  </conditionalFormatting>
  <conditionalFormatting sqref="F26 J26 N26 R26 V26">
    <cfRule type="cellIs" dxfId="518" priority="147" stopIfTrue="1" operator="between">
      <formula>200</formula>
      <formula>300</formula>
    </cfRule>
  </conditionalFormatting>
  <conditionalFormatting sqref="F43 J43 N43 R43 V43">
    <cfRule type="cellIs" dxfId="517" priority="46" stopIfTrue="1" operator="between">
      <formula>200</formula>
      <formula>300</formula>
    </cfRule>
  </conditionalFormatting>
  <conditionalFormatting sqref="F47 J47 N47 R47 V47">
    <cfRule type="cellIs" dxfId="516" priority="45" stopIfTrue="1" operator="between">
      <formula>200</formula>
      <formula>300</formula>
    </cfRule>
  </conditionalFormatting>
  <conditionalFormatting sqref="F51 J51 N51 R51 V51">
    <cfRule type="cellIs" dxfId="515" priority="44" stopIfTrue="1" operator="between">
      <formula>200</formula>
      <formula>300</formula>
    </cfRule>
  </conditionalFormatting>
  <conditionalFormatting sqref="F55 J55 N55 R55 V55">
    <cfRule type="cellIs" dxfId="514" priority="43" stopIfTrue="1" operator="between">
      <formula>200</formula>
      <formula>300</formula>
    </cfRule>
  </conditionalFormatting>
  <conditionalFormatting sqref="F73 J73 N73 R73 V73">
    <cfRule type="cellIs" dxfId="513" priority="74" stopIfTrue="1" operator="between">
      <formula>200</formula>
      <formula>300</formula>
    </cfRule>
  </conditionalFormatting>
  <conditionalFormatting sqref="F77 J77 N77 R77 V77">
    <cfRule type="cellIs" dxfId="512" priority="73" stopIfTrue="1" operator="between">
      <formula>200</formula>
      <formula>300</formula>
    </cfRule>
  </conditionalFormatting>
  <conditionalFormatting sqref="F81 J81 N81 R81 V81">
    <cfRule type="cellIs" dxfId="511" priority="72" stopIfTrue="1" operator="between">
      <formula>200</formula>
      <formula>300</formula>
    </cfRule>
  </conditionalFormatting>
  <conditionalFormatting sqref="F85 J85 N85 R85 V85">
    <cfRule type="cellIs" dxfId="510" priority="71" stopIfTrue="1" operator="between">
      <formula>200</formula>
      <formula>300</formula>
    </cfRule>
  </conditionalFormatting>
  <conditionalFormatting sqref="F102 J102 N102 R102 V102">
    <cfRule type="cellIs" dxfId="509" priority="128" stopIfTrue="1" operator="between">
      <formula>200</formula>
      <formula>300</formula>
    </cfRule>
  </conditionalFormatting>
  <conditionalFormatting sqref="F106 J106 N106 R106 V106">
    <cfRule type="cellIs" dxfId="508" priority="127" stopIfTrue="1" operator="between">
      <formula>200</formula>
      <formula>300</formula>
    </cfRule>
  </conditionalFormatting>
  <conditionalFormatting sqref="F110 J110 N110 R110 V110">
    <cfRule type="cellIs" dxfId="507" priority="126" stopIfTrue="1" operator="between">
      <formula>200</formula>
      <formula>300</formula>
    </cfRule>
  </conditionalFormatting>
  <conditionalFormatting sqref="F114 J114 N114 R114 V114">
    <cfRule type="cellIs" dxfId="506" priority="125" stopIfTrue="1" operator="between">
      <formula>200</formula>
      <formula>300</formula>
    </cfRule>
  </conditionalFormatting>
  <conditionalFormatting sqref="H6:H12 L6:L12 T6:T12 F10 J10 N10 R10 V10">
    <cfRule type="cellIs" dxfId="505" priority="151" stopIfTrue="1" operator="between">
      <formula>200</formula>
      <formula>300</formula>
    </cfRule>
  </conditionalFormatting>
  <conditionalFormatting sqref="H35:H41 L35:L41 T35:T41 F39 J39 N39 R39 V39">
    <cfRule type="cellIs" dxfId="504" priority="47" stopIfTrue="1" operator="between">
      <formula>200</formula>
      <formula>300</formula>
    </cfRule>
  </conditionalFormatting>
  <conditionalFormatting sqref="H65:H71 L65:L71 T65:T71 F69 J69 N69 R69 V69">
    <cfRule type="cellIs" dxfId="503" priority="75" stopIfTrue="1" operator="between">
      <formula>200</formula>
      <formula>300</formula>
    </cfRule>
  </conditionalFormatting>
  <conditionalFormatting sqref="H94:H100 L94:L100 T94:T100 F98 J98 N98 R98 V98">
    <cfRule type="cellIs" dxfId="502" priority="129" stopIfTrue="1" operator="between">
      <formula>200</formula>
      <formula>300</formula>
    </cfRule>
  </conditionalFormatting>
  <conditionalFormatting sqref="H14:I16">
    <cfRule type="cellIs" dxfId="501" priority="15" stopIfTrue="1" operator="between">
      <formula>200</formula>
      <formula>300</formula>
    </cfRule>
  </conditionalFormatting>
  <conditionalFormatting sqref="H18:I20">
    <cfRule type="cellIs" dxfId="500" priority="14" stopIfTrue="1" operator="between">
      <formula>200</formula>
      <formula>300</formula>
    </cfRule>
  </conditionalFormatting>
  <conditionalFormatting sqref="H22:I24">
    <cfRule type="cellIs" dxfId="499" priority="13" stopIfTrue="1" operator="between">
      <formula>200</formula>
      <formula>300</formula>
    </cfRule>
  </conditionalFormatting>
  <conditionalFormatting sqref="H26:I29">
    <cfRule type="cellIs" dxfId="498" priority="12" stopIfTrue="1" operator="between">
      <formula>200</formula>
      <formula>300</formula>
    </cfRule>
  </conditionalFormatting>
  <conditionalFormatting sqref="H43:I45">
    <cfRule type="cellIs" dxfId="497" priority="33" stopIfTrue="1" operator="between">
      <formula>200</formula>
      <formula>300</formula>
    </cfRule>
  </conditionalFormatting>
  <conditionalFormatting sqref="H47:I49">
    <cfRule type="cellIs" dxfId="496" priority="32" stopIfTrue="1" operator="between">
      <formula>200</formula>
      <formula>300</formula>
    </cfRule>
  </conditionalFormatting>
  <conditionalFormatting sqref="H51:I53">
    <cfRule type="cellIs" dxfId="495" priority="31" stopIfTrue="1" operator="between">
      <formula>200</formula>
      <formula>300</formula>
    </cfRule>
  </conditionalFormatting>
  <conditionalFormatting sqref="H55:I57">
    <cfRule type="cellIs" dxfId="494" priority="30" stopIfTrue="1" operator="between">
      <formula>200</formula>
      <formula>300</formula>
    </cfRule>
  </conditionalFormatting>
  <conditionalFormatting sqref="H102:I104">
    <cfRule type="cellIs" dxfId="493" priority="112" stopIfTrue="1" operator="between">
      <formula>200</formula>
      <formula>300</formula>
    </cfRule>
  </conditionalFormatting>
  <conditionalFormatting sqref="H106:I108">
    <cfRule type="cellIs" dxfId="492" priority="111" stopIfTrue="1" operator="between">
      <formula>200</formula>
      <formula>300</formula>
    </cfRule>
  </conditionalFormatting>
  <conditionalFormatting sqref="H110:I112">
    <cfRule type="cellIs" dxfId="491" priority="110" stopIfTrue="1" operator="between">
      <formula>200</formula>
      <formula>300</formula>
    </cfRule>
  </conditionalFormatting>
  <conditionalFormatting sqref="H114:I116">
    <cfRule type="cellIs" dxfId="490" priority="109" stopIfTrue="1" operator="between">
      <formula>200</formula>
      <formula>300</formula>
    </cfRule>
  </conditionalFormatting>
  <conditionalFormatting sqref="I7:I12">
    <cfRule type="cellIs" dxfId="489" priority="16" stopIfTrue="1" operator="between">
      <formula>200</formula>
      <formula>300</formula>
    </cfRule>
  </conditionalFormatting>
  <conditionalFormatting sqref="I36:I41">
    <cfRule type="cellIs" dxfId="488" priority="34" stopIfTrue="1" operator="between">
      <formula>200</formula>
      <formula>300</formula>
    </cfRule>
  </conditionalFormatting>
  <conditionalFormatting sqref="I66:I71 H73:I75 H77:I79 H81:I83 H85:I88">
    <cfRule type="cellIs" dxfId="487" priority="62" stopIfTrue="1" operator="between">
      <formula>200</formula>
      <formula>300</formula>
    </cfRule>
  </conditionalFormatting>
  <conditionalFormatting sqref="I95:I100">
    <cfRule type="cellIs" dxfId="486" priority="113" stopIfTrue="1" operator="between">
      <formula>200</formula>
      <formula>300</formula>
    </cfRule>
  </conditionalFormatting>
  <conditionalFormatting sqref="L14:M16">
    <cfRule type="cellIs" dxfId="485" priority="10" stopIfTrue="1" operator="between">
      <formula>200</formula>
      <formula>300</formula>
    </cfRule>
  </conditionalFormatting>
  <conditionalFormatting sqref="L18:M20">
    <cfRule type="cellIs" dxfId="484" priority="9" stopIfTrue="1" operator="between">
      <formula>200</formula>
      <formula>300</formula>
    </cfRule>
  </conditionalFormatting>
  <conditionalFormatting sqref="L22:M24">
    <cfRule type="cellIs" dxfId="483" priority="8" stopIfTrue="1" operator="between">
      <formula>200</formula>
      <formula>300</formula>
    </cfRule>
  </conditionalFormatting>
  <conditionalFormatting sqref="L26:M29">
    <cfRule type="cellIs" dxfId="482" priority="7" stopIfTrue="1" operator="between">
      <formula>200</formula>
      <formula>300</formula>
    </cfRule>
  </conditionalFormatting>
  <conditionalFormatting sqref="L43:M45">
    <cfRule type="cellIs" dxfId="481" priority="28" stopIfTrue="1" operator="between">
      <formula>200</formula>
      <formula>300</formula>
    </cfRule>
  </conditionalFormatting>
  <conditionalFormatting sqref="L47:M49">
    <cfRule type="cellIs" dxfId="480" priority="27" stopIfTrue="1" operator="between">
      <formula>200</formula>
      <formula>300</formula>
    </cfRule>
  </conditionalFormatting>
  <conditionalFormatting sqref="L51:M53">
    <cfRule type="cellIs" dxfId="479" priority="26" stopIfTrue="1" operator="between">
      <formula>200</formula>
      <formula>300</formula>
    </cfRule>
  </conditionalFormatting>
  <conditionalFormatting sqref="L55:M57">
    <cfRule type="cellIs" dxfId="478" priority="25" stopIfTrue="1" operator="between">
      <formula>200</formula>
      <formula>300</formula>
    </cfRule>
  </conditionalFormatting>
  <conditionalFormatting sqref="L102:M104">
    <cfRule type="cellIs" dxfId="477" priority="107" stopIfTrue="1" operator="between">
      <formula>200</formula>
      <formula>300</formula>
    </cfRule>
  </conditionalFormatting>
  <conditionalFormatting sqref="L106:M108">
    <cfRule type="cellIs" dxfId="476" priority="106" stopIfTrue="1" operator="between">
      <formula>200</formula>
      <formula>300</formula>
    </cfRule>
  </conditionalFormatting>
  <conditionalFormatting sqref="L110:M112">
    <cfRule type="cellIs" dxfId="475" priority="105" stopIfTrue="1" operator="between">
      <formula>200</formula>
      <formula>300</formula>
    </cfRule>
  </conditionalFormatting>
  <conditionalFormatting sqref="L114:M116">
    <cfRule type="cellIs" dxfId="474" priority="104" stopIfTrue="1" operator="between">
      <formula>200</formula>
      <formula>300</formula>
    </cfRule>
  </conditionalFormatting>
  <conditionalFormatting sqref="M6:M8">
    <cfRule type="cellIs" dxfId="473" priority="144" stopIfTrue="1" operator="between">
      <formula>200</formula>
      <formula>300</formula>
    </cfRule>
  </conditionalFormatting>
  <conditionalFormatting sqref="M10:M12">
    <cfRule type="cellIs" dxfId="472" priority="11" stopIfTrue="1" operator="between">
      <formula>200</formula>
      <formula>300</formula>
    </cfRule>
  </conditionalFormatting>
  <conditionalFormatting sqref="M35:M37">
    <cfRule type="cellIs" dxfId="471" priority="40" stopIfTrue="1" operator="between">
      <formula>200</formula>
      <formula>300</formula>
    </cfRule>
  </conditionalFormatting>
  <conditionalFormatting sqref="M39:M41">
    <cfRule type="cellIs" dxfId="470" priority="29" stopIfTrue="1" operator="between">
      <formula>200</formula>
      <formula>300</formula>
    </cfRule>
  </conditionalFormatting>
  <conditionalFormatting sqref="M65:M67">
    <cfRule type="cellIs" dxfId="469" priority="68" stopIfTrue="1" operator="between">
      <formula>200</formula>
      <formula>300</formula>
    </cfRule>
  </conditionalFormatting>
  <conditionalFormatting sqref="M69:M71 L73:M75 L77:M79 L81:M83 L85:M88">
    <cfRule type="cellIs" dxfId="468" priority="61" stopIfTrue="1" operator="between">
      <formula>200</formula>
      <formula>300</formula>
    </cfRule>
  </conditionalFormatting>
  <conditionalFormatting sqref="M94:M96">
    <cfRule type="cellIs" dxfId="467" priority="122" stopIfTrue="1" operator="between">
      <formula>200</formula>
      <formula>300</formula>
    </cfRule>
  </conditionalFormatting>
  <conditionalFormatting sqref="M98:M100">
    <cfRule type="cellIs" dxfId="466" priority="108" stopIfTrue="1" operator="between">
      <formula>200</formula>
      <formula>300</formula>
    </cfRule>
  </conditionalFormatting>
  <conditionalFormatting sqref="P6:Q8">
    <cfRule type="cellIs" dxfId="465" priority="143" stopIfTrue="1" operator="between">
      <formula>200</formula>
      <formula>300</formula>
    </cfRule>
  </conditionalFormatting>
  <conditionalFormatting sqref="P10:Q12">
    <cfRule type="cellIs" dxfId="464" priority="6" stopIfTrue="1" operator="between">
      <formula>200</formula>
      <formula>300</formula>
    </cfRule>
  </conditionalFormatting>
  <conditionalFormatting sqref="P14:Q16 P18:Q20 P22:Q24">
    <cfRule type="cellIs" dxfId="463" priority="146" stopIfTrue="1" operator="between">
      <formula>200</formula>
      <formula>300</formula>
    </cfRule>
  </conditionalFormatting>
  <conditionalFormatting sqref="P26:Q29">
    <cfRule type="cellIs" dxfId="462" priority="5" stopIfTrue="1" operator="between">
      <formula>200</formula>
      <formula>300</formula>
    </cfRule>
  </conditionalFormatting>
  <conditionalFormatting sqref="P35:Q37">
    <cfRule type="cellIs" dxfId="461" priority="39" stopIfTrue="1" operator="between">
      <formula>200</formula>
      <formula>300</formula>
    </cfRule>
  </conditionalFormatting>
  <conditionalFormatting sqref="P39:Q41">
    <cfRule type="cellIs" dxfId="460" priority="24" stopIfTrue="1" operator="between">
      <formula>200</formula>
      <formula>300</formula>
    </cfRule>
  </conditionalFormatting>
  <conditionalFormatting sqref="P43:Q45 P47:Q49 P51:Q53">
    <cfRule type="cellIs" dxfId="459" priority="42" stopIfTrue="1" operator="between">
      <formula>200</formula>
      <formula>300</formula>
    </cfRule>
  </conditionalFormatting>
  <conditionalFormatting sqref="P55:Q57">
    <cfRule type="cellIs" dxfId="458" priority="23" stopIfTrue="1" operator="between">
      <formula>200</formula>
      <formula>300</formula>
    </cfRule>
  </conditionalFormatting>
  <conditionalFormatting sqref="P65:Q67">
    <cfRule type="cellIs" dxfId="457" priority="67" stopIfTrue="1" operator="between">
      <formula>200</formula>
      <formula>300</formula>
    </cfRule>
  </conditionalFormatting>
  <conditionalFormatting sqref="P69:Q71 P85:Q88">
    <cfRule type="cellIs" dxfId="456" priority="60" stopIfTrue="1" operator="between">
      <formula>200</formula>
      <formula>300</formula>
    </cfRule>
  </conditionalFormatting>
  <conditionalFormatting sqref="P73:Q75 P77:Q79 P81:Q83">
    <cfRule type="cellIs" dxfId="455" priority="70" stopIfTrue="1" operator="between">
      <formula>200</formula>
      <formula>300</formula>
    </cfRule>
  </conditionalFormatting>
  <conditionalFormatting sqref="P94:Q96">
    <cfRule type="cellIs" dxfId="454" priority="121" stopIfTrue="1" operator="between">
      <formula>200</formula>
      <formula>300</formula>
    </cfRule>
  </conditionalFormatting>
  <conditionalFormatting sqref="P98:Q100">
    <cfRule type="cellIs" dxfId="453" priority="103" stopIfTrue="1" operator="between">
      <formula>200</formula>
      <formula>300</formula>
    </cfRule>
  </conditionalFormatting>
  <conditionalFormatting sqref="P102:Q104 P106:Q108 P110:Q112">
    <cfRule type="cellIs" dxfId="452" priority="124" stopIfTrue="1" operator="between">
      <formula>200</formula>
      <formula>300</formula>
    </cfRule>
  </conditionalFormatting>
  <conditionalFormatting sqref="P114:Q116">
    <cfRule type="cellIs" dxfId="451" priority="102" stopIfTrue="1" operator="between">
      <formula>200</formula>
      <formula>300</formula>
    </cfRule>
  </conditionalFormatting>
  <conditionalFormatting sqref="T14:U16">
    <cfRule type="cellIs" dxfId="450" priority="4" stopIfTrue="1" operator="between">
      <formula>200</formula>
      <formula>300</formula>
    </cfRule>
  </conditionalFormatting>
  <conditionalFormatting sqref="T18:U20">
    <cfRule type="cellIs" dxfId="449" priority="3" stopIfTrue="1" operator="between">
      <formula>200</formula>
      <formula>300</formula>
    </cfRule>
  </conditionalFormatting>
  <conditionalFormatting sqref="T22:U24">
    <cfRule type="cellIs" dxfId="448" priority="2" stopIfTrue="1" operator="between">
      <formula>200</formula>
      <formula>300</formula>
    </cfRule>
  </conditionalFormatting>
  <conditionalFormatting sqref="T26:U29">
    <cfRule type="cellIs" dxfId="447" priority="1" stopIfTrue="1" operator="between">
      <formula>200</formula>
      <formula>300</formula>
    </cfRule>
  </conditionalFormatting>
  <conditionalFormatting sqref="T43:U45">
    <cfRule type="cellIs" dxfId="446" priority="21" stopIfTrue="1" operator="between">
      <formula>200</formula>
      <formula>300</formula>
    </cfRule>
  </conditionalFormatting>
  <conditionalFormatting sqref="T47:U49">
    <cfRule type="cellIs" dxfId="445" priority="20" stopIfTrue="1" operator="between">
      <formula>200</formula>
      <formula>300</formula>
    </cfRule>
  </conditionalFormatting>
  <conditionalFormatting sqref="T51:U53">
    <cfRule type="cellIs" dxfId="444" priority="19" stopIfTrue="1" operator="between">
      <formula>200</formula>
      <formula>300</formula>
    </cfRule>
  </conditionalFormatting>
  <conditionalFormatting sqref="T55:U57">
    <cfRule type="cellIs" dxfId="443" priority="18" stopIfTrue="1" operator="between">
      <formula>200</formula>
      <formula>300</formula>
    </cfRule>
  </conditionalFormatting>
  <conditionalFormatting sqref="T102:U104">
    <cfRule type="cellIs" dxfId="442" priority="100" stopIfTrue="1" operator="between">
      <formula>200</formula>
      <formula>300</formula>
    </cfRule>
  </conditionalFormatting>
  <conditionalFormatting sqref="T106:U108">
    <cfRule type="cellIs" dxfId="441" priority="99" stopIfTrue="1" operator="between">
      <formula>200</formula>
      <formula>300</formula>
    </cfRule>
  </conditionalFormatting>
  <conditionalFormatting sqref="T110:U112">
    <cfRule type="cellIs" dxfId="440" priority="98" stopIfTrue="1" operator="between">
      <formula>200</formula>
      <formula>300</formula>
    </cfRule>
  </conditionalFormatting>
  <conditionalFormatting sqref="T114:U116">
    <cfRule type="cellIs" dxfId="439" priority="97" stopIfTrue="1" operator="between">
      <formula>200</formula>
      <formula>300</formula>
    </cfRule>
  </conditionalFormatting>
  <conditionalFormatting sqref="U36:U41">
    <cfRule type="cellIs" dxfId="438" priority="22" stopIfTrue="1" operator="between">
      <formula>200</formula>
      <formula>300</formula>
    </cfRule>
  </conditionalFormatting>
  <conditionalFormatting sqref="U66:U71 T73:U75 T77:U79 T81:U83 T85:U88">
    <cfRule type="cellIs" dxfId="437" priority="59" stopIfTrue="1" operator="between">
      <formula>200</formula>
      <formula>300</formula>
    </cfRule>
  </conditionalFormatting>
  <conditionalFormatting sqref="U95:U100">
    <cfRule type="cellIs" dxfId="436" priority="101" stopIfTrue="1" operator="between">
      <formula>200</formula>
      <formula>300</formula>
    </cfRule>
  </conditionalFormatting>
  <conditionalFormatting sqref="X5:AA29 F6 I6:J6 N6 R6 U6:V6 U7:U12 J9:K9 M9:S9 V9:W9">
    <cfRule type="cellIs" dxfId="435" priority="162" stopIfTrue="1" operator="between">
      <formula>200</formula>
      <formula>300</formula>
    </cfRule>
  </conditionalFormatting>
  <conditionalFormatting sqref="X34:AA57 F35 I35:J35 N35 R35 U35:V35 J38:K38 M38:S38 V38:W38">
    <cfRule type="cellIs" dxfId="434" priority="58" stopIfTrue="1" operator="between">
      <formula>200</formula>
      <formula>300</formula>
    </cfRule>
  </conditionalFormatting>
  <conditionalFormatting sqref="X64:AA88 F65 I65:J65 N65 R65 U65:V65 J68:K68 M68:S68 V68:W68">
    <cfRule type="cellIs" dxfId="433" priority="86" stopIfTrue="1" operator="between">
      <formula>200</formula>
      <formula>300</formula>
    </cfRule>
  </conditionalFormatting>
  <conditionalFormatting sqref="X93:AA116 E94:F94 I94:J94 N94 R94 U94:V94 F97:G97 J97:K97 M97:S97 V97:W97">
    <cfRule type="cellIs" dxfId="432" priority="140" stopIfTrue="1" operator="between">
      <formula>200</formula>
      <formula>300</formula>
    </cfRule>
  </conditionalFormatting>
  <conditionalFormatting sqref="AA2:AA4">
    <cfRule type="cellIs" dxfId="431" priority="161" stopIfTrue="1" operator="between">
      <formula>200</formula>
      <formula>300</formula>
    </cfRule>
  </conditionalFormatting>
  <conditionalFormatting sqref="AA31:AA33">
    <cfRule type="cellIs" dxfId="430" priority="57" stopIfTrue="1" operator="between">
      <formula>200</formula>
      <formula>300</formula>
    </cfRule>
  </conditionalFormatting>
  <conditionalFormatting sqref="AA61:AA63">
    <cfRule type="cellIs" dxfId="429" priority="85" stopIfTrue="1" operator="between">
      <formula>200</formula>
      <formula>300</formula>
    </cfRule>
  </conditionalFormatting>
  <conditionalFormatting sqref="AA90:AA92">
    <cfRule type="cellIs" dxfId="428" priority="139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Finaal</vt:lpstr>
      <vt:lpstr>Eelfinaal</vt:lpstr>
      <vt:lpstr>Vindipall</vt:lpstr>
      <vt:lpstr>Otsepall</vt:lpstr>
      <vt:lpstr>Finaalnädal</vt:lpstr>
      <vt:lpstr>Eelvoorud</vt:lpstr>
      <vt:lpstr>Indiv</vt:lpstr>
      <vt:lpstr>V voor</vt:lpstr>
      <vt:lpstr>IV voor</vt:lpstr>
      <vt:lpstr>III voor</vt:lpstr>
      <vt:lpstr>II voor</vt:lpstr>
      <vt:lpstr>I voor</vt:lpstr>
      <vt:lpstr>tabel</vt:lpstr>
      <vt:lpstr>leht</vt:lpstr>
      <vt:lpstr>tabel!Print_Area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Martin</cp:lastModifiedBy>
  <cp:lastPrinted>2023-05-09T15:25:54Z</cp:lastPrinted>
  <dcterms:created xsi:type="dcterms:W3CDTF">2023-02-13T15:32:38Z</dcterms:created>
  <dcterms:modified xsi:type="dcterms:W3CDTF">2023-05-13T15:50:21Z</dcterms:modified>
</cp:coreProperties>
</file>