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i\Documents\Rakbowl\"/>
    </mc:Choice>
  </mc:AlternateContent>
  <bookViews>
    <workbookView xWindow="0" yWindow="0" windowWidth="28800" windowHeight="13095"/>
  </bookViews>
  <sheets>
    <sheet name="FINAAL" sheetId="11" r:id="rId1"/>
    <sheet name="FINAAL 13 reede" sheetId="13" r:id="rId2"/>
    <sheet name="3.finaal" sheetId="12" r:id="rId3"/>
    <sheet name="2.finaal" sheetId="10" r:id="rId4"/>
    <sheet name="1.finaal" sheetId="8" r:id="rId5"/>
    <sheet name="Eelvoorud" sheetId="1" r:id="rId6"/>
    <sheet name="V voor" sheetId="7" r:id="rId7"/>
    <sheet name="IV voor" sheetId="6" r:id="rId8"/>
    <sheet name="III voor" sheetId="5" r:id="rId9"/>
    <sheet name="II voor" sheetId="4" r:id="rId10"/>
    <sheet name="I voor" sheetId="2" r:id="rId11"/>
    <sheet name="Indiv" sheetId="3" r:id="rId12"/>
  </sheets>
  <definedNames>
    <definedName name="_xlnm._FilterDatabase" localSheetId="5" hidden="1">Eelvoorud!$C$4:$J$16</definedName>
    <definedName name="_xlnm._FilterDatabase" localSheetId="11" hidden="1">Indiv!$A$2:$T$71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3" l="1"/>
  <c r="U25" i="13"/>
  <c r="U27" i="13"/>
  <c r="U28" i="13"/>
  <c r="U29" i="13"/>
  <c r="U7" i="13"/>
  <c r="U8" i="13"/>
  <c r="U9" i="13"/>
  <c r="U11" i="13"/>
  <c r="U12" i="13"/>
  <c r="U13" i="13"/>
  <c r="U15" i="13"/>
  <c r="U16" i="13"/>
  <c r="U17" i="13"/>
  <c r="U19" i="13"/>
  <c r="U20" i="13"/>
  <c r="U21" i="13"/>
  <c r="Q29" i="13"/>
  <c r="Q28" i="13"/>
  <c r="Q27" i="13"/>
  <c r="Q7" i="13"/>
  <c r="Q8" i="13"/>
  <c r="Q9" i="13"/>
  <c r="Q11" i="13"/>
  <c r="Q12" i="13"/>
  <c r="Q13" i="13"/>
  <c r="Q15" i="13"/>
  <c r="Q16" i="13"/>
  <c r="Q17" i="13"/>
  <c r="Q19" i="13"/>
  <c r="Q20" i="13"/>
  <c r="Q21" i="13"/>
  <c r="Q25" i="13"/>
  <c r="Q24" i="13"/>
  <c r="Q23" i="13"/>
  <c r="M7" i="13"/>
  <c r="M8" i="13"/>
  <c r="M9" i="13"/>
  <c r="M11" i="13"/>
  <c r="M12" i="13"/>
  <c r="M13" i="13"/>
  <c r="M15" i="13"/>
  <c r="M16" i="13"/>
  <c r="M17" i="13"/>
  <c r="M19" i="13"/>
  <c r="M20" i="13"/>
  <c r="M21" i="13"/>
  <c r="M23" i="13"/>
  <c r="M24" i="13"/>
  <c r="M25" i="13"/>
  <c r="M27" i="13"/>
  <c r="M28" i="13"/>
  <c r="M29" i="13"/>
  <c r="I8" i="13"/>
  <c r="I9" i="13"/>
  <c r="I11" i="13"/>
  <c r="I12" i="13"/>
  <c r="I13" i="13"/>
  <c r="I15" i="13"/>
  <c r="I16" i="13"/>
  <c r="I17" i="13"/>
  <c r="I19" i="13"/>
  <c r="I20" i="13"/>
  <c r="I21" i="13"/>
  <c r="I23" i="13"/>
  <c r="I24" i="13"/>
  <c r="I25" i="13"/>
  <c r="I27" i="13"/>
  <c r="I28" i="13"/>
  <c r="I29" i="13"/>
  <c r="I7" i="13"/>
  <c r="E8" i="13"/>
  <c r="E9" i="13"/>
  <c r="E11" i="13"/>
  <c r="E12" i="13"/>
  <c r="E13" i="13"/>
  <c r="E15" i="13"/>
  <c r="E16" i="13"/>
  <c r="E17" i="13"/>
  <c r="E19" i="13"/>
  <c r="E20" i="13"/>
  <c r="E21" i="13"/>
  <c r="E23" i="13"/>
  <c r="E24" i="13"/>
  <c r="E25" i="13"/>
  <c r="E27" i="13"/>
  <c r="E28" i="13"/>
  <c r="E29" i="13"/>
  <c r="C29" i="13"/>
  <c r="C11" i="13" l="1"/>
  <c r="C7" i="13"/>
  <c r="E7" i="13" s="1"/>
  <c r="C14" i="13"/>
  <c r="C18" i="13"/>
  <c r="C10" i="13"/>
  <c r="C6" i="13"/>
  <c r="C22" i="13"/>
  <c r="C26" i="13"/>
  <c r="Y29" i="13"/>
  <c r="Y28" i="13"/>
  <c r="X28" i="13"/>
  <c r="Y27" i="13"/>
  <c r="AB26" i="13"/>
  <c r="W26" i="13"/>
  <c r="T26" i="13"/>
  <c r="S26" i="13"/>
  <c r="P26" i="13"/>
  <c r="O26" i="13"/>
  <c r="L26" i="13"/>
  <c r="K26" i="13"/>
  <c r="H26" i="13"/>
  <c r="G26" i="13"/>
  <c r="D26" i="13"/>
  <c r="E26" i="13" s="1"/>
  <c r="Y25" i="13"/>
  <c r="X25" i="13"/>
  <c r="Y24" i="13"/>
  <c r="AA24" i="13"/>
  <c r="Y23" i="13"/>
  <c r="Y22" i="13" s="1"/>
  <c r="AB22" i="13"/>
  <c r="W22" i="13"/>
  <c r="T22" i="13"/>
  <c r="U22" i="13" s="1"/>
  <c r="V14" i="13" s="1"/>
  <c r="S22" i="13"/>
  <c r="P22" i="13"/>
  <c r="O22" i="13"/>
  <c r="N26" i="13"/>
  <c r="L22" i="13"/>
  <c r="M22" i="13" s="1"/>
  <c r="K22" i="13"/>
  <c r="H22" i="13"/>
  <c r="G22" i="13"/>
  <c r="D22" i="13"/>
  <c r="E22" i="13" s="1"/>
  <c r="Z21" i="13"/>
  <c r="Y21" i="13"/>
  <c r="X21" i="13"/>
  <c r="AA21" i="13"/>
  <c r="Y20" i="13"/>
  <c r="Z20" i="13"/>
  <c r="Y19" i="13"/>
  <c r="X19" i="13"/>
  <c r="AA19" i="13"/>
  <c r="AB18" i="13"/>
  <c r="W18" i="13"/>
  <c r="T18" i="13"/>
  <c r="S18" i="13"/>
  <c r="P18" i="13"/>
  <c r="O18" i="13"/>
  <c r="L18" i="13"/>
  <c r="M18" i="13" s="1"/>
  <c r="N6" i="13" s="1"/>
  <c r="K18" i="13"/>
  <c r="H18" i="13"/>
  <c r="G18" i="13"/>
  <c r="D18" i="13"/>
  <c r="E18" i="13" s="1"/>
  <c r="Y17" i="13"/>
  <c r="Z17" i="13"/>
  <c r="Y16" i="13"/>
  <c r="X16" i="13"/>
  <c r="AA16" i="13"/>
  <c r="Y15" i="13"/>
  <c r="X15" i="13"/>
  <c r="AA15" i="13"/>
  <c r="AB14" i="13"/>
  <c r="W14" i="13"/>
  <c r="T14" i="13"/>
  <c r="U14" i="13" s="1"/>
  <c r="S14" i="13"/>
  <c r="P14" i="13"/>
  <c r="Q14" i="13" s="1"/>
  <c r="O14" i="13"/>
  <c r="L14" i="13"/>
  <c r="M14" i="13" s="1"/>
  <c r="K14" i="13"/>
  <c r="H14" i="13"/>
  <c r="I14" i="13" s="1"/>
  <c r="G14" i="13"/>
  <c r="D14" i="13"/>
  <c r="E14" i="13" s="1"/>
  <c r="V22" i="13"/>
  <c r="Y13" i="13"/>
  <c r="X13" i="13"/>
  <c r="AA13" i="13"/>
  <c r="Y12" i="13"/>
  <c r="X12" i="13"/>
  <c r="AA12" i="13"/>
  <c r="Z11" i="13"/>
  <c r="Y11" i="13"/>
  <c r="X11" i="13"/>
  <c r="AA11" i="13"/>
  <c r="AB10" i="13"/>
  <c r="W10" i="13"/>
  <c r="T10" i="13"/>
  <c r="S10" i="13"/>
  <c r="P10" i="13"/>
  <c r="Q10" i="13" s="1"/>
  <c r="O10" i="13"/>
  <c r="L10" i="13"/>
  <c r="K10" i="13"/>
  <c r="H10" i="13"/>
  <c r="I10" i="13" s="1"/>
  <c r="G10" i="13"/>
  <c r="D10" i="13"/>
  <c r="E10" i="13" s="1"/>
  <c r="Y9" i="13"/>
  <c r="X9" i="13"/>
  <c r="AA9" i="13"/>
  <c r="Z8" i="13"/>
  <c r="Y8" i="13"/>
  <c r="X8" i="13"/>
  <c r="AA8" i="13"/>
  <c r="Y7" i="13"/>
  <c r="Z7" i="13"/>
  <c r="AB6" i="13"/>
  <c r="W6" i="13"/>
  <c r="T6" i="13"/>
  <c r="U6" i="13" s="1"/>
  <c r="V10" i="13" s="1"/>
  <c r="S6" i="13"/>
  <c r="P6" i="13"/>
  <c r="O6" i="13"/>
  <c r="L6" i="13"/>
  <c r="K6" i="13"/>
  <c r="H6" i="13"/>
  <c r="I6" i="13" s="1"/>
  <c r="J22" i="13" s="1"/>
  <c r="G6" i="13"/>
  <c r="D6" i="13"/>
  <c r="E6" i="13" s="1"/>
  <c r="U26" i="13" l="1"/>
  <c r="V18" i="13" s="1"/>
  <c r="U18" i="13"/>
  <c r="V26" i="13" s="1"/>
  <c r="U10" i="13"/>
  <c r="V6" i="13" s="1"/>
  <c r="Y14" i="13"/>
  <c r="Q22" i="13"/>
  <c r="R18" i="13" s="1"/>
  <c r="Q26" i="13"/>
  <c r="R10" i="13" s="1"/>
  <c r="Q18" i="13"/>
  <c r="R22" i="13" s="1"/>
  <c r="Q6" i="13"/>
  <c r="R14" i="13" s="1"/>
  <c r="M6" i="13"/>
  <c r="N18" i="13" s="1"/>
  <c r="M26" i="13"/>
  <c r="N22" i="13" s="1"/>
  <c r="M10" i="13"/>
  <c r="N14" i="13" s="1"/>
  <c r="I18" i="13"/>
  <c r="J10" i="13" s="1"/>
  <c r="I26" i="13"/>
  <c r="J14" i="13" s="1"/>
  <c r="I22" i="13"/>
  <c r="J6" i="13" s="1"/>
  <c r="Y26" i="13"/>
  <c r="Y6" i="13"/>
  <c r="Y18" i="13"/>
  <c r="X6" i="13"/>
  <c r="F14" i="13"/>
  <c r="J18" i="13"/>
  <c r="Y10" i="13"/>
  <c r="R26" i="13"/>
  <c r="X24" i="13"/>
  <c r="Z23" i="13"/>
  <c r="Z24" i="13"/>
  <c r="AA25" i="13"/>
  <c r="Z29" i="13"/>
  <c r="X27" i="13"/>
  <c r="AA28" i="13"/>
  <c r="AA10" i="13"/>
  <c r="F6" i="13"/>
  <c r="AA27" i="13"/>
  <c r="AA23" i="13"/>
  <c r="AA29" i="13"/>
  <c r="X7" i="13"/>
  <c r="Z9" i="13"/>
  <c r="Z6" i="13" s="1"/>
  <c r="Z12" i="13"/>
  <c r="Z15" i="13"/>
  <c r="X17" i="13"/>
  <c r="X20" i="13"/>
  <c r="X23" i="13"/>
  <c r="Z25" i="13"/>
  <c r="Z27" i="13"/>
  <c r="X29" i="13"/>
  <c r="AA20" i="13"/>
  <c r="AA18" i="13" s="1"/>
  <c r="F10" i="13"/>
  <c r="Z13" i="13"/>
  <c r="J26" i="13"/>
  <c r="N10" i="13"/>
  <c r="R6" i="13"/>
  <c r="Z16" i="13"/>
  <c r="Z19" i="13"/>
  <c r="Z18" i="13" s="1"/>
  <c r="F26" i="13"/>
  <c r="Z28" i="13"/>
  <c r="AA7" i="13"/>
  <c r="AA6" i="13" s="1"/>
  <c r="AA17" i="13"/>
  <c r="AA14" i="13" s="1"/>
  <c r="U8" i="12"/>
  <c r="U9" i="12"/>
  <c r="U11" i="12"/>
  <c r="U12" i="12"/>
  <c r="U13" i="12"/>
  <c r="U15" i="12"/>
  <c r="U16" i="12"/>
  <c r="U17" i="12"/>
  <c r="U19" i="12"/>
  <c r="U20" i="12"/>
  <c r="U21" i="12"/>
  <c r="U23" i="12"/>
  <c r="U24" i="12"/>
  <c r="U25" i="12"/>
  <c r="U27" i="12"/>
  <c r="U28" i="12"/>
  <c r="U29" i="12"/>
  <c r="U7" i="12"/>
  <c r="X26" i="13" l="1"/>
  <c r="X18" i="13"/>
  <c r="X22" i="13"/>
  <c r="AA22" i="13"/>
  <c r="Z10" i="13"/>
  <c r="Z22" i="13"/>
  <c r="X10" i="13"/>
  <c r="F22" i="13"/>
  <c r="AA26" i="13"/>
  <c r="F18" i="13"/>
  <c r="X14" i="13"/>
  <c r="Z26" i="13"/>
  <c r="Z14" i="13"/>
  <c r="Q8" i="12"/>
  <c r="Q9" i="12"/>
  <c r="Q11" i="12"/>
  <c r="Q12" i="12"/>
  <c r="Q13" i="12"/>
  <c r="Q15" i="12"/>
  <c r="Q16" i="12"/>
  <c r="Q17" i="12"/>
  <c r="Q19" i="12"/>
  <c r="Q20" i="12"/>
  <c r="Q21" i="12"/>
  <c r="Q23" i="12"/>
  <c r="Q24" i="12"/>
  <c r="Q25" i="12"/>
  <c r="Q27" i="12"/>
  <c r="Q28" i="12"/>
  <c r="Q29" i="12"/>
  <c r="Q7" i="12"/>
  <c r="M8" i="12"/>
  <c r="M9" i="12"/>
  <c r="M11" i="12"/>
  <c r="M12" i="12"/>
  <c r="M13" i="12"/>
  <c r="M15" i="12"/>
  <c r="M16" i="12"/>
  <c r="M17" i="12"/>
  <c r="M19" i="12"/>
  <c r="M20" i="12"/>
  <c r="M21" i="12"/>
  <c r="M23" i="12"/>
  <c r="M24" i="12"/>
  <c r="M25" i="12"/>
  <c r="M27" i="12"/>
  <c r="M28" i="12"/>
  <c r="M29" i="12"/>
  <c r="M7" i="12"/>
  <c r="I8" i="12"/>
  <c r="I9" i="12"/>
  <c r="I11" i="12"/>
  <c r="I12" i="12"/>
  <c r="I13" i="12"/>
  <c r="I15" i="12"/>
  <c r="I16" i="12"/>
  <c r="I17" i="12"/>
  <c r="I19" i="12"/>
  <c r="I20" i="12"/>
  <c r="I21" i="12"/>
  <c r="I23" i="12"/>
  <c r="I24" i="12"/>
  <c r="I25" i="12"/>
  <c r="I27" i="12"/>
  <c r="I28" i="12"/>
  <c r="I29" i="12"/>
  <c r="I7" i="12"/>
  <c r="E8" i="12" l="1"/>
  <c r="E9" i="12"/>
  <c r="E11" i="12"/>
  <c r="AA11" i="12" s="1"/>
  <c r="E12" i="12"/>
  <c r="AA12" i="12" s="1"/>
  <c r="E13" i="12"/>
  <c r="E15" i="12"/>
  <c r="AA15" i="12" s="1"/>
  <c r="E16" i="12"/>
  <c r="X16" i="12" s="1"/>
  <c r="E17" i="12"/>
  <c r="E19" i="12"/>
  <c r="E20" i="12"/>
  <c r="Z20" i="12" s="1"/>
  <c r="E21" i="12"/>
  <c r="E23" i="12"/>
  <c r="E24" i="12"/>
  <c r="Z24" i="12" s="1"/>
  <c r="E25" i="12"/>
  <c r="E27" i="12"/>
  <c r="Z27" i="12" s="1"/>
  <c r="E28" i="12"/>
  <c r="E29" i="12"/>
  <c r="AA29" i="12" s="1"/>
  <c r="E7" i="12"/>
  <c r="C18" i="12"/>
  <c r="C14" i="12"/>
  <c r="C10" i="12"/>
  <c r="C6" i="12"/>
  <c r="D22" i="12"/>
  <c r="E22" i="12" s="1"/>
  <c r="G22" i="12"/>
  <c r="H22" i="12"/>
  <c r="K22" i="12"/>
  <c r="L22" i="12"/>
  <c r="O22" i="12"/>
  <c r="P22" i="12"/>
  <c r="S22" i="12"/>
  <c r="T22" i="12"/>
  <c r="W22" i="12"/>
  <c r="Z25" i="12"/>
  <c r="D26" i="12"/>
  <c r="E26" i="12" s="1"/>
  <c r="G26" i="12"/>
  <c r="H26" i="12"/>
  <c r="I26" i="12" s="1"/>
  <c r="K26" i="12"/>
  <c r="L26" i="12"/>
  <c r="M26" i="12" s="1"/>
  <c r="N22" i="12" s="1"/>
  <c r="O26" i="12"/>
  <c r="P26" i="12"/>
  <c r="S26" i="12"/>
  <c r="T26" i="12"/>
  <c r="W26" i="12"/>
  <c r="Z28" i="12"/>
  <c r="Z21" i="12"/>
  <c r="C22" i="12"/>
  <c r="C27" i="12"/>
  <c r="C26" i="12"/>
  <c r="Y29" i="12"/>
  <c r="Y28" i="12"/>
  <c r="Y27" i="12"/>
  <c r="AB26" i="12"/>
  <c r="Y25" i="12"/>
  <c r="Y24" i="12"/>
  <c r="Y23" i="12"/>
  <c r="AB22" i="12"/>
  <c r="Y21" i="12"/>
  <c r="AA21" i="12"/>
  <c r="Y20" i="12"/>
  <c r="Y19" i="12"/>
  <c r="X19" i="12"/>
  <c r="AA19" i="12"/>
  <c r="AB18" i="12"/>
  <c r="W18" i="12"/>
  <c r="T18" i="12"/>
  <c r="U18" i="12" s="1"/>
  <c r="S18" i="12"/>
  <c r="P18" i="12"/>
  <c r="Q18" i="12" s="1"/>
  <c r="O18" i="12"/>
  <c r="L18" i="12"/>
  <c r="M18" i="12" s="1"/>
  <c r="K18" i="12"/>
  <c r="H18" i="12"/>
  <c r="I18" i="12" s="1"/>
  <c r="G18" i="12"/>
  <c r="D18" i="12"/>
  <c r="E18" i="12" s="1"/>
  <c r="Y17" i="12"/>
  <c r="Z17" i="12"/>
  <c r="Y16" i="12"/>
  <c r="AA16" i="12"/>
  <c r="Y15" i="12"/>
  <c r="AB14" i="12"/>
  <c r="W14" i="12"/>
  <c r="T14" i="12"/>
  <c r="U14" i="12" s="1"/>
  <c r="S14" i="12"/>
  <c r="P14" i="12"/>
  <c r="O14" i="12"/>
  <c r="L14" i="12"/>
  <c r="M14" i="12" s="1"/>
  <c r="K14" i="12"/>
  <c r="H14" i="12"/>
  <c r="I14" i="12" s="1"/>
  <c r="G14" i="12"/>
  <c r="D14" i="12"/>
  <c r="E14" i="12" s="1"/>
  <c r="Y13" i="12"/>
  <c r="X13" i="12"/>
  <c r="AA13" i="12"/>
  <c r="Y12" i="12"/>
  <c r="X12" i="12"/>
  <c r="Z11" i="12"/>
  <c r="Y11" i="12"/>
  <c r="AB10" i="12"/>
  <c r="W10" i="12"/>
  <c r="T10" i="12"/>
  <c r="U10" i="12" s="1"/>
  <c r="S10" i="12"/>
  <c r="P10" i="12"/>
  <c r="O10" i="12"/>
  <c r="L10" i="12"/>
  <c r="M10" i="12" s="1"/>
  <c r="K10" i="12"/>
  <c r="H10" i="12"/>
  <c r="G10" i="12"/>
  <c r="D10" i="12"/>
  <c r="E10" i="12" s="1"/>
  <c r="Y9" i="12"/>
  <c r="Z9" i="12"/>
  <c r="X9" i="12"/>
  <c r="AA9" i="12"/>
  <c r="Z8" i="12"/>
  <c r="Y8" i="12"/>
  <c r="AA8" i="12"/>
  <c r="Y7" i="12"/>
  <c r="AB6" i="12"/>
  <c r="W6" i="12"/>
  <c r="T6" i="12"/>
  <c r="U6" i="12" s="1"/>
  <c r="S6" i="12"/>
  <c r="P6" i="12"/>
  <c r="Q6" i="12" s="1"/>
  <c r="O6" i="12"/>
  <c r="L6" i="12"/>
  <c r="M6" i="12" s="1"/>
  <c r="K6" i="12"/>
  <c r="H6" i="12"/>
  <c r="I6" i="12" s="1"/>
  <c r="G6" i="12"/>
  <c r="D6" i="12"/>
  <c r="E6" i="12" s="1"/>
  <c r="U22" i="12" l="1"/>
  <c r="V14" i="12" s="1"/>
  <c r="U26" i="12"/>
  <c r="V18" i="12" s="1"/>
  <c r="Q14" i="12"/>
  <c r="R6" i="12" s="1"/>
  <c r="Q22" i="12"/>
  <c r="R18" i="12" s="1"/>
  <c r="Q26" i="12"/>
  <c r="R10" i="12" s="1"/>
  <c r="Q10" i="12"/>
  <c r="R26" i="12" s="1"/>
  <c r="M22" i="12"/>
  <c r="N26" i="12" s="1"/>
  <c r="Y18" i="12"/>
  <c r="I22" i="12"/>
  <c r="J6" i="12" s="1"/>
  <c r="I10" i="12"/>
  <c r="J18" i="12" s="1"/>
  <c r="J14" i="12"/>
  <c r="J26" i="12"/>
  <c r="Z12" i="12"/>
  <c r="Y22" i="12"/>
  <c r="Y14" i="12"/>
  <c r="X15" i="12"/>
  <c r="Z15" i="12"/>
  <c r="V22" i="12"/>
  <c r="N10" i="12"/>
  <c r="F22" i="12"/>
  <c r="N14" i="12"/>
  <c r="V6" i="12"/>
  <c r="V10" i="12"/>
  <c r="Y6" i="12"/>
  <c r="Y10" i="12"/>
  <c r="V26" i="12"/>
  <c r="Y26" i="12"/>
  <c r="Z23" i="12"/>
  <c r="Z22" i="12" s="1"/>
  <c r="AA25" i="12"/>
  <c r="X24" i="12"/>
  <c r="X25" i="12"/>
  <c r="X29" i="12"/>
  <c r="X28" i="12"/>
  <c r="X27" i="12"/>
  <c r="X26" i="12"/>
  <c r="F6" i="12"/>
  <c r="AA10" i="12"/>
  <c r="F18" i="12"/>
  <c r="AA7" i="12"/>
  <c r="AA6" i="12" s="1"/>
  <c r="AA17" i="12"/>
  <c r="AA14" i="12" s="1"/>
  <c r="AA23" i="12"/>
  <c r="X7" i="12"/>
  <c r="AA24" i="12"/>
  <c r="AA27" i="12"/>
  <c r="Z7" i="12"/>
  <c r="Z6" i="12" s="1"/>
  <c r="X8" i="12"/>
  <c r="F10" i="12"/>
  <c r="X11" i="12"/>
  <c r="Z13" i="12"/>
  <c r="Z16" i="12"/>
  <c r="Z19" i="12"/>
  <c r="Z18" i="12" s="1"/>
  <c r="X21" i="12"/>
  <c r="AA28" i="12"/>
  <c r="Z29" i="12"/>
  <c r="Z26" i="12" s="1"/>
  <c r="AA20" i="12"/>
  <c r="AA18" i="12" s="1"/>
  <c r="X17" i="12"/>
  <c r="X20" i="12"/>
  <c r="X23" i="12"/>
  <c r="F26" i="12"/>
  <c r="J22" i="12"/>
  <c r="N18" i="12"/>
  <c r="R14" i="12"/>
  <c r="J10" i="12"/>
  <c r="N6" i="12"/>
  <c r="R22" i="12"/>
  <c r="U8" i="10"/>
  <c r="U9" i="10"/>
  <c r="U11" i="10"/>
  <c r="U12" i="10"/>
  <c r="U13" i="10"/>
  <c r="U15" i="10"/>
  <c r="U16" i="10"/>
  <c r="U17" i="10"/>
  <c r="U19" i="10"/>
  <c r="U20" i="10"/>
  <c r="U21" i="10"/>
  <c r="U23" i="10"/>
  <c r="U24" i="10"/>
  <c r="U25" i="10"/>
  <c r="U27" i="10"/>
  <c r="U28" i="10"/>
  <c r="U29" i="10"/>
  <c r="U7" i="10"/>
  <c r="Q8" i="10"/>
  <c r="Q9" i="10"/>
  <c r="Q11" i="10"/>
  <c r="Q12" i="10"/>
  <c r="Q13" i="10"/>
  <c r="Q15" i="10"/>
  <c r="Q16" i="10"/>
  <c r="Q17" i="10"/>
  <c r="Q19" i="10"/>
  <c r="Q20" i="10"/>
  <c r="Z20" i="10" s="1"/>
  <c r="Q21" i="10"/>
  <c r="Q23" i="10"/>
  <c r="Q24" i="10"/>
  <c r="Q25" i="10"/>
  <c r="Q27" i="10"/>
  <c r="Q28" i="10"/>
  <c r="AA28" i="10" s="1"/>
  <c r="Q29" i="10"/>
  <c r="Q7" i="10"/>
  <c r="M8" i="10"/>
  <c r="Z8" i="10" s="1"/>
  <c r="M9" i="10"/>
  <c r="M11" i="10"/>
  <c r="M12" i="10"/>
  <c r="M13" i="10"/>
  <c r="M15" i="10"/>
  <c r="M16" i="10"/>
  <c r="M17" i="10"/>
  <c r="M19" i="10"/>
  <c r="M20" i="10"/>
  <c r="M21" i="10"/>
  <c r="M23" i="10"/>
  <c r="M24" i="10"/>
  <c r="M25" i="10"/>
  <c r="M27" i="10"/>
  <c r="M28" i="10"/>
  <c r="M29" i="10"/>
  <c r="M7" i="10"/>
  <c r="I8" i="10"/>
  <c r="I9" i="10"/>
  <c r="I11" i="10"/>
  <c r="I12" i="10"/>
  <c r="I13" i="10"/>
  <c r="I15" i="10"/>
  <c r="I16" i="10"/>
  <c r="I17" i="10"/>
  <c r="I19" i="10"/>
  <c r="I20" i="10"/>
  <c r="I21" i="10"/>
  <c r="I23" i="10"/>
  <c r="I24" i="10"/>
  <c r="I25" i="10"/>
  <c r="I27" i="10"/>
  <c r="I28" i="10"/>
  <c r="I29" i="10"/>
  <c r="I7" i="10"/>
  <c r="E8" i="10"/>
  <c r="E9" i="10"/>
  <c r="E11" i="10"/>
  <c r="E12" i="10"/>
  <c r="E13" i="10"/>
  <c r="E15" i="10"/>
  <c r="E16" i="10"/>
  <c r="E17" i="10"/>
  <c r="E19" i="10"/>
  <c r="E20" i="10"/>
  <c r="E21" i="10"/>
  <c r="E23" i="10"/>
  <c r="E24" i="10"/>
  <c r="E25" i="10"/>
  <c r="E27" i="10"/>
  <c r="E28" i="10"/>
  <c r="E29" i="10"/>
  <c r="E6" i="10"/>
  <c r="E7" i="10"/>
  <c r="C7" i="10"/>
  <c r="C26" i="10"/>
  <c r="C22" i="10"/>
  <c r="C18" i="10"/>
  <c r="C14" i="10"/>
  <c r="C10" i="10"/>
  <c r="C6" i="10"/>
  <c r="Y29" i="10"/>
  <c r="Y28" i="10"/>
  <c r="Y27" i="10"/>
  <c r="AB26" i="10"/>
  <c r="W26" i="10"/>
  <c r="T26" i="10"/>
  <c r="U26" i="10" s="1"/>
  <c r="S26" i="10"/>
  <c r="P26" i="10"/>
  <c r="Q26" i="10" s="1"/>
  <c r="O26" i="10"/>
  <c r="L26" i="10"/>
  <c r="M26" i="10" s="1"/>
  <c r="K26" i="10"/>
  <c r="H26" i="10"/>
  <c r="I26" i="10" s="1"/>
  <c r="G26" i="10"/>
  <c r="D26" i="10"/>
  <c r="E26" i="10" s="1"/>
  <c r="Y25" i="10"/>
  <c r="AA25" i="10"/>
  <c r="Y24" i="10"/>
  <c r="Y23" i="10"/>
  <c r="AB22" i="10"/>
  <c r="W22" i="10"/>
  <c r="T22" i="10"/>
  <c r="S22" i="10"/>
  <c r="P22" i="10"/>
  <c r="Q22" i="10" s="1"/>
  <c r="O22" i="10"/>
  <c r="L22" i="10"/>
  <c r="M22" i="10" s="1"/>
  <c r="K22" i="10"/>
  <c r="H22" i="10"/>
  <c r="I22" i="10" s="1"/>
  <c r="G22" i="10"/>
  <c r="D22" i="10"/>
  <c r="E22" i="10" s="1"/>
  <c r="Y21" i="10"/>
  <c r="AA21" i="10"/>
  <c r="Y20" i="10"/>
  <c r="Y19" i="10"/>
  <c r="AB18" i="10"/>
  <c r="W18" i="10"/>
  <c r="T18" i="10"/>
  <c r="U18" i="10" s="1"/>
  <c r="V26" i="10" s="1"/>
  <c r="S18" i="10"/>
  <c r="P18" i="10"/>
  <c r="Q18" i="10" s="1"/>
  <c r="O18" i="10"/>
  <c r="L18" i="10"/>
  <c r="M18" i="10" s="1"/>
  <c r="N6" i="10" s="1"/>
  <c r="K18" i="10"/>
  <c r="H18" i="10"/>
  <c r="G18" i="10"/>
  <c r="D18" i="10"/>
  <c r="E18" i="10" s="1"/>
  <c r="Y17" i="10"/>
  <c r="Y16" i="10"/>
  <c r="Y15" i="10"/>
  <c r="AB14" i="10"/>
  <c r="W14" i="10"/>
  <c r="S14" i="10"/>
  <c r="P14" i="10"/>
  <c r="O14" i="10"/>
  <c r="L14" i="10"/>
  <c r="M14" i="10" s="1"/>
  <c r="K14" i="10"/>
  <c r="H14" i="10"/>
  <c r="I14" i="10" s="1"/>
  <c r="G14" i="10"/>
  <c r="D14" i="10"/>
  <c r="E14" i="10" s="1"/>
  <c r="Y13" i="10"/>
  <c r="X13" i="10"/>
  <c r="AA13" i="10"/>
  <c r="Y12" i="10"/>
  <c r="Y11" i="10"/>
  <c r="AB10" i="10"/>
  <c r="W10" i="10"/>
  <c r="T10" i="10"/>
  <c r="S10" i="10"/>
  <c r="P10" i="10"/>
  <c r="Q10" i="10" s="1"/>
  <c r="O10" i="10"/>
  <c r="L10" i="10"/>
  <c r="M10" i="10" s="1"/>
  <c r="K10" i="10"/>
  <c r="H10" i="10"/>
  <c r="I10" i="10" s="1"/>
  <c r="G10" i="10"/>
  <c r="D10" i="10"/>
  <c r="E10" i="10" s="1"/>
  <c r="Y9" i="10"/>
  <c r="AA9" i="10"/>
  <c r="Y8" i="10"/>
  <c r="Y7" i="10"/>
  <c r="AB6" i="10"/>
  <c r="W6" i="10"/>
  <c r="T6" i="10"/>
  <c r="S6" i="10"/>
  <c r="P6" i="10"/>
  <c r="O6" i="10"/>
  <c r="L6" i="10"/>
  <c r="M6" i="10" s="1"/>
  <c r="N18" i="10" s="1"/>
  <c r="K6" i="10"/>
  <c r="H6" i="10"/>
  <c r="I6" i="10" s="1"/>
  <c r="G6" i="10"/>
  <c r="D6" i="10"/>
  <c r="F26" i="10" s="1"/>
  <c r="X22" i="12" l="1"/>
  <c r="Z10" i="12"/>
  <c r="Z14" i="12"/>
  <c r="X14" i="12"/>
  <c r="X10" i="12"/>
  <c r="AA26" i="12"/>
  <c r="F14" i="12"/>
  <c r="X18" i="12"/>
  <c r="X6" i="12"/>
  <c r="AA22" i="12"/>
  <c r="V18" i="10"/>
  <c r="X9" i="10"/>
  <c r="U22" i="10"/>
  <c r="V14" i="10" s="1"/>
  <c r="U6" i="10"/>
  <c r="V10" i="10" s="1"/>
  <c r="U10" i="10"/>
  <c r="V6" i="10" s="1"/>
  <c r="AA12" i="10"/>
  <c r="X21" i="10"/>
  <c r="R22" i="10"/>
  <c r="Q6" i="10"/>
  <c r="R14" i="10" s="1"/>
  <c r="Q14" i="10"/>
  <c r="R6" i="10" s="1"/>
  <c r="Z19" i="10"/>
  <c r="X12" i="10"/>
  <c r="AA16" i="10"/>
  <c r="AA8" i="10"/>
  <c r="Y6" i="10"/>
  <c r="N14" i="10"/>
  <c r="N26" i="10"/>
  <c r="AA11" i="10"/>
  <c r="Z23" i="10"/>
  <c r="X15" i="10"/>
  <c r="Z7" i="10"/>
  <c r="X20" i="10"/>
  <c r="Y10" i="10"/>
  <c r="AA17" i="10"/>
  <c r="Y18" i="10"/>
  <c r="I18" i="10"/>
  <c r="J10" i="10" s="1"/>
  <c r="X11" i="10"/>
  <c r="Z16" i="10"/>
  <c r="J22" i="10"/>
  <c r="Z11" i="10"/>
  <c r="AA15" i="10"/>
  <c r="AA19" i="10"/>
  <c r="X17" i="10"/>
  <c r="Z17" i="10"/>
  <c r="X8" i="10"/>
  <c r="Y26" i="10"/>
  <c r="Y22" i="10"/>
  <c r="X18" i="10"/>
  <c r="J18" i="10"/>
  <c r="R26" i="10"/>
  <c r="X25" i="10"/>
  <c r="J6" i="10"/>
  <c r="R18" i="10"/>
  <c r="X24" i="10"/>
  <c r="X23" i="10"/>
  <c r="J14" i="10"/>
  <c r="X28" i="10"/>
  <c r="X27" i="10"/>
  <c r="Z29" i="10"/>
  <c r="F6" i="10"/>
  <c r="F10" i="10"/>
  <c r="F22" i="10"/>
  <c r="Y14" i="10"/>
  <c r="AA7" i="10"/>
  <c r="AA29" i="10"/>
  <c r="X7" i="10"/>
  <c r="Z9" i="10"/>
  <c r="Z12" i="10"/>
  <c r="T14" i="10"/>
  <c r="Z15" i="10"/>
  <c r="X16" i="10"/>
  <c r="X19" i="10"/>
  <c r="AA20" i="10"/>
  <c r="Z21" i="10"/>
  <c r="AA23" i="10"/>
  <c r="Z24" i="10"/>
  <c r="Z27" i="10"/>
  <c r="X29" i="10"/>
  <c r="Z13" i="10"/>
  <c r="J26" i="10"/>
  <c r="N10" i="10"/>
  <c r="AA24" i="10"/>
  <c r="Z25" i="10"/>
  <c r="N22" i="10"/>
  <c r="R10" i="10"/>
  <c r="AA27" i="10"/>
  <c r="Z28" i="10"/>
  <c r="F14" i="10"/>
  <c r="U14" i="10" l="1"/>
  <c r="V22" i="10" s="1"/>
  <c r="AA10" i="10"/>
  <c r="X10" i="10"/>
  <c r="Z6" i="10"/>
  <c r="Z18" i="10"/>
  <c r="X6" i="10"/>
  <c r="AA14" i="10"/>
  <c r="AA6" i="10"/>
  <c r="AA18" i="10"/>
  <c r="Z14" i="10"/>
  <c r="AA26" i="10"/>
  <c r="Z10" i="10"/>
  <c r="X22" i="10"/>
  <c r="Z22" i="10"/>
  <c r="X26" i="10"/>
  <c r="Z26" i="10"/>
  <c r="AA22" i="10"/>
  <c r="F18" i="10"/>
  <c r="X14" i="10"/>
  <c r="E11" i="8" l="1"/>
  <c r="E12" i="8"/>
  <c r="E13" i="8"/>
  <c r="E14" i="8"/>
  <c r="E15" i="8"/>
  <c r="E16" i="8"/>
  <c r="E17" i="8"/>
  <c r="E18" i="8"/>
  <c r="E19" i="8"/>
  <c r="E20" i="8"/>
  <c r="E21" i="8"/>
  <c r="E23" i="8"/>
  <c r="E24" i="8"/>
  <c r="E25" i="8"/>
  <c r="T16" i="8"/>
  <c r="U8" i="8" l="1"/>
  <c r="U9" i="8"/>
  <c r="U11" i="8"/>
  <c r="U12" i="8"/>
  <c r="U13" i="8"/>
  <c r="U15" i="8"/>
  <c r="U16" i="8"/>
  <c r="U17" i="8"/>
  <c r="U19" i="8"/>
  <c r="U20" i="8"/>
  <c r="U21" i="8"/>
  <c r="U23" i="8"/>
  <c r="U24" i="8"/>
  <c r="U25" i="8"/>
  <c r="U27" i="8"/>
  <c r="U28" i="8"/>
  <c r="U29" i="8"/>
  <c r="U7" i="8"/>
  <c r="Q8" i="8"/>
  <c r="Q9" i="8"/>
  <c r="Q11" i="8"/>
  <c r="Q12" i="8"/>
  <c r="Q13" i="8"/>
  <c r="Q15" i="8"/>
  <c r="Q16" i="8"/>
  <c r="Q17" i="8"/>
  <c r="Q19" i="8"/>
  <c r="Q20" i="8"/>
  <c r="Q21" i="8"/>
  <c r="Q23" i="8"/>
  <c r="Q24" i="8"/>
  <c r="Q25" i="8"/>
  <c r="Q27" i="8"/>
  <c r="Q28" i="8"/>
  <c r="Q29" i="8"/>
  <c r="Q7" i="8"/>
  <c r="M8" i="8"/>
  <c r="M9" i="8"/>
  <c r="M11" i="8"/>
  <c r="M12" i="8"/>
  <c r="M13" i="8"/>
  <c r="M15" i="8"/>
  <c r="M16" i="8"/>
  <c r="M17" i="8"/>
  <c r="M19" i="8"/>
  <c r="M20" i="8"/>
  <c r="M21" i="8"/>
  <c r="M23" i="8"/>
  <c r="M24" i="8"/>
  <c r="M25" i="8"/>
  <c r="M27" i="8"/>
  <c r="M28" i="8"/>
  <c r="M29" i="8"/>
  <c r="M7" i="8"/>
  <c r="I8" i="8"/>
  <c r="I9" i="8"/>
  <c r="I11" i="8"/>
  <c r="I12" i="8"/>
  <c r="I13" i="8"/>
  <c r="I15" i="8"/>
  <c r="I16" i="8"/>
  <c r="I17" i="8"/>
  <c r="I19" i="8"/>
  <c r="I20" i="8"/>
  <c r="I21" i="8"/>
  <c r="I23" i="8"/>
  <c r="I24" i="8"/>
  <c r="I25" i="8"/>
  <c r="I27" i="8"/>
  <c r="I28" i="8"/>
  <c r="I29" i="8"/>
  <c r="I7" i="8"/>
  <c r="E29" i="8"/>
  <c r="E28" i="8"/>
  <c r="E27" i="8"/>
  <c r="E8" i="8"/>
  <c r="E9" i="8"/>
  <c r="E7" i="8"/>
  <c r="C26" i="8" l="1"/>
  <c r="C22" i="8"/>
  <c r="C18" i="8"/>
  <c r="C14" i="8"/>
  <c r="C10" i="8"/>
  <c r="C6" i="8"/>
  <c r="Y29" i="8"/>
  <c r="AA29" i="8"/>
  <c r="Y28" i="8"/>
  <c r="Z27" i="8"/>
  <c r="Y27" i="8"/>
  <c r="Y26" i="8" s="1"/>
  <c r="X27" i="8"/>
  <c r="AA27" i="8"/>
  <c r="AB26" i="8"/>
  <c r="W26" i="8"/>
  <c r="T26" i="8"/>
  <c r="U26" i="8" s="1"/>
  <c r="S26" i="8"/>
  <c r="P26" i="8"/>
  <c r="Q26" i="8" s="1"/>
  <c r="R10" i="8" s="1"/>
  <c r="O26" i="8"/>
  <c r="L26" i="8"/>
  <c r="M26" i="8" s="1"/>
  <c r="N22" i="8" s="1"/>
  <c r="K26" i="8"/>
  <c r="H26" i="8"/>
  <c r="I26" i="8" s="1"/>
  <c r="J14" i="8" s="1"/>
  <c r="G26" i="8"/>
  <c r="D26" i="8"/>
  <c r="E26" i="8" s="1"/>
  <c r="Y25" i="8"/>
  <c r="Z24" i="8"/>
  <c r="Y24" i="8"/>
  <c r="Y23" i="8"/>
  <c r="AA23" i="8"/>
  <c r="AB22" i="8"/>
  <c r="W22" i="8"/>
  <c r="T22" i="8"/>
  <c r="U22" i="8" s="1"/>
  <c r="S22" i="8"/>
  <c r="P22" i="8"/>
  <c r="Q22" i="8" s="1"/>
  <c r="O22" i="8"/>
  <c r="L22" i="8"/>
  <c r="M22" i="8" s="1"/>
  <c r="K22" i="8"/>
  <c r="H22" i="8"/>
  <c r="I22" i="8" s="1"/>
  <c r="J6" i="8" s="1"/>
  <c r="G22" i="8"/>
  <c r="D22" i="8"/>
  <c r="E22" i="8" s="1"/>
  <c r="Y21" i="8"/>
  <c r="Z21" i="8"/>
  <c r="Y20" i="8"/>
  <c r="Y19" i="8"/>
  <c r="AB18" i="8"/>
  <c r="W18" i="8"/>
  <c r="T18" i="8"/>
  <c r="U18" i="8" s="1"/>
  <c r="V26" i="8" s="1"/>
  <c r="S18" i="8"/>
  <c r="P18" i="8"/>
  <c r="Q18" i="8" s="1"/>
  <c r="O18" i="8"/>
  <c r="L18" i="8"/>
  <c r="M18" i="8" s="1"/>
  <c r="K18" i="8"/>
  <c r="H18" i="8"/>
  <c r="I18" i="8" s="1"/>
  <c r="G18" i="8"/>
  <c r="D18" i="8"/>
  <c r="Y17" i="8"/>
  <c r="Y16" i="8"/>
  <c r="Y15" i="8"/>
  <c r="R6" i="8"/>
  <c r="AB14" i="8"/>
  <c r="W14" i="8"/>
  <c r="T14" i="8"/>
  <c r="U14" i="8" s="1"/>
  <c r="S14" i="8"/>
  <c r="P14" i="8"/>
  <c r="Q14" i="8" s="1"/>
  <c r="O14" i="8"/>
  <c r="L14" i="8"/>
  <c r="M14" i="8" s="1"/>
  <c r="N10" i="8" s="1"/>
  <c r="K14" i="8"/>
  <c r="H14" i="8"/>
  <c r="I14" i="8" s="1"/>
  <c r="G14" i="8"/>
  <c r="D14" i="8"/>
  <c r="Y13" i="8"/>
  <c r="Y12" i="8"/>
  <c r="Z12" i="8"/>
  <c r="Y11" i="8"/>
  <c r="AB10" i="8"/>
  <c r="W10" i="8"/>
  <c r="T10" i="8"/>
  <c r="U10" i="8" s="1"/>
  <c r="S10" i="8"/>
  <c r="P10" i="8"/>
  <c r="Q10" i="8" s="1"/>
  <c r="R26" i="8" s="1"/>
  <c r="O10" i="8"/>
  <c r="L10" i="8"/>
  <c r="M10" i="8" s="1"/>
  <c r="N14" i="8" s="1"/>
  <c r="K10" i="8"/>
  <c r="H10" i="8"/>
  <c r="I10" i="8" s="1"/>
  <c r="J18" i="8" s="1"/>
  <c r="G10" i="8"/>
  <c r="D10" i="8"/>
  <c r="E10" i="8" s="1"/>
  <c r="Y9" i="8"/>
  <c r="Y8" i="8"/>
  <c r="Y7" i="8"/>
  <c r="AB6" i="8"/>
  <c r="W6" i="8"/>
  <c r="T6" i="8"/>
  <c r="U6" i="8" s="1"/>
  <c r="S6" i="8"/>
  <c r="P6" i="8"/>
  <c r="Q6" i="8" s="1"/>
  <c r="R14" i="8" s="1"/>
  <c r="O6" i="8"/>
  <c r="L6" i="8"/>
  <c r="M6" i="8" s="1"/>
  <c r="N18" i="8" s="1"/>
  <c r="K6" i="8"/>
  <c r="H6" i="8"/>
  <c r="I6" i="8" s="1"/>
  <c r="G6" i="8"/>
  <c r="D6" i="8"/>
  <c r="E6" i="8" s="1"/>
  <c r="Y22" i="8" l="1"/>
  <c r="Y14" i="8"/>
  <c r="Y10" i="8"/>
  <c r="Y6" i="8"/>
  <c r="AA17" i="8"/>
  <c r="R18" i="8"/>
  <c r="V18" i="8"/>
  <c r="X29" i="8"/>
  <c r="AA7" i="8"/>
  <c r="Z9" i="8"/>
  <c r="AA13" i="8"/>
  <c r="R22" i="8"/>
  <c r="AA20" i="8"/>
  <c r="V6" i="8"/>
  <c r="Z16" i="8"/>
  <c r="AA21" i="8"/>
  <c r="N26" i="8"/>
  <c r="Z29" i="8"/>
  <c r="X20" i="8"/>
  <c r="Z25" i="8"/>
  <c r="F6" i="8"/>
  <c r="Z8" i="8"/>
  <c r="AA8" i="8"/>
  <c r="V10" i="8"/>
  <c r="X9" i="8"/>
  <c r="AA11" i="8"/>
  <c r="X17" i="8"/>
  <c r="J10" i="8"/>
  <c r="Z19" i="8"/>
  <c r="X19" i="8"/>
  <c r="AA24" i="8"/>
  <c r="AA25" i="8"/>
  <c r="X8" i="8"/>
  <c r="X12" i="8"/>
  <c r="X16" i="8"/>
  <c r="N6" i="8"/>
  <c r="Y18" i="8"/>
  <c r="X24" i="8"/>
  <c r="X28" i="8"/>
  <c r="AA28" i="8"/>
  <c r="AA26" i="8" s="1"/>
  <c r="Z28" i="8"/>
  <c r="J22" i="8"/>
  <c r="Z7" i="8"/>
  <c r="X7" i="8"/>
  <c r="AA9" i="8"/>
  <c r="Z13" i="8"/>
  <c r="X21" i="8"/>
  <c r="Z23" i="8"/>
  <c r="X23" i="8"/>
  <c r="V14" i="8"/>
  <c r="Z11" i="8"/>
  <c r="AA12" i="8"/>
  <c r="X25" i="8"/>
  <c r="X11" i="8"/>
  <c r="X13" i="8"/>
  <c r="J26" i="8"/>
  <c r="V22" i="8"/>
  <c r="AA16" i="8"/>
  <c r="Z17" i="8"/>
  <c r="AA19" i="8"/>
  <c r="Z20" i="8"/>
  <c r="E14" i="1"/>
  <c r="E12" i="1"/>
  <c r="E8" i="1"/>
  <c r="E10" i="1"/>
  <c r="E6" i="1"/>
  <c r="E5" i="1"/>
  <c r="U28" i="7"/>
  <c r="U27" i="7"/>
  <c r="U26" i="7"/>
  <c r="U24" i="7"/>
  <c r="U23" i="7"/>
  <c r="U22" i="7"/>
  <c r="U20" i="7"/>
  <c r="U19" i="7"/>
  <c r="U18" i="7"/>
  <c r="U16" i="7"/>
  <c r="U15" i="7"/>
  <c r="U14" i="7"/>
  <c r="U12" i="7"/>
  <c r="U11" i="7"/>
  <c r="U10" i="7"/>
  <c r="U7" i="7"/>
  <c r="U8" i="7"/>
  <c r="U6" i="7"/>
  <c r="D22" i="1"/>
  <c r="D21" i="1"/>
  <c r="D20" i="1"/>
  <c r="D19" i="1"/>
  <c r="D18" i="1"/>
  <c r="D17" i="1"/>
  <c r="D16" i="1"/>
  <c r="D15" i="1"/>
  <c r="D13" i="1"/>
  <c r="D11" i="1"/>
  <c r="D9" i="1"/>
  <c r="D7" i="1"/>
  <c r="D14" i="1"/>
  <c r="D12" i="1"/>
  <c r="D10" i="1"/>
  <c r="D8" i="1"/>
  <c r="D6" i="1"/>
  <c r="D5" i="1"/>
  <c r="Q28" i="7"/>
  <c r="Q27" i="7"/>
  <c r="Q26" i="7"/>
  <c r="Q24" i="7"/>
  <c r="Q23" i="7"/>
  <c r="Q22" i="7"/>
  <c r="Q20" i="7"/>
  <c r="Q19" i="7"/>
  <c r="Q18" i="7"/>
  <c r="Q16" i="7"/>
  <c r="Q15" i="7"/>
  <c r="Q14" i="7"/>
  <c r="Q12" i="7"/>
  <c r="Q11" i="7"/>
  <c r="Q10" i="7"/>
  <c r="Q7" i="7"/>
  <c r="Q8" i="7"/>
  <c r="Q6" i="7"/>
  <c r="M28" i="7"/>
  <c r="M27" i="7"/>
  <c r="M26" i="7"/>
  <c r="M24" i="7"/>
  <c r="M23" i="7"/>
  <c r="M22" i="7"/>
  <c r="M20" i="7"/>
  <c r="M19" i="7"/>
  <c r="M18" i="7"/>
  <c r="M8" i="7"/>
  <c r="M7" i="7"/>
  <c r="M6" i="7"/>
  <c r="M16" i="7"/>
  <c r="M15" i="7"/>
  <c r="M14" i="7"/>
  <c r="M11" i="7"/>
  <c r="M12" i="7"/>
  <c r="M10" i="7"/>
  <c r="I28" i="7"/>
  <c r="I27" i="7"/>
  <c r="I26" i="7"/>
  <c r="I24" i="7"/>
  <c r="I23" i="7"/>
  <c r="I22" i="7"/>
  <c r="I20" i="7"/>
  <c r="I19" i="7"/>
  <c r="I18" i="7"/>
  <c r="I16" i="7"/>
  <c r="I15" i="7"/>
  <c r="I14" i="7"/>
  <c r="I12" i="7"/>
  <c r="I11" i="7"/>
  <c r="I10" i="7"/>
  <c r="I7" i="7"/>
  <c r="I8" i="7"/>
  <c r="I6" i="7"/>
  <c r="E28" i="7"/>
  <c r="E27" i="7"/>
  <c r="E26" i="7"/>
  <c r="E24" i="7"/>
  <c r="E23" i="7"/>
  <c r="E22" i="7"/>
  <c r="E20" i="7"/>
  <c r="E19" i="7"/>
  <c r="E18" i="7"/>
  <c r="E16" i="7"/>
  <c r="E15" i="7"/>
  <c r="E14" i="7"/>
  <c r="E12" i="7"/>
  <c r="E11" i="7"/>
  <c r="E10" i="7"/>
  <c r="E7" i="7"/>
  <c r="E8" i="7"/>
  <c r="E6" i="7"/>
  <c r="AA18" i="8" l="1"/>
  <c r="AA6" i="8"/>
  <c r="Z26" i="8"/>
  <c r="X26" i="8"/>
  <c r="AA22" i="8"/>
  <c r="Z18" i="8"/>
  <c r="AA10" i="8"/>
  <c r="X22" i="8"/>
  <c r="F10" i="8"/>
  <c r="X14" i="8"/>
  <c r="F18" i="8"/>
  <c r="AA15" i="8"/>
  <c r="AA14" i="8" s="1"/>
  <c r="X18" i="8"/>
  <c r="F14" i="8"/>
  <c r="X6" i="8"/>
  <c r="F26" i="8"/>
  <c r="X15" i="8"/>
  <c r="Z22" i="8"/>
  <c r="X10" i="8"/>
  <c r="F22" i="8"/>
  <c r="Z10" i="8"/>
  <c r="Z6" i="8"/>
  <c r="Z15" i="8"/>
  <c r="Z14" i="8" s="1"/>
  <c r="C10" i="7"/>
  <c r="Y28" i="7"/>
  <c r="Z28" i="7"/>
  <c r="AA28" i="7"/>
  <c r="Y27" i="7"/>
  <c r="U25" i="7"/>
  <c r="V17" i="7" s="1"/>
  <c r="M25" i="7"/>
  <c r="N21" i="7" s="1"/>
  <c r="X27" i="7"/>
  <c r="Y26" i="7"/>
  <c r="Q25" i="7"/>
  <c r="R9" i="7" s="1"/>
  <c r="X26" i="7"/>
  <c r="AA26" i="7"/>
  <c r="AB25" i="7"/>
  <c r="W25" i="7"/>
  <c r="T25" i="7"/>
  <c r="S25" i="7"/>
  <c r="P25" i="7"/>
  <c r="O25" i="7"/>
  <c r="L25" i="7"/>
  <c r="K25" i="7"/>
  <c r="H25" i="7"/>
  <c r="G25" i="7"/>
  <c r="D25" i="7"/>
  <c r="C25" i="7"/>
  <c r="Y24" i="7"/>
  <c r="X24" i="7"/>
  <c r="Z23" i="7"/>
  <c r="Y23" i="7"/>
  <c r="X23" i="7"/>
  <c r="AA23" i="7"/>
  <c r="Y22" i="7"/>
  <c r="Z22" i="7"/>
  <c r="AB21" i="7"/>
  <c r="W21" i="7"/>
  <c r="U21" i="7"/>
  <c r="V13" i="7" s="1"/>
  <c r="T21" i="7"/>
  <c r="S21" i="7"/>
  <c r="Q21" i="7"/>
  <c r="R17" i="7" s="1"/>
  <c r="P21" i="7"/>
  <c r="O21" i="7"/>
  <c r="M21" i="7"/>
  <c r="N25" i="7" s="1"/>
  <c r="L21" i="7"/>
  <c r="K21" i="7"/>
  <c r="I21" i="7"/>
  <c r="J5" i="7" s="1"/>
  <c r="H21" i="7"/>
  <c r="G21" i="7"/>
  <c r="E21" i="7"/>
  <c r="D21" i="7"/>
  <c r="C21" i="7"/>
  <c r="Z20" i="7"/>
  <c r="Y20" i="7"/>
  <c r="Q17" i="7"/>
  <c r="R21" i="7" s="1"/>
  <c r="X20" i="7"/>
  <c r="AA20" i="7"/>
  <c r="Y19" i="7"/>
  <c r="U17" i="7"/>
  <c r="V25" i="7" s="1"/>
  <c r="Z19" i="7"/>
  <c r="Y18" i="7"/>
  <c r="I17" i="7"/>
  <c r="J9" i="7" s="1"/>
  <c r="AA18" i="7"/>
  <c r="AB17" i="7"/>
  <c r="W17" i="7"/>
  <c r="T17" i="7"/>
  <c r="S17" i="7"/>
  <c r="P17" i="7"/>
  <c r="O17" i="7"/>
  <c r="M17" i="7"/>
  <c r="N5" i="7" s="1"/>
  <c r="L17" i="7"/>
  <c r="K17" i="7"/>
  <c r="H17" i="7"/>
  <c r="G17" i="7"/>
  <c r="D17" i="7"/>
  <c r="C17" i="7"/>
  <c r="Y16" i="7"/>
  <c r="U13" i="7"/>
  <c r="V21" i="7" s="1"/>
  <c r="Z16" i="7"/>
  <c r="Y15" i="7"/>
  <c r="S25" i="3" s="1"/>
  <c r="T25" i="3" s="1"/>
  <c r="I13" i="7"/>
  <c r="J25" i="7" s="1"/>
  <c r="AA15" i="7"/>
  <c r="Y14" i="7"/>
  <c r="M13" i="7"/>
  <c r="N9" i="7" s="1"/>
  <c r="X14" i="7"/>
  <c r="AB13" i="7"/>
  <c r="W13" i="7"/>
  <c r="T13" i="7"/>
  <c r="S13" i="7"/>
  <c r="Q13" i="7"/>
  <c r="R5" i="7" s="1"/>
  <c r="P13" i="7"/>
  <c r="O13" i="7"/>
  <c r="L13" i="7"/>
  <c r="K13" i="7"/>
  <c r="H13" i="7"/>
  <c r="G13" i="7"/>
  <c r="D13" i="7"/>
  <c r="C13" i="7"/>
  <c r="Y12" i="7"/>
  <c r="X12" i="7"/>
  <c r="AA12" i="7"/>
  <c r="Y11" i="7"/>
  <c r="S30" i="3" s="1"/>
  <c r="T30" i="3" s="1"/>
  <c r="X11" i="7"/>
  <c r="Y10" i="7"/>
  <c r="M9" i="7"/>
  <c r="N13" i="7" s="1"/>
  <c r="AB9" i="7"/>
  <c r="W9" i="7"/>
  <c r="T9" i="7"/>
  <c r="S9" i="7"/>
  <c r="P9" i="7"/>
  <c r="O9" i="7"/>
  <c r="L9" i="7"/>
  <c r="K9" i="7"/>
  <c r="H9" i="7"/>
  <c r="G9" i="7"/>
  <c r="D9" i="7"/>
  <c r="Z8" i="7"/>
  <c r="Y8" i="7"/>
  <c r="Q5" i="7"/>
  <c r="R13" i="7" s="1"/>
  <c r="X8" i="7"/>
  <c r="AA8" i="7"/>
  <c r="Y7" i="7"/>
  <c r="U5" i="7"/>
  <c r="V9" i="7" s="1"/>
  <c r="Z7" i="7"/>
  <c r="Y6" i="7"/>
  <c r="I5" i="7"/>
  <c r="J21" i="7" s="1"/>
  <c r="AA6" i="7"/>
  <c r="AB5" i="7"/>
  <c r="W5" i="7"/>
  <c r="T5" i="7"/>
  <c r="S5" i="7"/>
  <c r="P5" i="7"/>
  <c r="O5" i="7"/>
  <c r="M5" i="7"/>
  <c r="N17" i="7" s="1"/>
  <c r="L5" i="7"/>
  <c r="K5" i="7"/>
  <c r="H5" i="7"/>
  <c r="G5" i="7"/>
  <c r="D5" i="7"/>
  <c r="C5" i="7"/>
  <c r="Y5" i="7" l="1"/>
  <c r="Y17" i="7"/>
  <c r="Q30" i="3"/>
  <c r="R30" i="3"/>
  <c r="Y25" i="7"/>
  <c r="Y21" i="7"/>
  <c r="Y9" i="7"/>
  <c r="Y13" i="7"/>
  <c r="X21" i="7"/>
  <c r="X6" i="7"/>
  <c r="AA7" i="7"/>
  <c r="AA5" i="7" s="1"/>
  <c r="Z26" i="7"/>
  <c r="X28" i="7"/>
  <c r="X7" i="7"/>
  <c r="F9" i="7"/>
  <c r="U9" i="7"/>
  <c r="V5" i="7" s="1"/>
  <c r="Z11" i="7"/>
  <c r="Z14" i="7"/>
  <c r="X16" i="7"/>
  <c r="X19" i="7"/>
  <c r="X22" i="7"/>
  <c r="Z24" i="7"/>
  <c r="Z21" i="7" s="1"/>
  <c r="E25" i="7"/>
  <c r="I25" i="7"/>
  <c r="J13" i="7" s="1"/>
  <c r="Z27" i="7"/>
  <c r="Q9" i="7"/>
  <c r="R25" i="7" s="1"/>
  <c r="X15" i="7"/>
  <c r="X18" i="7"/>
  <c r="AA22" i="7"/>
  <c r="Z6" i="7"/>
  <c r="Z5" i="7" s="1"/>
  <c r="C9" i="7"/>
  <c r="I9" i="7"/>
  <c r="J17" i="7" s="1"/>
  <c r="AA11" i="7"/>
  <c r="Z12" i="7"/>
  <c r="E13" i="7"/>
  <c r="AA14" i="7"/>
  <c r="Z15" i="7"/>
  <c r="Z18" i="7"/>
  <c r="Z17" i="7" s="1"/>
  <c r="AA24" i="7"/>
  <c r="AA27" i="7"/>
  <c r="AA25" i="7" s="1"/>
  <c r="AA16" i="7"/>
  <c r="AA19" i="7"/>
  <c r="AA17" i="7" s="1"/>
  <c r="E5" i="7"/>
  <c r="E17" i="7"/>
  <c r="E16" i="1"/>
  <c r="E17" i="1"/>
  <c r="E9" i="1"/>
  <c r="E15" i="1"/>
  <c r="E7" i="1"/>
  <c r="E19" i="1"/>
  <c r="U57" i="7"/>
  <c r="U56" i="7"/>
  <c r="U55" i="7"/>
  <c r="U53" i="7"/>
  <c r="U52" i="7"/>
  <c r="U51" i="7"/>
  <c r="U49" i="7"/>
  <c r="U48" i="7"/>
  <c r="U47" i="7"/>
  <c r="U45" i="7"/>
  <c r="U44" i="7"/>
  <c r="U43" i="7"/>
  <c r="U41" i="7"/>
  <c r="U40" i="7"/>
  <c r="U39" i="7"/>
  <c r="U36" i="7"/>
  <c r="U37" i="7"/>
  <c r="U35" i="7"/>
  <c r="Q57" i="7"/>
  <c r="Q56" i="7"/>
  <c r="Q55" i="7"/>
  <c r="Q53" i="7"/>
  <c r="Q52" i="7"/>
  <c r="Q51" i="7"/>
  <c r="Q49" i="7"/>
  <c r="Q48" i="7"/>
  <c r="Q47" i="7"/>
  <c r="Q45" i="7"/>
  <c r="Q44" i="7"/>
  <c r="Q43" i="7"/>
  <c r="Q41" i="7"/>
  <c r="Q40" i="7"/>
  <c r="Q39" i="7"/>
  <c r="Q36" i="7"/>
  <c r="Q37" i="7"/>
  <c r="Q35" i="7"/>
  <c r="M57" i="7"/>
  <c r="M56" i="7"/>
  <c r="M55" i="7"/>
  <c r="M53" i="7"/>
  <c r="M52" i="7"/>
  <c r="M51" i="7"/>
  <c r="M49" i="7"/>
  <c r="M48" i="7"/>
  <c r="M47" i="7"/>
  <c r="M45" i="7"/>
  <c r="M44" i="7"/>
  <c r="M43" i="7"/>
  <c r="M41" i="7"/>
  <c r="M40" i="7"/>
  <c r="M39" i="7"/>
  <c r="M36" i="7"/>
  <c r="M37" i="7"/>
  <c r="M35" i="7"/>
  <c r="I57" i="7"/>
  <c r="I56" i="7"/>
  <c r="I55" i="7"/>
  <c r="I53" i="7"/>
  <c r="I52" i="7"/>
  <c r="I51" i="7"/>
  <c r="I49" i="7"/>
  <c r="I48" i="7"/>
  <c r="I47" i="7"/>
  <c r="I45" i="7"/>
  <c r="I44" i="7"/>
  <c r="I43" i="7"/>
  <c r="I41" i="7"/>
  <c r="I40" i="7"/>
  <c r="I39" i="7"/>
  <c r="I36" i="7"/>
  <c r="I37" i="7"/>
  <c r="I35" i="7"/>
  <c r="E57" i="7"/>
  <c r="E56" i="7"/>
  <c r="E55" i="7"/>
  <c r="E53" i="7"/>
  <c r="E52" i="7"/>
  <c r="E51" i="7"/>
  <c r="E49" i="7"/>
  <c r="E48" i="7"/>
  <c r="E47" i="7"/>
  <c r="E45" i="7"/>
  <c r="E44" i="7"/>
  <c r="E43" i="7"/>
  <c r="E41" i="7"/>
  <c r="E40" i="7"/>
  <c r="E39" i="7"/>
  <c r="E36" i="7"/>
  <c r="E37" i="7"/>
  <c r="E35" i="7"/>
  <c r="R25" i="3" l="1"/>
  <c r="Q25" i="3"/>
  <c r="Z13" i="7"/>
  <c r="Z25" i="7"/>
  <c r="F25" i="7"/>
  <c r="X5" i="7"/>
  <c r="F17" i="7"/>
  <c r="X13" i="7"/>
  <c r="F5" i="7"/>
  <c r="X25" i="7"/>
  <c r="AA21" i="7"/>
  <c r="X10" i="7"/>
  <c r="Z10" i="7"/>
  <c r="Z9" i="7" s="1"/>
  <c r="E9" i="7"/>
  <c r="F13" i="7"/>
  <c r="X17" i="7"/>
  <c r="AA13" i="7"/>
  <c r="AA10" i="7"/>
  <c r="AA9" i="7" s="1"/>
  <c r="Y57" i="7"/>
  <c r="Z57" i="7"/>
  <c r="AA57" i="7"/>
  <c r="Y56" i="7"/>
  <c r="Z56" i="7"/>
  <c r="X56" i="7"/>
  <c r="Y55" i="7"/>
  <c r="X55" i="7"/>
  <c r="AB54" i="7"/>
  <c r="W54" i="7"/>
  <c r="U54" i="7"/>
  <c r="V46" i="7" s="1"/>
  <c r="T54" i="7"/>
  <c r="S54" i="7"/>
  <c r="Q54" i="7"/>
  <c r="R38" i="7" s="1"/>
  <c r="P54" i="7"/>
  <c r="O54" i="7"/>
  <c r="M54" i="7"/>
  <c r="L54" i="7"/>
  <c r="K54" i="7"/>
  <c r="I54" i="7"/>
  <c r="J42" i="7" s="1"/>
  <c r="H54" i="7"/>
  <c r="G54" i="7"/>
  <c r="E54" i="7"/>
  <c r="D54" i="7"/>
  <c r="C54" i="7"/>
  <c r="Y53" i="7"/>
  <c r="Z53" i="7"/>
  <c r="X53" i="7"/>
  <c r="Y52" i="7"/>
  <c r="U50" i="7"/>
  <c r="V42" i="7" s="1"/>
  <c r="X52" i="7"/>
  <c r="Y51" i="7"/>
  <c r="X51" i="7"/>
  <c r="Z51" i="7"/>
  <c r="AB50" i="7"/>
  <c r="W50" i="7"/>
  <c r="T50" i="7"/>
  <c r="S50" i="7"/>
  <c r="P50" i="7"/>
  <c r="O50" i="7"/>
  <c r="N50" i="7"/>
  <c r="M50" i="7"/>
  <c r="N54" i="7" s="1"/>
  <c r="L50" i="7"/>
  <c r="K50" i="7"/>
  <c r="H50" i="7"/>
  <c r="G50" i="7"/>
  <c r="D50" i="7"/>
  <c r="C50" i="7"/>
  <c r="Y49" i="7"/>
  <c r="X49" i="7"/>
  <c r="Y48" i="7"/>
  <c r="U46" i="7"/>
  <c r="V54" i="7" s="1"/>
  <c r="X48" i="7"/>
  <c r="Z48" i="7"/>
  <c r="Y47" i="7"/>
  <c r="Q46" i="7"/>
  <c r="R50" i="7" s="1"/>
  <c r="M46" i="7"/>
  <c r="N34" i="7" s="1"/>
  <c r="I46" i="7"/>
  <c r="J38" i="7" s="1"/>
  <c r="AA47" i="7"/>
  <c r="AB46" i="7"/>
  <c r="W46" i="7"/>
  <c r="T46" i="7"/>
  <c r="S46" i="7"/>
  <c r="P46" i="7"/>
  <c r="O46" i="7"/>
  <c r="L46" i="7"/>
  <c r="K46" i="7"/>
  <c r="H46" i="7"/>
  <c r="G46" i="7"/>
  <c r="D46" i="7"/>
  <c r="C46" i="7"/>
  <c r="Y45" i="7"/>
  <c r="U42" i="7"/>
  <c r="V50" i="7" s="1"/>
  <c r="X45" i="7"/>
  <c r="Z45" i="7"/>
  <c r="Y44" i="7"/>
  <c r="Z44" i="7"/>
  <c r="AA44" i="7"/>
  <c r="Y43" i="7"/>
  <c r="Q42" i="7"/>
  <c r="R34" i="7" s="1"/>
  <c r="M42" i="7"/>
  <c r="N38" i="7" s="1"/>
  <c r="X43" i="7"/>
  <c r="AB42" i="7"/>
  <c r="W42" i="7"/>
  <c r="T42" i="7"/>
  <c r="S42" i="7"/>
  <c r="P42" i="7"/>
  <c r="O42" i="7"/>
  <c r="L42" i="7"/>
  <c r="K42" i="7"/>
  <c r="H42" i="7"/>
  <c r="G42" i="7"/>
  <c r="D42" i="7"/>
  <c r="C42" i="7"/>
  <c r="Y41" i="7"/>
  <c r="Z41" i="7"/>
  <c r="AA41" i="7"/>
  <c r="Z40" i="7"/>
  <c r="Y40" i="7"/>
  <c r="S6" i="3" s="1"/>
  <c r="T6" i="3" s="1"/>
  <c r="X40" i="7"/>
  <c r="Y39" i="7"/>
  <c r="X39" i="7"/>
  <c r="AB38" i="7"/>
  <c r="W38" i="7"/>
  <c r="U38" i="7"/>
  <c r="T38" i="7"/>
  <c r="S38" i="7"/>
  <c r="Q38" i="7"/>
  <c r="R54" i="7" s="1"/>
  <c r="P38" i="7"/>
  <c r="O38" i="7"/>
  <c r="M38" i="7"/>
  <c r="N42" i="7" s="1"/>
  <c r="L38" i="7"/>
  <c r="K38" i="7"/>
  <c r="I38" i="7"/>
  <c r="J46" i="7" s="1"/>
  <c r="H38" i="7"/>
  <c r="G38" i="7"/>
  <c r="E38" i="7"/>
  <c r="F50" i="7" s="1"/>
  <c r="D38" i="7"/>
  <c r="C38" i="7"/>
  <c r="Z37" i="7"/>
  <c r="Y37" i="7"/>
  <c r="Q34" i="7"/>
  <c r="R42" i="7" s="1"/>
  <c r="X37" i="7"/>
  <c r="Y36" i="7"/>
  <c r="S44" i="3" s="1"/>
  <c r="T44" i="3" s="1"/>
  <c r="U34" i="7"/>
  <c r="V38" i="7" s="1"/>
  <c r="X36" i="7"/>
  <c r="Y35" i="7"/>
  <c r="S67" i="3" s="1"/>
  <c r="T67" i="3" s="1"/>
  <c r="X35" i="7"/>
  <c r="Z35" i="7"/>
  <c r="AB34" i="7"/>
  <c r="W34" i="7"/>
  <c r="V34" i="7"/>
  <c r="T34" i="7"/>
  <c r="S34" i="7"/>
  <c r="P34" i="7"/>
  <c r="O34" i="7"/>
  <c r="M34" i="7"/>
  <c r="N46" i="7" s="1"/>
  <c r="L34" i="7"/>
  <c r="K34" i="7"/>
  <c r="H34" i="7"/>
  <c r="G34" i="7"/>
  <c r="D34" i="7"/>
  <c r="C34" i="7"/>
  <c r="X9" i="7" l="1"/>
  <c r="F21" i="7"/>
  <c r="Q44" i="3"/>
  <c r="R44" i="3"/>
  <c r="Q67" i="3"/>
  <c r="R67" i="3"/>
  <c r="Q6" i="3"/>
  <c r="R6" i="3"/>
  <c r="Y46" i="7"/>
  <c r="Y54" i="7"/>
  <c r="X54" i="7"/>
  <c r="Y34" i="7"/>
  <c r="Y38" i="7"/>
  <c r="Y50" i="7"/>
  <c r="F34" i="7"/>
  <c r="Y42" i="7"/>
  <c r="AA36" i="7"/>
  <c r="E34" i="7"/>
  <c r="I34" i="7"/>
  <c r="J50" i="7" s="1"/>
  <c r="AA35" i="7"/>
  <c r="Z36" i="7"/>
  <c r="Z34" i="7" s="1"/>
  <c r="X38" i="7"/>
  <c r="Z39" i="7"/>
  <c r="Z38" i="7" s="1"/>
  <c r="X41" i="7"/>
  <c r="X44" i="7"/>
  <c r="AA45" i="7"/>
  <c r="X47" i="7"/>
  <c r="AA48" i="7"/>
  <c r="Z49" i="7"/>
  <c r="E50" i="7"/>
  <c r="I50" i="7"/>
  <c r="J34" i="7" s="1"/>
  <c r="Q50" i="7"/>
  <c r="R46" i="7" s="1"/>
  <c r="AA51" i="7"/>
  <c r="Z52" i="7"/>
  <c r="Z50" i="7" s="1"/>
  <c r="Z55" i="7"/>
  <c r="Z54" i="7" s="1"/>
  <c r="X57" i="7"/>
  <c r="AA39" i="7"/>
  <c r="Z43" i="7"/>
  <c r="Z42" i="7" s="1"/>
  <c r="AA49" i="7"/>
  <c r="AA52" i="7"/>
  <c r="AA55" i="7"/>
  <c r="AA37" i="7"/>
  <c r="AA40" i="7"/>
  <c r="E42" i="7"/>
  <c r="I42" i="7"/>
  <c r="J54" i="7" s="1"/>
  <c r="AA43" i="7"/>
  <c r="AA42" i="7" s="1"/>
  <c r="Z47" i="7"/>
  <c r="AA53" i="7"/>
  <c r="AA56" i="7"/>
  <c r="E46" i="7"/>
  <c r="E22" i="1"/>
  <c r="E21" i="1"/>
  <c r="E18" i="1"/>
  <c r="E20" i="1"/>
  <c r="E13" i="1"/>
  <c r="E11" i="1"/>
  <c r="U87" i="7"/>
  <c r="U86" i="7"/>
  <c r="U85" i="7"/>
  <c r="U83" i="7"/>
  <c r="U82" i="7"/>
  <c r="U81" i="7"/>
  <c r="U79" i="7"/>
  <c r="U78" i="7"/>
  <c r="U77" i="7"/>
  <c r="U75" i="7"/>
  <c r="U74" i="7"/>
  <c r="U73" i="7"/>
  <c r="U71" i="7"/>
  <c r="U70" i="7"/>
  <c r="U69" i="7"/>
  <c r="U66" i="7"/>
  <c r="U67" i="7"/>
  <c r="U65" i="7"/>
  <c r="Q83" i="7"/>
  <c r="Q82" i="7"/>
  <c r="Q81" i="7"/>
  <c r="Q79" i="7"/>
  <c r="Q78" i="7"/>
  <c r="Q77" i="7"/>
  <c r="Q75" i="7"/>
  <c r="Q74" i="7"/>
  <c r="Q73" i="7"/>
  <c r="Q71" i="7"/>
  <c r="Q70" i="7"/>
  <c r="Q69" i="7"/>
  <c r="Q66" i="7"/>
  <c r="Q67" i="7"/>
  <c r="Q65" i="7"/>
  <c r="M83" i="7"/>
  <c r="M82" i="7"/>
  <c r="M81" i="7"/>
  <c r="M79" i="7"/>
  <c r="M78" i="7"/>
  <c r="M77" i="7"/>
  <c r="M75" i="7"/>
  <c r="M74" i="7"/>
  <c r="M73" i="7"/>
  <c r="M71" i="7"/>
  <c r="M70" i="7"/>
  <c r="M69" i="7"/>
  <c r="M66" i="7"/>
  <c r="M67" i="7"/>
  <c r="M65" i="7"/>
  <c r="AA46" i="7" l="1"/>
  <c r="AA50" i="7"/>
  <c r="AA38" i="7"/>
  <c r="AA54" i="7"/>
  <c r="X42" i="7"/>
  <c r="F46" i="7"/>
  <c r="AA34" i="7"/>
  <c r="Z46" i="7"/>
  <c r="F42" i="7"/>
  <c r="X46" i="7"/>
  <c r="X50" i="7"/>
  <c r="F38" i="7"/>
  <c r="X34" i="7"/>
  <c r="F54" i="7"/>
  <c r="I83" i="7"/>
  <c r="I82" i="7"/>
  <c r="I81" i="7"/>
  <c r="I79" i="7"/>
  <c r="I78" i="7"/>
  <c r="I77" i="7"/>
  <c r="I71" i="7"/>
  <c r="I70" i="7"/>
  <c r="I69" i="7"/>
  <c r="I67" i="7"/>
  <c r="I66" i="7"/>
  <c r="I65" i="7"/>
  <c r="I74" i="7"/>
  <c r="I75" i="7"/>
  <c r="I73" i="7"/>
  <c r="E83" i="7"/>
  <c r="E82" i="7"/>
  <c r="E81" i="7"/>
  <c r="E79" i="7"/>
  <c r="E78" i="7"/>
  <c r="E77" i="7"/>
  <c r="E75" i="7"/>
  <c r="E74" i="7"/>
  <c r="E73" i="7"/>
  <c r="E71" i="7"/>
  <c r="E70" i="7"/>
  <c r="E69" i="7"/>
  <c r="E66" i="7"/>
  <c r="E67" i="7"/>
  <c r="E65" i="7"/>
  <c r="C73" i="7"/>
  <c r="N41" i="3" l="1"/>
  <c r="S41" i="3" s="1"/>
  <c r="T41" i="3" s="1"/>
  <c r="M41" i="3"/>
  <c r="Q41" i="3" s="1"/>
  <c r="Y87" i="7"/>
  <c r="Y86" i="7"/>
  <c r="U84" i="7"/>
  <c r="V76" i="7" s="1"/>
  <c r="Y85" i="7"/>
  <c r="M84" i="7"/>
  <c r="N80" i="7" s="1"/>
  <c r="AB84" i="7"/>
  <c r="W84" i="7"/>
  <c r="T84" i="7"/>
  <c r="S84" i="7"/>
  <c r="Q84" i="7"/>
  <c r="P84" i="7"/>
  <c r="O84" i="7"/>
  <c r="L84" i="7"/>
  <c r="K84" i="7"/>
  <c r="H84" i="7"/>
  <c r="G84" i="7"/>
  <c r="D84" i="7"/>
  <c r="C84" i="7"/>
  <c r="Y83" i="7"/>
  <c r="Y82" i="7"/>
  <c r="Q80" i="7"/>
  <c r="R76" i="7" s="1"/>
  <c r="AA81" i="7"/>
  <c r="Y81" i="7"/>
  <c r="AB80" i="7"/>
  <c r="W80" i="7"/>
  <c r="T80" i="7"/>
  <c r="S80" i="7"/>
  <c r="P80" i="7"/>
  <c r="O80" i="7"/>
  <c r="L80" i="7"/>
  <c r="K80" i="7"/>
  <c r="I80" i="7"/>
  <c r="J64" i="7" s="1"/>
  <c r="H80" i="7"/>
  <c r="G80" i="7"/>
  <c r="D80" i="7"/>
  <c r="C80" i="7"/>
  <c r="Y79" i="7"/>
  <c r="Y78" i="7"/>
  <c r="U76" i="7"/>
  <c r="V84" i="7" s="1"/>
  <c r="Y77" i="7"/>
  <c r="AB76" i="7"/>
  <c r="W76" i="7"/>
  <c r="T76" i="7"/>
  <c r="S76" i="7"/>
  <c r="P76" i="7"/>
  <c r="O76" i="7"/>
  <c r="L76" i="7"/>
  <c r="K76" i="7"/>
  <c r="H76" i="7"/>
  <c r="G76" i="7"/>
  <c r="D76" i="7"/>
  <c r="C76" i="7"/>
  <c r="Y75" i="7"/>
  <c r="Y74" i="7"/>
  <c r="Y73" i="7"/>
  <c r="U72" i="7"/>
  <c r="V80" i="7" s="1"/>
  <c r="I72" i="7"/>
  <c r="J84" i="7" s="1"/>
  <c r="E72" i="7"/>
  <c r="F76" i="7" s="1"/>
  <c r="AB72" i="7"/>
  <c r="W72" i="7"/>
  <c r="T72" i="7"/>
  <c r="S72" i="7"/>
  <c r="P72" i="7"/>
  <c r="O72" i="7"/>
  <c r="L72" i="7"/>
  <c r="K72" i="7"/>
  <c r="H72" i="7"/>
  <c r="G72" i="7"/>
  <c r="D72" i="7"/>
  <c r="C72" i="7"/>
  <c r="Y71" i="7"/>
  <c r="Y70" i="7"/>
  <c r="Y69" i="7"/>
  <c r="AB68" i="7"/>
  <c r="W68" i="7"/>
  <c r="T68" i="7"/>
  <c r="S68" i="7"/>
  <c r="R68" i="7"/>
  <c r="P68" i="7"/>
  <c r="O68" i="7"/>
  <c r="L68" i="7"/>
  <c r="K68" i="7"/>
  <c r="H68" i="7"/>
  <c r="G68" i="7"/>
  <c r="D68" i="7"/>
  <c r="C68" i="7"/>
  <c r="Y67" i="7"/>
  <c r="Y66" i="7"/>
  <c r="AA66" i="7"/>
  <c r="I64" i="7"/>
  <c r="J80" i="7" s="1"/>
  <c r="Y65" i="7"/>
  <c r="AB64" i="7"/>
  <c r="W64" i="7"/>
  <c r="U64" i="7"/>
  <c r="V68" i="7" s="1"/>
  <c r="T64" i="7"/>
  <c r="S64" i="7"/>
  <c r="P64" i="7"/>
  <c r="O64" i="7"/>
  <c r="L64" i="7"/>
  <c r="K64" i="7"/>
  <c r="H64" i="7"/>
  <c r="G64" i="7"/>
  <c r="D64" i="7"/>
  <c r="C64" i="7"/>
  <c r="Y80" i="7" l="1"/>
  <c r="R41" i="3"/>
  <c r="Y84" i="7"/>
  <c r="Y64" i="7"/>
  <c r="AA75" i="7"/>
  <c r="Q76" i="7"/>
  <c r="R80" i="7" s="1"/>
  <c r="Y68" i="7"/>
  <c r="Q64" i="7"/>
  <c r="R72" i="7" s="1"/>
  <c r="Z69" i="7"/>
  <c r="U68" i="7"/>
  <c r="V64" i="7" s="1"/>
  <c r="Q72" i="7"/>
  <c r="R64" i="7" s="1"/>
  <c r="M80" i="7"/>
  <c r="N84" i="7" s="1"/>
  <c r="M64" i="7"/>
  <c r="N76" i="7" s="1"/>
  <c r="Z66" i="7"/>
  <c r="Z74" i="7"/>
  <c r="AA79" i="7"/>
  <c r="AA83" i="7"/>
  <c r="AA85" i="7"/>
  <c r="AA87" i="7"/>
  <c r="Y72" i="7"/>
  <c r="Q68" i="7"/>
  <c r="R84" i="7" s="1"/>
  <c r="Z79" i="7"/>
  <c r="Z85" i="7"/>
  <c r="X75" i="7"/>
  <c r="Q29" i="3" s="1"/>
  <c r="I76" i="7"/>
  <c r="J68" i="7" s="1"/>
  <c r="Z77" i="7"/>
  <c r="X77" i="7"/>
  <c r="R61" i="3" s="1"/>
  <c r="AA82" i="7"/>
  <c r="X86" i="7"/>
  <c r="AA86" i="7"/>
  <c r="Z86" i="7"/>
  <c r="X67" i="7"/>
  <c r="Q57" i="3" s="1"/>
  <c r="Z67" i="7"/>
  <c r="I68" i="7"/>
  <c r="J76" i="7" s="1"/>
  <c r="Z71" i="7"/>
  <c r="X71" i="7"/>
  <c r="Q48" i="3" s="1"/>
  <c r="X74" i="7"/>
  <c r="M76" i="7"/>
  <c r="N64" i="7" s="1"/>
  <c r="Y76" i="7"/>
  <c r="X82" i="7"/>
  <c r="Q22" i="3" s="1"/>
  <c r="Z65" i="7"/>
  <c r="AA65" i="7"/>
  <c r="X66" i="7"/>
  <c r="Q33" i="3" s="1"/>
  <c r="X69" i="7"/>
  <c r="Q35" i="3" s="1"/>
  <c r="X79" i="7"/>
  <c r="R28" i="3" s="1"/>
  <c r="Z81" i="7"/>
  <c r="X81" i="7"/>
  <c r="Q69" i="3" s="1"/>
  <c r="E80" i="7"/>
  <c r="U80" i="7"/>
  <c r="V72" i="7" s="1"/>
  <c r="X85" i="7"/>
  <c r="E64" i="7"/>
  <c r="X65" i="7"/>
  <c r="Q20" i="3" s="1"/>
  <c r="AA67" i="7"/>
  <c r="M68" i="7"/>
  <c r="N72" i="7" s="1"/>
  <c r="AA70" i="7"/>
  <c r="Z70" i="7"/>
  <c r="M72" i="7"/>
  <c r="N68" i="7" s="1"/>
  <c r="AA73" i="7"/>
  <c r="Z73" i="7"/>
  <c r="AA78" i="7"/>
  <c r="X78" i="7"/>
  <c r="Z82" i="7"/>
  <c r="Z83" i="7"/>
  <c r="E84" i="7"/>
  <c r="I84" i="7"/>
  <c r="J72" i="7" s="1"/>
  <c r="Z87" i="7"/>
  <c r="X87" i="7"/>
  <c r="AA69" i="7"/>
  <c r="X83" i="7"/>
  <c r="E68" i="7"/>
  <c r="X70" i="7"/>
  <c r="Q26" i="3" s="1"/>
  <c r="AA71" i="7"/>
  <c r="X73" i="7"/>
  <c r="AA74" i="7"/>
  <c r="Z75" i="7"/>
  <c r="AA77" i="7"/>
  <c r="Z78" i="7"/>
  <c r="E76" i="7"/>
  <c r="K42" i="3"/>
  <c r="R42" i="3" s="1"/>
  <c r="L42" i="3"/>
  <c r="S42" i="3" s="1"/>
  <c r="Q9" i="3"/>
  <c r="R9" i="3"/>
  <c r="S9" i="3"/>
  <c r="Q13" i="3"/>
  <c r="R13" i="3"/>
  <c r="S13" i="3"/>
  <c r="Q5" i="3"/>
  <c r="R5" i="3"/>
  <c r="S5" i="3"/>
  <c r="Q8" i="3"/>
  <c r="R8" i="3"/>
  <c r="S8" i="3"/>
  <c r="Q14" i="3"/>
  <c r="R14" i="3"/>
  <c r="S14" i="3"/>
  <c r="Q7" i="3"/>
  <c r="R7" i="3"/>
  <c r="S7" i="3"/>
  <c r="Q38" i="3"/>
  <c r="R38" i="3"/>
  <c r="S38" i="3"/>
  <c r="Q4" i="3"/>
  <c r="R4" i="3"/>
  <c r="S4" i="3"/>
  <c r="Q10" i="3"/>
  <c r="R10" i="3"/>
  <c r="S10" i="3"/>
  <c r="Q3" i="3"/>
  <c r="R3" i="3"/>
  <c r="S3" i="3"/>
  <c r="S20" i="3"/>
  <c r="Q11" i="3"/>
  <c r="R11" i="3"/>
  <c r="S11" i="3"/>
  <c r="Q12" i="3"/>
  <c r="R12" i="3"/>
  <c r="S12" i="3"/>
  <c r="Q15" i="3"/>
  <c r="R15" i="3"/>
  <c r="S15" i="3"/>
  <c r="Q16" i="3"/>
  <c r="R16" i="3"/>
  <c r="S16" i="3"/>
  <c r="Q18" i="3"/>
  <c r="R18" i="3"/>
  <c r="S18" i="3"/>
  <c r="Q23" i="3"/>
  <c r="R23" i="3"/>
  <c r="S23" i="3"/>
  <c r="Q27" i="3"/>
  <c r="R27" i="3"/>
  <c r="S27" i="3"/>
  <c r="Q39" i="3"/>
  <c r="R39" i="3"/>
  <c r="S39" i="3"/>
  <c r="Q37" i="3"/>
  <c r="R37" i="3"/>
  <c r="S37" i="3"/>
  <c r="Q19" i="3"/>
  <c r="R19" i="3"/>
  <c r="S19" i="3"/>
  <c r="S26" i="3"/>
  <c r="Q28" i="3"/>
  <c r="S28" i="3"/>
  <c r="Q17" i="3"/>
  <c r="R17" i="3"/>
  <c r="S17" i="3"/>
  <c r="Q31" i="3"/>
  <c r="R31" i="3"/>
  <c r="S31" i="3"/>
  <c r="Q21" i="3"/>
  <c r="R21" i="3"/>
  <c r="S21" i="3"/>
  <c r="S29" i="3"/>
  <c r="S33" i="3"/>
  <c r="Q32" i="3"/>
  <c r="R32" i="3"/>
  <c r="S32" i="3"/>
  <c r="Q24" i="3"/>
  <c r="R24" i="3"/>
  <c r="S24" i="3"/>
  <c r="Q34" i="3"/>
  <c r="R34" i="3"/>
  <c r="S34" i="3"/>
  <c r="Q36" i="3"/>
  <c r="R36" i="3"/>
  <c r="S36" i="3"/>
  <c r="S22" i="3"/>
  <c r="S35" i="3"/>
  <c r="Q40" i="3"/>
  <c r="R40" i="3"/>
  <c r="S40" i="3"/>
  <c r="Q43" i="3"/>
  <c r="R43" i="3"/>
  <c r="S43" i="3"/>
  <c r="Q42" i="3"/>
  <c r="S48" i="3"/>
  <c r="Q47" i="3"/>
  <c r="R47" i="3"/>
  <c r="S47" i="3"/>
  <c r="Q52" i="3"/>
  <c r="R52" i="3"/>
  <c r="S52" i="3"/>
  <c r="Q49" i="3"/>
  <c r="R49" i="3"/>
  <c r="S49" i="3"/>
  <c r="Q59" i="3"/>
  <c r="R59" i="3"/>
  <c r="S59" i="3"/>
  <c r="Q50" i="3"/>
  <c r="R50" i="3"/>
  <c r="S50" i="3"/>
  <c r="Q60" i="3"/>
  <c r="R60" i="3"/>
  <c r="S60" i="3"/>
  <c r="Q55" i="3"/>
  <c r="R55" i="3"/>
  <c r="S55" i="3"/>
  <c r="Q51" i="3"/>
  <c r="R51" i="3"/>
  <c r="S51" i="3"/>
  <c r="Q56" i="3"/>
  <c r="R56" i="3"/>
  <c r="S56" i="3"/>
  <c r="Q54" i="3"/>
  <c r="R54" i="3"/>
  <c r="S54" i="3"/>
  <c r="Q53" i="3"/>
  <c r="R53" i="3"/>
  <c r="S53" i="3"/>
  <c r="Q58" i="3"/>
  <c r="R58" i="3"/>
  <c r="S58" i="3"/>
  <c r="Q61" i="3"/>
  <c r="S61" i="3"/>
  <c r="S57" i="3"/>
  <c r="Q62" i="3"/>
  <c r="R62" i="3"/>
  <c r="S62" i="3"/>
  <c r="Q66" i="3"/>
  <c r="R66" i="3"/>
  <c r="S66" i="3"/>
  <c r="Q63" i="3"/>
  <c r="R63" i="3"/>
  <c r="S63" i="3"/>
  <c r="Q64" i="3"/>
  <c r="R64" i="3"/>
  <c r="S64" i="3"/>
  <c r="Q65" i="3"/>
  <c r="R65" i="3"/>
  <c r="S65" i="3"/>
  <c r="Q68" i="3"/>
  <c r="R68" i="3"/>
  <c r="S68" i="3"/>
  <c r="S69" i="3"/>
  <c r="Q70" i="3"/>
  <c r="R70" i="3"/>
  <c r="S70" i="3"/>
  <c r="Q71" i="3"/>
  <c r="R71" i="3"/>
  <c r="S71" i="3"/>
  <c r="U28" i="6"/>
  <c r="U27" i="6"/>
  <c r="U26" i="6"/>
  <c r="U24" i="6"/>
  <c r="U23" i="6"/>
  <c r="U22" i="6"/>
  <c r="U20" i="6"/>
  <c r="U19" i="6"/>
  <c r="U18" i="6"/>
  <c r="U16" i="6"/>
  <c r="U15" i="6"/>
  <c r="U14" i="6"/>
  <c r="U12" i="6"/>
  <c r="U11" i="6"/>
  <c r="U10" i="6"/>
  <c r="U7" i="6"/>
  <c r="U8" i="6"/>
  <c r="U6" i="6"/>
  <c r="Q28" i="6"/>
  <c r="Q27" i="6"/>
  <c r="Q26" i="6"/>
  <c r="Q24" i="6"/>
  <c r="Q23" i="6"/>
  <c r="Q22" i="6"/>
  <c r="Q20" i="6"/>
  <c r="Q19" i="6"/>
  <c r="Q18" i="6"/>
  <c r="Q16" i="6"/>
  <c r="Q15" i="6"/>
  <c r="Q14" i="6"/>
  <c r="Q12" i="6"/>
  <c r="Q11" i="6"/>
  <c r="Q10" i="6"/>
  <c r="Q7" i="6"/>
  <c r="Q8" i="6"/>
  <c r="Q6" i="6"/>
  <c r="M28" i="6"/>
  <c r="M27" i="6"/>
  <c r="M26" i="6"/>
  <c r="M24" i="6"/>
  <c r="M23" i="6"/>
  <c r="M22" i="6"/>
  <c r="M20" i="6"/>
  <c r="M19" i="6"/>
  <c r="M18" i="6"/>
  <c r="M16" i="6"/>
  <c r="M15" i="6"/>
  <c r="M14" i="6"/>
  <c r="M12" i="6"/>
  <c r="M11" i="6"/>
  <c r="M10" i="6"/>
  <c r="M7" i="6"/>
  <c r="M8" i="6"/>
  <c r="M6" i="6"/>
  <c r="I28" i="6"/>
  <c r="I27" i="6"/>
  <c r="I26" i="6"/>
  <c r="I24" i="6"/>
  <c r="I23" i="6"/>
  <c r="I22" i="6"/>
  <c r="I20" i="6"/>
  <c r="I19" i="6"/>
  <c r="I18" i="6"/>
  <c r="I16" i="6"/>
  <c r="I15" i="6"/>
  <c r="I14" i="6"/>
  <c r="I12" i="6"/>
  <c r="I11" i="6"/>
  <c r="I10" i="6"/>
  <c r="I7" i="6"/>
  <c r="I8" i="6"/>
  <c r="I6" i="6"/>
  <c r="E28" i="6"/>
  <c r="E27" i="6"/>
  <c r="E26" i="6"/>
  <c r="E24" i="6"/>
  <c r="E23" i="6"/>
  <c r="E22" i="6"/>
  <c r="E20" i="6"/>
  <c r="E19" i="6"/>
  <c r="E18" i="6"/>
  <c r="E16" i="6"/>
  <c r="E15" i="6"/>
  <c r="E14" i="6"/>
  <c r="E12" i="6"/>
  <c r="E11" i="6"/>
  <c r="E10" i="6"/>
  <c r="E7" i="6"/>
  <c r="E8" i="6"/>
  <c r="E6" i="6"/>
  <c r="C10" i="6"/>
  <c r="R57" i="3" l="1"/>
  <c r="R69" i="3"/>
  <c r="R26" i="3"/>
  <c r="R20" i="3"/>
  <c r="R22" i="3"/>
  <c r="R29" i="3"/>
  <c r="R48" i="3"/>
  <c r="R35" i="3"/>
  <c r="R33" i="3"/>
  <c r="Z68" i="7"/>
  <c r="AA80" i="7"/>
  <c r="AA84" i="7"/>
  <c r="Z84" i="7"/>
  <c r="AA76" i="7"/>
  <c r="AA68" i="7"/>
  <c r="X80" i="7"/>
  <c r="F68" i="7"/>
  <c r="X84" i="7"/>
  <c r="F64" i="7"/>
  <c r="X72" i="7"/>
  <c r="Z72" i="7"/>
  <c r="X64" i="7"/>
  <c r="F84" i="7"/>
  <c r="Z80" i="7"/>
  <c r="AA64" i="7"/>
  <c r="F72" i="7"/>
  <c r="X76" i="7"/>
  <c r="F80" i="7"/>
  <c r="X68" i="7"/>
  <c r="AA72" i="7"/>
  <c r="Z64" i="7"/>
  <c r="Z76" i="7"/>
  <c r="Y28" i="6"/>
  <c r="I25" i="6"/>
  <c r="AA28" i="6"/>
  <c r="Y27" i="6"/>
  <c r="Z27" i="6"/>
  <c r="X27" i="6"/>
  <c r="Z26" i="6"/>
  <c r="Y26" i="6"/>
  <c r="Q25" i="6"/>
  <c r="R9" i="6" s="1"/>
  <c r="X26" i="6"/>
  <c r="AB25" i="6"/>
  <c r="W25" i="6"/>
  <c r="U25" i="6"/>
  <c r="T25" i="6"/>
  <c r="S25" i="6"/>
  <c r="P25" i="6"/>
  <c r="O25" i="6"/>
  <c r="L25" i="6"/>
  <c r="K25" i="6"/>
  <c r="H25" i="6"/>
  <c r="G25" i="6"/>
  <c r="E25" i="6"/>
  <c r="D25" i="6"/>
  <c r="C25" i="6"/>
  <c r="Y24" i="6"/>
  <c r="Z24" i="6"/>
  <c r="X24" i="6"/>
  <c r="AA24" i="6"/>
  <c r="Z23" i="6"/>
  <c r="Y23" i="6"/>
  <c r="AA23" i="6"/>
  <c r="Y22" i="6"/>
  <c r="Z22" i="6"/>
  <c r="AB21" i="6"/>
  <c r="W21" i="6"/>
  <c r="U21" i="6"/>
  <c r="V13" i="6" s="1"/>
  <c r="T21" i="6"/>
  <c r="S21" i="6"/>
  <c r="Q21" i="6"/>
  <c r="P21" i="6"/>
  <c r="O21" i="6"/>
  <c r="M21" i="6"/>
  <c r="N25" i="6" s="1"/>
  <c r="L21" i="6"/>
  <c r="K21" i="6"/>
  <c r="I21" i="6"/>
  <c r="J5" i="6" s="1"/>
  <c r="H21" i="6"/>
  <c r="G21" i="6"/>
  <c r="E21" i="6"/>
  <c r="D21" i="6"/>
  <c r="C21" i="6"/>
  <c r="Z20" i="6"/>
  <c r="Y20" i="6"/>
  <c r="Q17" i="6"/>
  <c r="R21" i="6" s="1"/>
  <c r="AA20" i="6"/>
  <c r="Y19" i="6"/>
  <c r="U17" i="6"/>
  <c r="V25" i="6" s="1"/>
  <c r="Z19" i="6"/>
  <c r="Y18" i="6"/>
  <c r="M17" i="6"/>
  <c r="N5" i="6" s="1"/>
  <c r="I17" i="6"/>
  <c r="J9" i="6" s="1"/>
  <c r="AA18" i="6"/>
  <c r="AB17" i="6"/>
  <c r="W17" i="6"/>
  <c r="V17" i="6"/>
  <c r="T17" i="6"/>
  <c r="S17" i="6"/>
  <c r="R17" i="6"/>
  <c r="P17" i="6"/>
  <c r="O17" i="6"/>
  <c r="L17" i="6"/>
  <c r="K17" i="6"/>
  <c r="H17" i="6"/>
  <c r="G17" i="6"/>
  <c r="D17" i="6"/>
  <c r="C17" i="6"/>
  <c r="Y16" i="6"/>
  <c r="U13" i="6"/>
  <c r="V21" i="6" s="1"/>
  <c r="Z16" i="6"/>
  <c r="Y15" i="6"/>
  <c r="I13" i="6"/>
  <c r="J25" i="6" s="1"/>
  <c r="AA15" i="6"/>
  <c r="Y14" i="6"/>
  <c r="Q13" i="6"/>
  <c r="R5" i="6" s="1"/>
  <c r="Z14" i="6"/>
  <c r="X14" i="6"/>
  <c r="AB13" i="6"/>
  <c r="W13" i="6"/>
  <c r="T13" i="6"/>
  <c r="S13" i="6"/>
  <c r="P13" i="6"/>
  <c r="O13" i="6"/>
  <c r="L13" i="6"/>
  <c r="K13" i="6"/>
  <c r="H13" i="6"/>
  <c r="G13" i="6"/>
  <c r="D13" i="6"/>
  <c r="C13" i="6"/>
  <c r="Y12" i="6"/>
  <c r="X12" i="6"/>
  <c r="AA12" i="6"/>
  <c r="Y11" i="6"/>
  <c r="M9" i="6"/>
  <c r="N13" i="6" s="1"/>
  <c r="X11" i="6"/>
  <c r="Z10" i="6"/>
  <c r="Y10" i="6"/>
  <c r="Q9" i="6"/>
  <c r="R25" i="6" s="1"/>
  <c r="AA10" i="6"/>
  <c r="AB9" i="6"/>
  <c r="W9" i="6"/>
  <c r="U9" i="6"/>
  <c r="V5" i="6" s="1"/>
  <c r="T9" i="6"/>
  <c r="S9" i="6"/>
  <c r="P9" i="6"/>
  <c r="O9" i="6"/>
  <c r="L9" i="6"/>
  <c r="K9" i="6"/>
  <c r="H9" i="6"/>
  <c r="G9" i="6"/>
  <c r="E9" i="6"/>
  <c r="F21" i="6" s="1"/>
  <c r="D9" i="6"/>
  <c r="C9" i="6"/>
  <c r="Y8" i="6"/>
  <c r="Z8" i="6"/>
  <c r="X8" i="6"/>
  <c r="AA8" i="6"/>
  <c r="Z7" i="6"/>
  <c r="Y7" i="6"/>
  <c r="AA7" i="6"/>
  <c r="Y6" i="6"/>
  <c r="Z6" i="6"/>
  <c r="AB5" i="6"/>
  <c r="W5" i="6"/>
  <c r="U5" i="6"/>
  <c r="V9" i="6" s="1"/>
  <c r="T5" i="6"/>
  <c r="S5" i="6"/>
  <c r="Q5" i="6"/>
  <c r="R13" i="6" s="1"/>
  <c r="P5" i="6"/>
  <c r="O5" i="6"/>
  <c r="M5" i="6"/>
  <c r="N17" i="6" s="1"/>
  <c r="L5" i="6"/>
  <c r="K5" i="6"/>
  <c r="I5" i="6"/>
  <c r="J21" i="6" s="1"/>
  <c r="H5" i="6"/>
  <c r="G5" i="6"/>
  <c r="F5" i="6"/>
  <c r="E5" i="6"/>
  <c r="D5" i="6"/>
  <c r="C5" i="6"/>
  <c r="Y21" i="6" l="1"/>
  <c r="Y5" i="6"/>
  <c r="Z21" i="6"/>
  <c r="Y25" i="6"/>
  <c r="X21" i="6"/>
  <c r="Y17" i="6"/>
  <c r="Y13" i="6"/>
  <c r="Y9" i="6"/>
  <c r="X5" i="6"/>
  <c r="Z5" i="6"/>
  <c r="J13" i="6"/>
  <c r="AA6" i="6"/>
  <c r="AA5" i="6" s="1"/>
  <c r="X15" i="6"/>
  <c r="AA16" i="6"/>
  <c r="X18" i="6"/>
  <c r="AA22" i="6"/>
  <c r="AA21" i="6" s="1"/>
  <c r="X28" i="6"/>
  <c r="X6" i="6"/>
  <c r="I9" i="6"/>
  <c r="Z11" i="6"/>
  <c r="X22" i="6"/>
  <c r="AA26" i="6"/>
  <c r="X7" i="6"/>
  <c r="F9" i="6"/>
  <c r="X10" i="6"/>
  <c r="AA11" i="6"/>
  <c r="AA9" i="6" s="1"/>
  <c r="Z12" i="6"/>
  <c r="E13" i="6"/>
  <c r="M13" i="6"/>
  <c r="N9" i="6" s="1"/>
  <c r="AA14" i="6"/>
  <c r="Z15" i="6"/>
  <c r="Z13" i="6" s="1"/>
  <c r="Z18" i="6"/>
  <c r="Z17" i="6" s="1"/>
  <c r="X20" i="6"/>
  <c r="X23" i="6"/>
  <c r="F25" i="6"/>
  <c r="AA27" i="6"/>
  <c r="Z28" i="6"/>
  <c r="Z25" i="6" s="1"/>
  <c r="AA19" i="6"/>
  <c r="AA17" i="6" s="1"/>
  <c r="X16" i="6"/>
  <c r="X19" i="6"/>
  <c r="M25" i="6"/>
  <c r="N21" i="6" s="1"/>
  <c r="E17" i="6"/>
  <c r="U58" i="6"/>
  <c r="U57" i="6"/>
  <c r="U56" i="6"/>
  <c r="U54" i="6"/>
  <c r="U53" i="6"/>
  <c r="U52" i="6"/>
  <c r="U50" i="6"/>
  <c r="U49" i="6"/>
  <c r="U48" i="6"/>
  <c r="U46" i="6"/>
  <c r="U45" i="6"/>
  <c r="U44" i="6"/>
  <c r="U42" i="6"/>
  <c r="U41" i="6"/>
  <c r="U40" i="6"/>
  <c r="U37" i="6"/>
  <c r="U38" i="6"/>
  <c r="U36" i="6"/>
  <c r="Q58" i="6"/>
  <c r="Q57" i="6"/>
  <c r="Q56" i="6"/>
  <c r="Q54" i="6"/>
  <c r="Q53" i="6"/>
  <c r="Q52" i="6"/>
  <c r="Q50" i="6"/>
  <c r="Q49" i="6"/>
  <c r="Q48" i="6"/>
  <c r="Q46" i="6"/>
  <c r="Q45" i="6"/>
  <c r="Q44" i="6"/>
  <c r="Q42" i="6"/>
  <c r="Q41" i="6"/>
  <c r="Q40" i="6"/>
  <c r="Q37" i="6"/>
  <c r="Q38" i="6"/>
  <c r="Q36" i="6"/>
  <c r="M58" i="6"/>
  <c r="M57" i="6"/>
  <c r="M56" i="6"/>
  <c r="M54" i="6"/>
  <c r="M53" i="6"/>
  <c r="M52" i="6"/>
  <c r="M50" i="6"/>
  <c r="M49" i="6"/>
  <c r="M48" i="6"/>
  <c r="M46" i="6"/>
  <c r="M45" i="6"/>
  <c r="M44" i="6"/>
  <c r="M42" i="6"/>
  <c r="M41" i="6"/>
  <c r="M40" i="6"/>
  <c r="M37" i="6"/>
  <c r="M38" i="6"/>
  <c r="M36" i="6"/>
  <c r="I52" i="6"/>
  <c r="I58" i="6"/>
  <c r="I57" i="6"/>
  <c r="I56" i="6"/>
  <c r="I55" i="6" s="1"/>
  <c r="I54" i="6"/>
  <c r="I53" i="6"/>
  <c r="I50" i="6"/>
  <c r="I49" i="6"/>
  <c r="I48" i="6"/>
  <c r="I46" i="6"/>
  <c r="I45" i="6"/>
  <c r="I44" i="6"/>
  <c r="I42" i="6"/>
  <c r="I41" i="6"/>
  <c r="I40" i="6"/>
  <c r="I37" i="6"/>
  <c r="I38" i="6"/>
  <c r="I36" i="6"/>
  <c r="E58" i="6"/>
  <c r="E57" i="6"/>
  <c r="E56" i="6"/>
  <c r="E54" i="6"/>
  <c r="E53" i="6"/>
  <c r="E52" i="6"/>
  <c r="E50" i="6"/>
  <c r="E49" i="6"/>
  <c r="E48" i="6"/>
  <c r="E46" i="6"/>
  <c r="E45" i="6"/>
  <c r="E44" i="6"/>
  <c r="E42" i="6"/>
  <c r="E41" i="6"/>
  <c r="E40" i="6"/>
  <c r="E37" i="6"/>
  <c r="E38" i="6"/>
  <c r="E36" i="6"/>
  <c r="AA13" i="6" l="1"/>
  <c r="AA25" i="6"/>
  <c r="Z9" i="6"/>
  <c r="X25" i="6"/>
  <c r="J17" i="6"/>
  <c r="X9" i="6"/>
  <c r="F13" i="6"/>
  <c r="X17" i="6"/>
  <c r="X13" i="6"/>
  <c r="F17" i="6"/>
  <c r="Y58" i="6"/>
  <c r="AA58" i="6"/>
  <c r="Y57" i="6"/>
  <c r="M55" i="6"/>
  <c r="N51" i="6" s="1"/>
  <c r="X57" i="6"/>
  <c r="AA57" i="6"/>
  <c r="Z56" i="6"/>
  <c r="Y56" i="6"/>
  <c r="Q55" i="6"/>
  <c r="R39" i="6" s="1"/>
  <c r="X56" i="6"/>
  <c r="AB55" i="6"/>
  <c r="W55" i="6"/>
  <c r="U55" i="6"/>
  <c r="V47" i="6" s="1"/>
  <c r="T55" i="6"/>
  <c r="S55" i="6"/>
  <c r="P55" i="6"/>
  <c r="O55" i="6"/>
  <c r="L55" i="6"/>
  <c r="K55" i="6"/>
  <c r="H55" i="6"/>
  <c r="G55" i="6"/>
  <c r="E55" i="6"/>
  <c r="D55" i="6"/>
  <c r="C55" i="6"/>
  <c r="Y54" i="6"/>
  <c r="X54" i="6"/>
  <c r="AA54" i="6"/>
  <c r="Y53" i="6"/>
  <c r="M51" i="6"/>
  <c r="N55" i="6" s="1"/>
  <c r="Y52" i="6"/>
  <c r="AA52" i="6"/>
  <c r="AB51" i="6"/>
  <c r="W51" i="6"/>
  <c r="T51" i="6"/>
  <c r="S51" i="6"/>
  <c r="P51" i="6"/>
  <c r="O51" i="6"/>
  <c r="L51" i="6"/>
  <c r="K51" i="6"/>
  <c r="H51" i="6"/>
  <c r="G51" i="6"/>
  <c r="D51" i="6"/>
  <c r="Y50" i="6"/>
  <c r="Q47" i="6"/>
  <c r="R51" i="6" s="1"/>
  <c r="Z50" i="6"/>
  <c r="Y49" i="6"/>
  <c r="U47" i="6"/>
  <c r="V55" i="6" s="1"/>
  <c r="X49" i="6"/>
  <c r="AA49" i="6"/>
  <c r="Y48" i="6"/>
  <c r="M47" i="6"/>
  <c r="N35" i="6" s="1"/>
  <c r="X48" i="6"/>
  <c r="AA48" i="6"/>
  <c r="AB47" i="6"/>
  <c r="W47" i="6"/>
  <c r="T47" i="6"/>
  <c r="S47" i="6"/>
  <c r="P47" i="6"/>
  <c r="O47" i="6"/>
  <c r="L47" i="6"/>
  <c r="K47" i="6"/>
  <c r="H47" i="6"/>
  <c r="G47" i="6"/>
  <c r="D47" i="6"/>
  <c r="C47" i="6"/>
  <c r="Y46" i="6"/>
  <c r="U43" i="6"/>
  <c r="V51" i="6" s="1"/>
  <c r="X46" i="6"/>
  <c r="AA46" i="6"/>
  <c r="Y45" i="6"/>
  <c r="X45" i="6"/>
  <c r="AA45" i="6"/>
  <c r="Z44" i="6"/>
  <c r="Y44" i="6"/>
  <c r="Q43" i="6"/>
  <c r="R35" i="6" s="1"/>
  <c r="M43" i="6"/>
  <c r="N39" i="6" s="1"/>
  <c r="X44" i="6"/>
  <c r="AB43" i="6"/>
  <c r="W43" i="6"/>
  <c r="T43" i="6"/>
  <c r="S43" i="6"/>
  <c r="P43" i="6"/>
  <c r="O43" i="6"/>
  <c r="L43" i="6"/>
  <c r="K43" i="6"/>
  <c r="H43" i="6"/>
  <c r="G43" i="6"/>
  <c r="D43" i="6"/>
  <c r="C43" i="6"/>
  <c r="Y42" i="6"/>
  <c r="X42" i="6"/>
  <c r="AA42" i="6"/>
  <c r="Y41" i="6"/>
  <c r="Z41" i="6"/>
  <c r="X41" i="6"/>
  <c r="Y40" i="6"/>
  <c r="Z40" i="6"/>
  <c r="AB39" i="6"/>
  <c r="W39" i="6"/>
  <c r="U39" i="6"/>
  <c r="V35" i="6" s="1"/>
  <c r="T39" i="6"/>
  <c r="S39" i="6"/>
  <c r="Q39" i="6"/>
  <c r="R55" i="6" s="1"/>
  <c r="P39" i="6"/>
  <c r="O39" i="6"/>
  <c r="M39" i="6"/>
  <c r="N43" i="6" s="1"/>
  <c r="L39" i="6"/>
  <c r="K39" i="6"/>
  <c r="I39" i="6"/>
  <c r="J47" i="6" s="1"/>
  <c r="H39" i="6"/>
  <c r="G39" i="6"/>
  <c r="E39" i="6"/>
  <c r="D39" i="6"/>
  <c r="C39" i="6"/>
  <c r="Z38" i="6"/>
  <c r="Y38" i="6"/>
  <c r="Q35" i="6"/>
  <c r="R43" i="6" s="1"/>
  <c r="X38" i="6"/>
  <c r="AA38" i="6"/>
  <c r="Y37" i="6"/>
  <c r="U35" i="6"/>
  <c r="V39" i="6" s="1"/>
  <c r="Z37" i="6"/>
  <c r="Y36" i="6"/>
  <c r="I35" i="6"/>
  <c r="J51" i="6" s="1"/>
  <c r="AA36" i="6"/>
  <c r="AB35" i="6"/>
  <c r="W35" i="6"/>
  <c r="T35" i="6"/>
  <c r="S35" i="6"/>
  <c r="P35" i="6"/>
  <c r="O35" i="6"/>
  <c r="M35" i="6"/>
  <c r="N47" i="6" s="1"/>
  <c r="L35" i="6"/>
  <c r="K35" i="6"/>
  <c r="H35" i="6"/>
  <c r="G35" i="6"/>
  <c r="F35" i="6"/>
  <c r="D35" i="6"/>
  <c r="C35" i="6"/>
  <c r="Y55" i="6" l="1"/>
  <c r="Y35" i="6"/>
  <c r="X39" i="6"/>
  <c r="Y51" i="6"/>
  <c r="Y39" i="6"/>
  <c r="Y43" i="6"/>
  <c r="Y47" i="6"/>
  <c r="J43" i="6"/>
  <c r="X55" i="6"/>
  <c r="AA50" i="6"/>
  <c r="AA47" i="6" s="1"/>
  <c r="X52" i="6"/>
  <c r="Q51" i="6"/>
  <c r="R47" i="6" s="1"/>
  <c r="X58" i="6"/>
  <c r="X37" i="6"/>
  <c r="X40" i="6"/>
  <c r="AA41" i="6"/>
  <c r="Z42" i="6"/>
  <c r="Z39" i="6" s="1"/>
  <c r="E43" i="6"/>
  <c r="I43" i="6"/>
  <c r="J55" i="6" s="1"/>
  <c r="AA44" i="6"/>
  <c r="AA43" i="6" s="1"/>
  <c r="Z45" i="6"/>
  <c r="Z48" i="6"/>
  <c r="X50" i="6"/>
  <c r="C51" i="6"/>
  <c r="U51" i="6"/>
  <c r="V43" i="6" s="1"/>
  <c r="Z54" i="6"/>
  <c r="AA56" i="6"/>
  <c r="AA55" i="6" s="1"/>
  <c r="Z57" i="6"/>
  <c r="AA40" i="6"/>
  <c r="F51" i="6"/>
  <c r="Z36" i="6"/>
  <c r="Z35" i="6" s="1"/>
  <c r="Z46" i="6"/>
  <c r="E47" i="6"/>
  <c r="I47" i="6"/>
  <c r="J39" i="6" s="1"/>
  <c r="Z49" i="6"/>
  <c r="Z52" i="6"/>
  <c r="AA53" i="6"/>
  <c r="AA51" i="6" s="1"/>
  <c r="Z58" i="6"/>
  <c r="X36" i="6"/>
  <c r="AA37" i="6"/>
  <c r="AA35" i="6" s="1"/>
  <c r="E35" i="6"/>
  <c r="T12" i="3"/>
  <c r="Z55" i="6" l="1"/>
  <c r="Z43" i="6"/>
  <c r="F55" i="6"/>
  <c r="X35" i="6"/>
  <c r="AA39" i="6"/>
  <c r="Z47" i="6"/>
  <c r="F47" i="6"/>
  <c r="X43" i="6"/>
  <c r="I51" i="6"/>
  <c r="J35" i="6" s="1"/>
  <c r="F43" i="6"/>
  <c r="X47" i="6"/>
  <c r="E51" i="6"/>
  <c r="Z53" i="6"/>
  <c r="Z51" i="6" s="1"/>
  <c r="X53" i="6"/>
  <c r="U87" i="6"/>
  <c r="U86" i="6"/>
  <c r="U85" i="6"/>
  <c r="U83" i="6"/>
  <c r="U80" i="6" s="1"/>
  <c r="V72" i="6" s="1"/>
  <c r="U82" i="6"/>
  <c r="U81" i="6"/>
  <c r="U79" i="6"/>
  <c r="U78" i="6"/>
  <c r="U77" i="6"/>
  <c r="U75" i="6"/>
  <c r="U74" i="6"/>
  <c r="U73" i="6"/>
  <c r="U71" i="6"/>
  <c r="U70" i="6"/>
  <c r="U69" i="6"/>
  <c r="U68" i="6" s="1"/>
  <c r="V64" i="6" s="1"/>
  <c r="U66" i="6"/>
  <c r="U67" i="6"/>
  <c r="U65" i="6"/>
  <c r="Q87" i="6"/>
  <c r="Q86" i="6"/>
  <c r="Q85" i="6"/>
  <c r="Q83" i="6"/>
  <c r="Q80" i="6" s="1"/>
  <c r="R76" i="6" s="1"/>
  <c r="Q82" i="6"/>
  <c r="Q81" i="6"/>
  <c r="Q79" i="6"/>
  <c r="Q78" i="6"/>
  <c r="Q77" i="6"/>
  <c r="Q75" i="6"/>
  <c r="Q74" i="6"/>
  <c r="Q72" i="6" s="1"/>
  <c r="R64" i="6" s="1"/>
  <c r="Q73" i="6"/>
  <c r="Q71" i="6"/>
  <c r="Q70" i="6"/>
  <c r="Q69" i="6"/>
  <c r="Q68" i="6" s="1"/>
  <c r="R84" i="6" s="1"/>
  <c r="Q66" i="6"/>
  <c r="Q67" i="6"/>
  <c r="Q65" i="6"/>
  <c r="M87" i="6"/>
  <c r="M86" i="6"/>
  <c r="M85" i="6"/>
  <c r="M83" i="6"/>
  <c r="M80" i="6" s="1"/>
  <c r="N84" i="6" s="1"/>
  <c r="M82" i="6"/>
  <c r="M81" i="6"/>
  <c r="M79" i="6"/>
  <c r="M78" i="6"/>
  <c r="M76" i="6" s="1"/>
  <c r="N64" i="6" s="1"/>
  <c r="M77" i="6"/>
  <c r="M75" i="6"/>
  <c r="M74" i="6"/>
  <c r="M73" i="6"/>
  <c r="M71" i="6"/>
  <c r="M70" i="6"/>
  <c r="M69" i="6"/>
  <c r="M66" i="6"/>
  <c r="Z66" i="6" s="1"/>
  <c r="M67" i="6"/>
  <c r="M65" i="6"/>
  <c r="I87" i="6"/>
  <c r="I86" i="6"/>
  <c r="I85" i="6"/>
  <c r="I83" i="6"/>
  <c r="I82" i="6"/>
  <c r="I81" i="6"/>
  <c r="I79" i="6"/>
  <c r="I78" i="6"/>
  <c r="I77" i="6"/>
  <c r="I75" i="6"/>
  <c r="I74" i="6"/>
  <c r="I73" i="6"/>
  <c r="I71" i="6"/>
  <c r="I70" i="6"/>
  <c r="I69" i="6"/>
  <c r="I66" i="6"/>
  <c r="I67" i="6"/>
  <c r="I65" i="6"/>
  <c r="E87" i="6"/>
  <c r="E86" i="6"/>
  <c r="E85" i="6"/>
  <c r="E83" i="6"/>
  <c r="E82" i="6"/>
  <c r="E81" i="6"/>
  <c r="E79" i="6"/>
  <c r="E78" i="6"/>
  <c r="E77" i="6"/>
  <c r="E75" i="6"/>
  <c r="E74" i="6"/>
  <c r="E73" i="6"/>
  <c r="E71" i="6"/>
  <c r="E70" i="6"/>
  <c r="E69" i="6"/>
  <c r="E66" i="6"/>
  <c r="E67" i="6"/>
  <c r="E65" i="6"/>
  <c r="Y87" i="6"/>
  <c r="Y86" i="6"/>
  <c r="Y85" i="6"/>
  <c r="AB84" i="6"/>
  <c r="W84" i="6"/>
  <c r="T84" i="6"/>
  <c r="S84" i="6"/>
  <c r="P84" i="6"/>
  <c r="O84" i="6"/>
  <c r="L84" i="6"/>
  <c r="K84" i="6"/>
  <c r="H84" i="6"/>
  <c r="G84" i="6"/>
  <c r="D84" i="6"/>
  <c r="C84" i="6"/>
  <c r="Y83" i="6"/>
  <c r="Y82" i="6"/>
  <c r="Y81" i="6"/>
  <c r="AB80" i="6"/>
  <c r="W80" i="6"/>
  <c r="T80" i="6"/>
  <c r="S80" i="6"/>
  <c r="P80" i="6"/>
  <c r="O80" i="6"/>
  <c r="L80" i="6"/>
  <c r="K80" i="6"/>
  <c r="H80" i="6"/>
  <c r="G80" i="6"/>
  <c r="D80" i="6"/>
  <c r="C80" i="6"/>
  <c r="Y79" i="6"/>
  <c r="Y78" i="6"/>
  <c r="Y77" i="6"/>
  <c r="AB76" i="6"/>
  <c r="W76" i="6"/>
  <c r="T76" i="6"/>
  <c r="S76" i="6"/>
  <c r="P76" i="6"/>
  <c r="O76" i="6"/>
  <c r="L76" i="6"/>
  <c r="K76" i="6"/>
  <c r="H76" i="6"/>
  <c r="G76" i="6"/>
  <c r="D76" i="6"/>
  <c r="C76" i="6"/>
  <c r="Y75" i="6"/>
  <c r="AA75" i="6"/>
  <c r="Y74" i="6"/>
  <c r="Y73" i="6"/>
  <c r="AB72" i="6"/>
  <c r="W72" i="6"/>
  <c r="T72" i="6"/>
  <c r="S72" i="6"/>
  <c r="P72" i="6"/>
  <c r="O72" i="6"/>
  <c r="L72" i="6"/>
  <c r="K72" i="6"/>
  <c r="H72" i="6"/>
  <c r="G72" i="6"/>
  <c r="D72" i="6"/>
  <c r="C72" i="6"/>
  <c r="Y71" i="6"/>
  <c r="Y70" i="6"/>
  <c r="Y69" i="6"/>
  <c r="AB68" i="6"/>
  <c r="W68" i="6"/>
  <c r="T68" i="6"/>
  <c r="S68" i="6"/>
  <c r="P68" i="6"/>
  <c r="O68" i="6"/>
  <c r="L68" i="6"/>
  <c r="K68" i="6"/>
  <c r="H68" i="6"/>
  <c r="G68" i="6"/>
  <c r="D68" i="6"/>
  <c r="C68" i="6"/>
  <c r="Y67" i="6"/>
  <c r="Y66" i="6"/>
  <c r="Y65" i="6"/>
  <c r="AB64" i="6"/>
  <c r="W64" i="6"/>
  <c r="T64" i="6"/>
  <c r="S64" i="6"/>
  <c r="P64" i="6"/>
  <c r="O64" i="6"/>
  <c r="L64" i="6"/>
  <c r="K64" i="6"/>
  <c r="H64" i="6"/>
  <c r="G64" i="6"/>
  <c r="D64" i="6"/>
  <c r="C64" i="6"/>
  <c r="X51" i="6" l="1"/>
  <c r="F39" i="6"/>
  <c r="U76" i="6"/>
  <c r="V84" i="6" s="1"/>
  <c r="U84" i="6"/>
  <c r="V76" i="6" s="1"/>
  <c r="U64" i="6"/>
  <c r="V68" i="6" s="1"/>
  <c r="Q84" i="6"/>
  <c r="R68" i="6" s="1"/>
  <c r="Q64" i="6"/>
  <c r="R72" i="6" s="1"/>
  <c r="AA66" i="6"/>
  <c r="M64" i="6"/>
  <c r="N76" i="6" s="1"/>
  <c r="M68" i="6"/>
  <c r="N72" i="6" s="1"/>
  <c r="X83" i="6"/>
  <c r="I84" i="6"/>
  <c r="J72" i="6" s="1"/>
  <c r="X74" i="6"/>
  <c r="Z85" i="6"/>
  <c r="Y84" i="6"/>
  <c r="E64" i="6"/>
  <c r="E84" i="6"/>
  <c r="F64" i="6" s="1"/>
  <c r="Y64" i="6"/>
  <c r="Y80" i="6"/>
  <c r="Y76" i="6"/>
  <c r="I80" i="6"/>
  <c r="J64" i="6" s="1"/>
  <c r="I64" i="6"/>
  <c r="J80" i="6" s="1"/>
  <c r="AA70" i="6"/>
  <c r="AA73" i="6"/>
  <c r="Q76" i="6"/>
  <c r="R80" i="6" s="1"/>
  <c r="X82" i="6"/>
  <c r="Z83" i="6"/>
  <c r="I68" i="6"/>
  <c r="J76" i="6" s="1"/>
  <c r="AA65" i="6"/>
  <c r="X70" i="6"/>
  <c r="Y68" i="6"/>
  <c r="X73" i="6"/>
  <c r="Y72" i="6"/>
  <c r="X75" i="6"/>
  <c r="AA77" i="6"/>
  <c r="X79" i="6"/>
  <c r="M84" i="6"/>
  <c r="N80" i="6" s="1"/>
  <c r="AA87" i="6"/>
  <c r="X65" i="6"/>
  <c r="Z67" i="6"/>
  <c r="X69" i="6"/>
  <c r="Z70" i="6"/>
  <c r="U72" i="6"/>
  <c r="V80" i="6" s="1"/>
  <c r="Z81" i="6"/>
  <c r="AA83" i="6"/>
  <c r="X87" i="6"/>
  <c r="F84" i="6"/>
  <c r="X71" i="6"/>
  <c r="Z78" i="6"/>
  <c r="E76" i="6"/>
  <c r="Z86" i="6"/>
  <c r="X78" i="6"/>
  <c r="X81" i="6"/>
  <c r="AA85" i="6"/>
  <c r="Z65" i="6"/>
  <c r="X66" i="6"/>
  <c r="AA67" i="6"/>
  <c r="Z69" i="6"/>
  <c r="M72" i="6"/>
  <c r="N68" i="6" s="1"/>
  <c r="Z73" i="6"/>
  <c r="Z75" i="6"/>
  <c r="I76" i="6"/>
  <c r="J68" i="6" s="1"/>
  <c r="X77" i="6"/>
  <c r="Z79" i="6"/>
  <c r="E80" i="6"/>
  <c r="Z82" i="6"/>
  <c r="X85" i="6"/>
  <c r="X86" i="6"/>
  <c r="X67" i="6"/>
  <c r="E68" i="6"/>
  <c r="AA69" i="6"/>
  <c r="AA71" i="6"/>
  <c r="AA74" i="6"/>
  <c r="AA78" i="6"/>
  <c r="AA79" i="6"/>
  <c r="AA81" i="6"/>
  <c r="AA82" i="6"/>
  <c r="Z71" i="6"/>
  <c r="E72" i="6"/>
  <c r="I72" i="6"/>
  <c r="J84" i="6" s="1"/>
  <c r="Z74" i="6"/>
  <c r="Z77" i="6"/>
  <c r="AA86" i="6"/>
  <c r="Z87" i="6"/>
  <c r="U28" i="5"/>
  <c r="U27" i="5"/>
  <c r="U26" i="5"/>
  <c r="U24" i="5"/>
  <c r="U23" i="5"/>
  <c r="U22" i="5"/>
  <c r="U20" i="5"/>
  <c r="U19" i="5"/>
  <c r="U18" i="5"/>
  <c r="U16" i="5"/>
  <c r="U15" i="5"/>
  <c r="U14" i="5"/>
  <c r="U12" i="5"/>
  <c r="U11" i="5"/>
  <c r="U10" i="5"/>
  <c r="U7" i="5"/>
  <c r="U8" i="5"/>
  <c r="U6" i="5"/>
  <c r="Q28" i="5"/>
  <c r="Q27" i="5"/>
  <c r="Q26" i="5"/>
  <c r="Q24" i="5"/>
  <c r="Q23" i="5"/>
  <c r="Q22" i="5"/>
  <c r="Q20" i="5"/>
  <c r="Q19" i="5"/>
  <c r="Q18" i="5"/>
  <c r="Q16" i="5"/>
  <c r="Q15" i="5"/>
  <c r="Q14" i="5"/>
  <c r="Q12" i="5"/>
  <c r="Q11" i="5"/>
  <c r="Q10" i="5"/>
  <c r="Q7" i="5"/>
  <c r="Q8" i="5"/>
  <c r="Q6" i="5"/>
  <c r="M28" i="5"/>
  <c r="M27" i="5"/>
  <c r="M26" i="5"/>
  <c r="M24" i="5"/>
  <c r="M23" i="5"/>
  <c r="M22" i="5"/>
  <c r="M20" i="5"/>
  <c r="M19" i="5"/>
  <c r="M18" i="5"/>
  <c r="M16" i="5"/>
  <c r="M15" i="5"/>
  <c r="M14" i="5"/>
  <c r="M12" i="5"/>
  <c r="M11" i="5"/>
  <c r="M10" i="5"/>
  <c r="M7" i="5"/>
  <c r="M8" i="5"/>
  <c r="M6" i="5"/>
  <c r="I28" i="5"/>
  <c r="I27" i="5"/>
  <c r="I26" i="5"/>
  <c r="I24" i="5"/>
  <c r="I23" i="5"/>
  <c r="I22" i="5"/>
  <c r="I20" i="5"/>
  <c r="I19" i="5"/>
  <c r="I18" i="5"/>
  <c r="I16" i="5"/>
  <c r="I15" i="5"/>
  <c r="I14" i="5"/>
  <c r="I12" i="5"/>
  <c r="I11" i="5"/>
  <c r="I10" i="5"/>
  <c r="I7" i="5"/>
  <c r="I8" i="5"/>
  <c r="I6" i="5"/>
  <c r="E28" i="5"/>
  <c r="E27" i="5"/>
  <c r="E26" i="5"/>
  <c r="E24" i="5"/>
  <c r="E23" i="5"/>
  <c r="E22" i="5"/>
  <c r="E20" i="5"/>
  <c r="E19" i="5"/>
  <c r="E18" i="5"/>
  <c r="E16" i="5"/>
  <c r="E15" i="5"/>
  <c r="E14" i="5"/>
  <c r="E12" i="5"/>
  <c r="E11" i="5"/>
  <c r="E10" i="5"/>
  <c r="E7" i="5"/>
  <c r="E8" i="5"/>
  <c r="E6" i="5"/>
  <c r="Z64" i="6" l="1"/>
  <c r="X64" i="6"/>
  <c r="AA72" i="6"/>
  <c r="Z80" i="6"/>
  <c r="AA64" i="6"/>
  <c r="Z84" i="6"/>
  <c r="X84" i="6"/>
  <c r="AA76" i="6"/>
  <c r="AA80" i="6"/>
  <c r="Z72" i="6"/>
  <c r="AA84" i="6"/>
  <c r="Z76" i="6"/>
  <c r="F80" i="6"/>
  <c r="X68" i="6"/>
  <c r="Z68" i="6"/>
  <c r="F72" i="6"/>
  <c r="X76" i="6"/>
  <c r="X72" i="6"/>
  <c r="F76" i="6"/>
  <c r="AA68" i="6"/>
  <c r="X80" i="6"/>
  <c r="F68" i="6"/>
  <c r="Y28" i="5"/>
  <c r="I25" i="5"/>
  <c r="AA28" i="5"/>
  <c r="Y27" i="5"/>
  <c r="M25" i="5"/>
  <c r="N21" i="5" s="1"/>
  <c r="X27" i="5"/>
  <c r="Z26" i="5"/>
  <c r="Y26" i="5"/>
  <c r="Q25" i="5"/>
  <c r="R9" i="5" s="1"/>
  <c r="X26" i="5"/>
  <c r="AB25" i="5"/>
  <c r="W25" i="5"/>
  <c r="U25" i="5"/>
  <c r="T25" i="5"/>
  <c r="S25" i="5"/>
  <c r="P25" i="5"/>
  <c r="O25" i="5"/>
  <c r="L25" i="5"/>
  <c r="K25" i="5"/>
  <c r="H25" i="5"/>
  <c r="G25" i="5"/>
  <c r="E25" i="5"/>
  <c r="F5" i="5" s="1"/>
  <c r="D25" i="5"/>
  <c r="C25" i="5"/>
  <c r="Y24" i="5"/>
  <c r="X24" i="5"/>
  <c r="AA24" i="5"/>
  <c r="Z23" i="5"/>
  <c r="Y23" i="5"/>
  <c r="X23" i="5"/>
  <c r="Y22" i="5"/>
  <c r="Z22" i="5"/>
  <c r="AB21" i="5"/>
  <c r="W21" i="5"/>
  <c r="U21" i="5"/>
  <c r="V13" i="5" s="1"/>
  <c r="T21" i="5"/>
  <c r="S21" i="5"/>
  <c r="Q21" i="5"/>
  <c r="R17" i="5" s="1"/>
  <c r="P21" i="5"/>
  <c r="O21" i="5"/>
  <c r="M21" i="5"/>
  <c r="N25" i="5" s="1"/>
  <c r="L21" i="5"/>
  <c r="K21" i="5"/>
  <c r="I21" i="5"/>
  <c r="J5" i="5" s="1"/>
  <c r="H21" i="5"/>
  <c r="G21" i="5"/>
  <c r="E21" i="5"/>
  <c r="D21" i="5"/>
  <c r="C21" i="5"/>
  <c r="Z20" i="5"/>
  <c r="Y20" i="5"/>
  <c r="Q17" i="5"/>
  <c r="R21" i="5" s="1"/>
  <c r="X20" i="5"/>
  <c r="AA20" i="5"/>
  <c r="Y19" i="5"/>
  <c r="U17" i="5"/>
  <c r="V25" i="5" s="1"/>
  <c r="Z19" i="5"/>
  <c r="Y18" i="5"/>
  <c r="I17" i="5"/>
  <c r="J9" i="5" s="1"/>
  <c r="AA18" i="5"/>
  <c r="AB17" i="5"/>
  <c r="W17" i="5"/>
  <c r="V17" i="5"/>
  <c r="T17" i="5"/>
  <c r="S17" i="5"/>
  <c r="P17" i="5"/>
  <c r="O17" i="5"/>
  <c r="M17" i="5"/>
  <c r="N5" i="5" s="1"/>
  <c r="L17" i="5"/>
  <c r="K17" i="5"/>
  <c r="H17" i="5"/>
  <c r="G17" i="5"/>
  <c r="D17" i="5"/>
  <c r="C17" i="5"/>
  <c r="Y16" i="5"/>
  <c r="U13" i="5"/>
  <c r="V21" i="5" s="1"/>
  <c r="Z16" i="5"/>
  <c r="Y15" i="5"/>
  <c r="I13" i="5"/>
  <c r="J25" i="5" s="1"/>
  <c r="AA15" i="5"/>
  <c r="Y14" i="5"/>
  <c r="M13" i="5"/>
  <c r="N9" i="5" s="1"/>
  <c r="X14" i="5"/>
  <c r="AA14" i="5"/>
  <c r="AB13" i="5"/>
  <c r="W13" i="5"/>
  <c r="T13" i="5"/>
  <c r="S13" i="5"/>
  <c r="Q13" i="5"/>
  <c r="P13" i="5"/>
  <c r="O13" i="5"/>
  <c r="L13" i="5"/>
  <c r="K13" i="5"/>
  <c r="H13" i="5"/>
  <c r="G13" i="5"/>
  <c r="D13" i="5"/>
  <c r="C13" i="5"/>
  <c r="Y12" i="5"/>
  <c r="X12" i="5"/>
  <c r="AA12" i="5"/>
  <c r="Y11" i="5"/>
  <c r="M9" i="5"/>
  <c r="N13" i="5" s="1"/>
  <c r="X11" i="5"/>
  <c r="AA11" i="5"/>
  <c r="Z10" i="5"/>
  <c r="Y10" i="5"/>
  <c r="Q9" i="5"/>
  <c r="R25" i="5" s="1"/>
  <c r="X10" i="5"/>
  <c r="AB9" i="5"/>
  <c r="W9" i="5"/>
  <c r="U9" i="5"/>
  <c r="V5" i="5" s="1"/>
  <c r="T9" i="5"/>
  <c r="S9" i="5"/>
  <c r="P9" i="5"/>
  <c r="O9" i="5"/>
  <c r="L9" i="5"/>
  <c r="K9" i="5"/>
  <c r="H9" i="5"/>
  <c r="G9" i="5"/>
  <c r="E9" i="5"/>
  <c r="F21" i="5" s="1"/>
  <c r="D9" i="5"/>
  <c r="C9" i="5"/>
  <c r="Y8" i="5"/>
  <c r="X8" i="5"/>
  <c r="AA8" i="5"/>
  <c r="Z7" i="5"/>
  <c r="Y7" i="5"/>
  <c r="X7" i="5"/>
  <c r="Y6" i="5"/>
  <c r="Z6" i="5"/>
  <c r="AB5" i="5"/>
  <c r="W5" i="5"/>
  <c r="U5" i="5"/>
  <c r="V9" i="5" s="1"/>
  <c r="T5" i="5"/>
  <c r="S5" i="5"/>
  <c r="R5" i="5"/>
  <c r="Q5" i="5"/>
  <c r="R13" i="5" s="1"/>
  <c r="P5" i="5"/>
  <c r="O5" i="5"/>
  <c r="M5" i="5"/>
  <c r="N17" i="5" s="1"/>
  <c r="L5" i="5"/>
  <c r="K5" i="5"/>
  <c r="I5" i="5"/>
  <c r="J21" i="5" s="1"/>
  <c r="H5" i="5"/>
  <c r="G5" i="5"/>
  <c r="E5" i="5"/>
  <c r="D5" i="5"/>
  <c r="C5" i="5"/>
  <c r="Y21" i="5" l="1"/>
  <c r="Y17" i="5"/>
  <c r="Y13" i="5"/>
  <c r="Y25" i="5"/>
  <c r="Y5" i="5"/>
  <c r="X21" i="5"/>
  <c r="Y9" i="5"/>
  <c r="X5" i="5"/>
  <c r="J13" i="5"/>
  <c r="X25" i="5"/>
  <c r="AA6" i="5"/>
  <c r="AA19" i="5"/>
  <c r="AA17" i="5" s="1"/>
  <c r="AA22" i="5"/>
  <c r="X28" i="5"/>
  <c r="X6" i="5"/>
  <c r="AA7" i="5"/>
  <c r="Z8" i="5"/>
  <c r="Z5" i="5" s="1"/>
  <c r="I9" i="5"/>
  <c r="AA10" i="5"/>
  <c r="AA9" i="5" s="1"/>
  <c r="Z11" i="5"/>
  <c r="Z9" i="5" s="1"/>
  <c r="Z14" i="5"/>
  <c r="X16" i="5"/>
  <c r="X19" i="5"/>
  <c r="X22" i="5"/>
  <c r="AA23" i="5"/>
  <c r="Z24" i="5"/>
  <c r="Z21" i="5" s="1"/>
  <c r="AA26" i="5"/>
  <c r="Z27" i="5"/>
  <c r="X15" i="5"/>
  <c r="AA16" i="5"/>
  <c r="AA13" i="5" s="1"/>
  <c r="X18" i="5"/>
  <c r="F9" i="5"/>
  <c r="Z12" i="5"/>
  <c r="E13" i="5"/>
  <c r="Z15" i="5"/>
  <c r="Z18" i="5"/>
  <c r="Z17" i="5" s="1"/>
  <c r="F25" i="5"/>
  <c r="AA27" i="5"/>
  <c r="Z28" i="5"/>
  <c r="E17" i="5"/>
  <c r="U57" i="5"/>
  <c r="U56" i="5"/>
  <c r="U55" i="5"/>
  <c r="U53" i="5"/>
  <c r="U51" i="5"/>
  <c r="U49" i="5"/>
  <c r="U48" i="5"/>
  <c r="U47" i="5"/>
  <c r="U45" i="5"/>
  <c r="U44" i="5"/>
  <c r="U43" i="5"/>
  <c r="U41" i="5"/>
  <c r="U40" i="5"/>
  <c r="U38" i="5" s="1"/>
  <c r="V34" i="5" s="1"/>
  <c r="U39" i="5"/>
  <c r="U36" i="5"/>
  <c r="U37" i="5"/>
  <c r="U35" i="5"/>
  <c r="Q57" i="5"/>
  <c r="Q56" i="5"/>
  <c r="Q55" i="5"/>
  <c r="Q53" i="5"/>
  <c r="Q51" i="5"/>
  <c r="Q49" i="5"/>
  <c r="Q48" i="5"/>
  <c r="Q47" i="5"/>
  <c r="Q45" i="5"/>
  <c r="Q44" i="5"/>
  <c r="Z44" i="5" s="1"/>
  <c r="Q43" i="5"/>
  <c r="Q41" i="5"/>
  <c r="Q40" i="5"/>
  <c r="Q39" i="5"/>
  <c r="Q38" i="5" s="1"/>
  <c r="R54" i="5" s="1"/>
  <c r="Q36" i="5"/>
  <c r="Q37" i="5"/>
  <c r="Q35" i="5"/>
  <c r="M57" i="5"/>
  <c r="M56" i="5"/>
  <c r="M55" i="5"/>
  <c r="M53" i="5"/>
  <c r="M52" i="5"/>
  <c r="M51" i="5"/>
  <c r="M49" i="5"/>
  <c r="M48" i="5"/>
  <c r="M47" i="5"/>
  <c r="M45" i="5"/>
  <c r="M44" i="5"/>
  <c r="M43" i="5"/>
  <c r="M41" i="5"/>
  <c r="M40" i="5"/>
  <c r="M39" i="5"/>
  <c r="M36" i="5"/>
  <c r="M37" i="5"/>
  <c r="M35" i="5"/>
  <c r="I57" i="5"/>
  <c r="Z57" i="5" s="1"/>
  <c r="I56" i="5"/>
  <c r="I55" i="5"/>
  <c r="I54" i="5" s="1"/>
  <c r="J42" i="5" s="1"/>
  <c r="I53" i="5"/>
  <c r="I51" i="5"/>
  <c r="I49" i="5"/>
  <c r="I48" i="5"/>
  <c r="I46" i="5" s="1"/>
  <c r="J38" i="5" s="1"/>
  <c r="I47" i="5"/>
  <c r="I45" i="5"/>
  <c r="I44" i="5"/>
  <c r="I43" i="5"/>
  <c r="I41" i="5"/>
  <c r="I40" i="5"/>
  <c r="I39" i="5"/>
  <c r="I36" i="5"/>
  <c r="I37" i="5"/>
  <c r="I35" i="5"/>
  <c r="E57" i="5"/>
  <c r="E56" i="5"/>
  <c r="E55" i="5"/>
  <c r="E53" i="5"/>
  <c r="E51" i="5"/>
  <c r="E49" i="5"/>
  <c r="E48" i="5"/>
  <c r="E47" i="5"/>
  <c r="E45" i="5"/>
  <c r="E44" i="5"/>
  <c r="E43" i="5"/>
  <c r="E41" i="5"/>
  <c r="E40" i="5"/>
  <c r="AA40" i="5" s="1"/>
  <c r="E39" i="5"/>
  <c r="E36" i="5"/>
  <c r="E37" i="5"/>
  <c r="E35" i="5"/>
  <c r="C52" i="5"/>
  <c r="Q52" i="5" s="1"/>
  <c r="Y57" i="5"/>
  <c r="Y56" i="5"/>
  <c r="Y55" i="5"/>
  <c r="AB54" i="5"/>
  <c r="W54" i="5"/>
  <c r="T54" i="5"/>
  <c r="S54" i="5"/>
  <c r="P54" i="5"/>
  <c r="O54" i="5"/>
  <c r="L54" i="5"/>
  <c r="K54" i="5"/>
  <c r="H54" i="5"/>
  <c r="G54" i="5"/>
  <c r="D54" i="5"/>
  <c r="C54" i="5"/>
  <c r="Y53" i="5"/>
  <c r="Y52" i="5"/>
  <c r="Y51" i="5"/>
  <c r="AB50" i="5"/>
  <c r="W50" i="5"/>
  <c r="T50" i="5"/>
  <c r="S50" i="5"/>
  <c r="P50" i="5"/>
  <c r="O50" i="5"/>
  <c r="L50" i="5"/>
  <c r="K50" i="5"/>
  <c r="H50" i="5"/>
  <c r="G50" i="5"/>
  <c r="D50" i="5"/>
  <c r="C50" i="5"/>
  <c r="Y49" i="5"/>
  <c r="AA49" i="5"/>
  <c r="Y48" i="5"/>
  <c r="Y47" i="5"/>
  <c r="AB46" i="5"/>
  <c r="W46" i="5"/>
  <c r="T46" i="5"/>
  <c r="S46" i="5"/>
  <c r="P46" i="5"/>
  <c r="O46" i="5"/>
  <c r="L46" i="5"/>
  <c r="K46" i="5"/>
  <c r="H46" i="5"/>
  <c r="G46" i="5"/>
  <c r="D46" i="5"/>
  <c r="C46" i="5"/>
  <c r="Y45" i="5"/>
  <c r="Y44" i="5"/>
  <c r="Y43" i="5"/>
  <c r="AB42" i="5"/>
  <c r="W42" i="5"/>
  <c r="T42" i="5"/>
  <c r="S42" i="5"/>
  <c r="P42" i="5"/>
  <c r="O42" i="5"/>
  <c r="L42" i="5"/>
  <c r="K42" i="5"/>
  <c r="H42" i="5"/>
  <c r="G42" i="5"/>
  <c r="D42" i="5"/>
  <c r="C42" i="5"/>
  <c r="Y41" i="5"/>
  <c r="Y40" i="5"/>
  <c r="Y39" i="5"/>
  <c r="AB38" i="5"/>
  <c r="W38" i="5"/>
  <c r="T38" i="5"/>
  <c r="S38" i="5"/>
  <c r="P38" i="5"/>
  <c r="O38" i="5"/>
  <c r="L38" i="5"/>
  <c r="K38" i="5"/>
  <c r="H38" i="5"/>
  <c r="G38" i="5"/>
  <c r="D38" i="5"/>
  <c r="C38" i="5"/>
  <c r="Y37" i="5"/>
  <c r="Y36" i="5"/>
  <c r="Y35" i="5"/>
  <c r="AB34" i="5"/>
  <c r="W34" i="5"/>
  <c r="T34" i="5"/>
  <c r="S34" i="5"/>
  <c r="P34" i="5"/>
  <c r="O34" i="5"/>
  <c r="L34" i="5"/>
  <c r="K34" i="5"/>
  <c r="H34" i="5"/>
  <c r="G34" i="5"/>
  <c r="D34" i="5"/>
  <c r="C34" i="5"/>
  <c r="Q34" i="5" l="1"/>
  <c r="R42" i="5" s="1"/>
  <c r="Q42" i="5"/>
  <c r="R34" i="5" s="1"/>
  <c r="Q46" i="5"/>
  <c r="R50" i="5" s="1"/>
  <c r="U52" i="5"/>
  <c r="Z52" i="5" s="1"/>
  <c r="AA37" i="5"/>
  <c r="AA41" i="5"/>
  <c r="E52" i="5"/>
  <c r="M42" i="5"/>
  <c r="N38" i="5" s="1"/>
  <c r="M46" i="5"/>
  <c r="N34" i="5" s="1"/>
  <c r="Z47" i="5"/>
  <c r="I52" i="5"/>
  <c r="M38" i="5"/>
  <c r="N42" i="5" s="1"/>
  <c r="M54" i="5"/>
  <c r="N50" i="5" s="1"/>
  <c r="Z25" i="5"/>
  <c r="Z13" i="5"/>
  <c r="F13" i="5"/>
  <c r="X17" i="5"/>
  <c r="X13" i="5"/>
  <c r="F17" i="5"/>
  <c r="J17" i="5"/>
  <c r="X9" i="5"/>
  <c r="AA21" i="5"/>
  <c r="AA25" i="5"/>
  <c r="AA5" i="5"/>
  <c r="U54" i="5"/>
  <c r="V46" i="5" s="1"/>
  <c r="U46" i="5"/>
  <c r="V54" i="5" s="1"/>
  <c r="U42" i="5"/>
  <c r="V50" i="5" s="1"/>
  <c r="U50" i="5"/>
  <c r="V42" i="5" s="1"/>
  <c r="U34" i="5"/>
  <c r="V38" i="5" s="1"/>
  <c r="X36" i="5"/>
  <c r="Q50" i="5"/>
  <c r="R46" i="5" s="1"/>
  <c r="Q54" i="5"/>
  <c r="R38" i="5" s="1"/>
  <c r="AA56" i="5"/>
  <c r="X40" i="5"/>
  <c r="X45" i="5"/>
  <c r="X51" i="5"/>
  <c r="Z35" i="5"/>
  <c r="Y42" i="5"/>
  <c r="M50" i="5"/>
  <c r="N54" i="5" s="1"/>
  <c r="X37" i="5"/>
  <c r="AA43" i="5"/>
  <c r="Z48" i="5"/>
  <c r="AA53" i="5"/>
  <c r="X49" i="5"/>
  <c r="X55" i="5"/>
  <c r="X35" i="5"/>
  <c r="Y46" i="5"/>
  <c r="Y38" i="5"/>
  <c r="Y50" i="5"/>
  <c r="X53" i="5"/>
  <c r="E46" i="5"/>
  <c r="X48" i="5"/>
  <c r="Y54" i="5"/>
  <c r="Y34" i="5"/>
  <c r="AA39" i="5"/>
  <c r="AA38" i="5" s="1"/>
  <c r="M34" i="5"/>
  <c r="N46" i="5" s="1"/>
  <c r="AA36" i="5"/>
  <c r="X39" i="5"/>
  <c r="Z41" i="5"/>
  <c r="X41" i="5"/>
  <c r="I42" i="5"/>
  <c r="J54" i="5" s="1"/>
  <c r="X43" i="5"/>
  <c r="AA44" i="5"/>
  <c r="Z45" i="5"/>
  <c r="AA47" i="5"/>
  <c r="Z51" i="5"/>
  <c r="X56" i="5"/>
  <c r="AA57" i="5"/>
  <c r="E34" i="5"/>
  <c r="I34" i="5"/>
  <c r="J50" i="5" s="1"/>
  <c r="AA35" i="5"/>
  <c r="Z36" i="5"/>
  <c r="Z39" i="5"/>
  <c r="X44" i="5"/>
  <c r="AA45" i="5"/>
  <c r="X47" i="5"/>
  <c r="AA48" i="5"/>
  <c r="Z49" i="5"/>
  <c r="Z46" i="5" s="1"/>
  <c r="E50" i="5"/>
  <c r="I50" i="5"/>
  <c r="J34" i="5" s="1"/>
  <c r="AA51" i="5"/>
  <c r="Z55" i="5"/>
  <c r="X57" i="5"/>
  <c r="Z37" i="5"/>
  <c r="E38" i="5"/>
  <c r="I38" i="5"/>
  <c r="J46" i="5" s="1"/>
  <c r="Z40" i="5"/>
  <c r="Z43" i="5"/>
  <c r="Z53" i="5"/>
  <c r="E54" i="5"/>
  <c r="AA55" i="5"/>
  <c r="Z56" i="5"/>
  <c r="E42" i="5"/>
  <c r="U86" i="5"/>
  <c r="U85" i="5"/>
  <c r="U84" i="5"/>
  <c r="U82" i="5"/>
  <c r="U81" i="5"/>
  <c r="U80" i="5"/>
  <c r="U78" i="5"/>
  <c r="U77" i="5"/>
  <c r="U76" i="5"/>
  <c r="U74" i="5"/>
  <c r="U73" i="5"/>
  <c r="U72" i="5"/>
  <c r="U70" i="5"/>
  <c r="U69" i="5"/>
  <c r="U68" i="5"/>
  <c r="U65" i="5"/>
  <c r="U66" i="5"/>
  <c r="U64" i="5"/>
  <c r="T62" i="3"/>
  <c r="Q86" i="5"/>
  <c r="Q85" i="5"/>
  <c r="Q84" i="5"/>
  <c r="Q82" i="5"/>
  <c r="Q81" i="5"/>
  <c r="Q80" i="5"/>
  <c r="Q78" i="5"/>
  <c r="Q77" i="5"/>
  <c r="Q76" i="5"/>
  <c r="Q74" i="5"/>
  <c r="Q73" i="5"/>
  <c r="Q72" i="5"/>
  <c r="Q70" i="5"/>
  <c r="Q69" i="5"/>
  <c r="Q68" i="5"/>
  <c r="Q65" i="5"/>
  <c r="Q66" i="5"/>
  <c r="Q64" i="5"/>
  <c r="M86" i="5"/>
  <c r="M85" i="5"/>
  <c r="M84" i="5"/>
  <c r="M82" i="5"/>
  <c r="M81" i="5"/>
  <c r="M80" i="5"/>
  <c r="M78" i="5"/>
  <c r="M77" i="5"/>
  <c r="M76" i="5"/>
  <c r="M74" i="5"/>
  <c r="M73" i="5"/>
  <c r="M72" i="5"/>
  <c r="M70" i="5"/>
  <c r="M69" i="5"/>
  <c r="M68" i="5"/>
  <c r="M65" i="5"/>
  <c r="M66" i="5"/>
  <c r="M64" i="5"/>
  <c r="I86" i="5"/>
  <c r="I85" i="5"/>
  <c r="I84" i="5"/>
  <c r="I82" i="5"/>
  <c r="I81" i="5"/>
  <c r="I80" i="5"/>
  <c r="I78" i="5"/>
  <c r="I77" i="5"/>
  <c r="I76" i="5"/>
  <c r="I74" i="5"/>
  <c r="I73" i="5"/>
  <c r="I72" i="5"/>
  <c r="I70" i="5"/>
  <c r="I69" i="5"/>
  <c r="I68" i="5"/>
  <c r="I65" i="5"/>
  <c r="I66" i="5"/>
  <c r="I64" i="5"/>
  <c r="E86" i="5"/>
  <c r="E85" i="5"/>
  <c r="E84" i="5"/>
  <c r="E82" i="5"/>
  <c r="E81" i="5"/>
  <c r="E80" i="5"/>
  <c r="E78" i="5"/>
  <c r="E77" i="5"/>
  <c r="E76" i="5"/>
  <c r="E74" i="5"/>
  <c r="E73" i="5"/>
  <c r="E72" i="5"/>
  <c r="E70" i="5"/>
  <c r="E69" i="5"/>
  <c r="E68" i="5"/>
  <c r="E65" i="5"/>
  <c r="E66" i="5"/>
  <c r="E64" i="5"/>
  <c r="X52" i="5" l="1"/>
  <c r="X46" i="5"/>
  <c r="AA52" i="5"/>
  <c r="AA50" i="5" s="1"/>
  <c r="AA54" i="5"/>
  <c r="AA42" i="5"/>
  <c r="F42" i="5"/>
  <c r="Z42" i="5"/>
  <c r="Z38" i="5"/>
  <c r="Z34" i="5"/>
  <c r="X42" i="5"/>
  <c r="F46" i="5"/>
  <c r="F50" i="5"/>
  <c r="X38" i="5"/>
  <c r="AA46" i="5"/>
  <c r="Z50" i="5"/>
  <c r="F54" i="5"/>
  <c r="X34" i="5"/>
  <c r="F34" i="5"/>
  <c r="X54" i="5"/>
  <c r="Z54" i="5"/>
  <c r="F38" i="5"/>
  <c r="X50" i="5"/>
  <c r="AA34" i="5"/>
  <c r="AA86" i="5"/>
  <c r="Z86" i="5"/>
  <c r="Y86" i="5"/>
  <c r="T70" i="3" s="1"/>
  <c r="X86" i="5"/>
  <c r="AA85" i="5"/>
  <c r="Z85" i="5"/>
  <c r="Y85" i="5"/>
  <c r="T68" i="3" s="1"/>
  <c r="X85" i="5"/>
  <c r="AA84" i="5"/>
  <c r="AA83" i="5" s="1"/>
  <c r="Z84" i="5"/>
  <c r="Z83" i="5" s="1"/>
  <c r="Y84" i="5"/>
  <c r="T42" i="3" s="1"/>
  <c r="X84" i="5"/>
  <c r="AB83" i="5"/>
  <c r="W83" i="5"/>
  <c r="U83" i="5"/>
  <c r="V75" i="5" s="1"/>
  <c r="T83" i="5"/>
  <c r="S83" i="5"/>
  <c r="Q83" i="5"/>
  <c r="R67" i="5" s="1"/>
  <c r="P83" i="5"/>
  <c r="O83" i="5"/>
  <c r="M83" i="5"/>
  <c r="L83" i="5"/>
  <c r="K83" i="5"/>
  <c r="I83" i="5"/>
  <c r="J71" i="5" s="1"/>
  <c r="H83" i="5"/>
  <c r="G83" i="5"/>
  <c r="E83" i="5"/>
  <c r="D83" i="5"/>
  <c r="C83" i="5"/>
  <c r="Y82" i="5"/>
  <c r="Z82" i="5"/>
  <c r="X82" i="5"/>
  <c r="Y81" i="5"/>
  <c r="U79" i="5"/>
  <c r="V71" i="5" s="1"/>
  <c r="M79" i="5"/>
  <c r="N83" i="5" s="1"/>
  <c r="Y80" i="5"/>
  <c r="T69" i="3" s="1"/>
  <c r="Q79" i="5"/>
  <c r="R75" i="5" s="1"/>
  <c r="AB79" i="5"/>
  <c r="W79" i="5"/>
  <c r="T79" i="5"/>
  <c r="S79" i="5"/>
  <c r="P79" i="5"/>
  <c r="O79" i="5"/>
  <c r="N79" i="5"/>
  <c r="L79" i="5"/>
  <c r="K79" i="5"/>
  <c r="H79" i="5"/>
  <c r="G79" i="5"/>
  <c r="D79" i="5"/>
  <c r="C79" i="5"/>
  <c r="Y78" i="5"/>
  <c r="U75" i="5"/>
  <c r="V83" i="5" s="1"/>
  <c r="Y77" i="5"/>
  <c r="Y76" i="5"/>
  <c r="M75" i="5"/>
  <c r="N63" i="5" s="1"/>
  <c r="AB75" i="5"/>
  <c r="W75" i="5"/>
  <c r="T75" i="5"/>
  <c r="S75" i="5"/>
  <c r="Q75" i="5"/>
  <c r="R79" i="5" s="1"/>
  <c r="P75" i="5"/>
  <c r="O75" i="5"/>
  <c r="L75" i="5"/>
  <c r="K75" i="5"/>
  <c r="H75" i="5"/>
  <c r="G75" i="5"/>
  <c r="D75" i="5"/>
  <c r="C75" i="5"/>
  <c r="Y74" i="5"/>
  <c r="Z74" i="5"/>
  <c r="AA74" i="5"/>
  <c r="Y73" i="5"/>
  <c r="U71" i="5"/>
  <c r="V79" i="5" s="1"/>
  <c r="M71" i="5"/>
  <c r="N67" i="5" s="1"/>
  <c r="X73" i="5"/>
  <c r="Y72" i="5"/>
  <c r="Q71" i="5"/>
  <c r="R63" i="5" s="1"/>
  <c r="AB71" i="5"/>
  <c r="W71" i="5"/>
  <c r="T71" i="5"/>
  <c r="S71" i="5"/>
  <c r="P71" i="5"/>
  <c r="O71" i="5"/>
  <c r="L71" i="5"/>
  <c r="K71" i="5"/>
  <c r="H71" i="5"/>
  <c r="G71" i="5"/>
  <c r="D71" i="5"/>
  <c r="C71" i="5"/>
  <c r="Y70" i="5"/>
  <c r="T38" i="3" s="1"/>
  <c r="M67" i="5"/>
  <c r="N71" i="5" s="1"/>
  <c r="Y69" i="5"/>
  <c r="Z69" i="5"/>
  <c r="X69" i="5"/>
  <c r="Y68" i="5"/>
  <c r="AB67" i="5"/>
  <c r="W67" i="5"/>
  <c r="U67" i="5"/>
  <c r="V63" i="5" s="1"/>
  <c r="T67" i="5"/>
  <c r="S67" i="5"/>
  <c r="P67" i="5"/>
  <c r="O67" i="5"/>
  <c r="L67" i="5"/>
  <c r="K67" i="5"/>
  <c r="I67" i="5"/>
  <c r="J75" i="5" s="1"/>
  <c r="H67" i="5"/>
  <c r="G67" i="5"/>
  <c r="E67" i="5"/>
  <c r="D67" i="5"/>
  <c r="C67" i="5"/>
  <c r="Y66" i="5"/>
  <c r="Z66" i="5"/>
  <c r="X66" i="5"/>
  <c r="Y65" i="5"/>
  <c r="U63" i="5"/>
  <c r="V67" i="5" s="1"/>
  <c r="AA65" i="5"/>
  <c r="Y64" i="5"/>
  <c r="Q63" i="5"/>
  <c r="R71" i="5" s="1"/>
  <c r="AB63" i="5"/>
  <c r="W63" i="5"/>
  <c r="T63" i="5"/>
  <c r="S63" i="5"/>
  <c r="P63" i="5"/>
  <c r="O63" i="5"/>
  <c r="M63" i="5"/>
  <c r="N75" i="5" s="1"/>
  <c r="L63" i="5"/>
  <c r="K63" i="5"/>
  <c r="H63" i="5"/>
  <c r="G63" i="5"/>
  <c r="D63" i="5"/>
  <c r="C63" i="5"/>
  <c r="Y83" i="5" l="1"/>
  <c r="X83" i="5"/>
  <c r="Y67" i="5"/>
  <c r="Y63" i="5"/>
  <c r="Y79" i="5"/>
  <c r="Y75" i="5"/>
  <c r="Y71" i="5"/>
  <c r="Z68" i="5"/>
  <c r="X68" i="5"/>
  <c r="Z81" i="5"/>
  <c r="E79" i="5"/>
  <c r="X81" i="5"/>
  <c r="AA64" i="5"/>
  <c r="Q67" i="5"/>
  <c r="R83" i="5" s="1"/>
  <c r="AA72" i="5"/>
  <c r="AA77" i="5"/>
  <c r="F79" i="5"/>
  <c r="AA80" i="5"/>
  <c r="Z78" i="5"/>
  <c r="E75" i="5"/>
  <c r="X78" i="5"/>
  <c r="I63" i="5"/>
  <c r="J79" i="5" s="1"/>
  <c r="Z64" i="5"/>
  <c r="X64" i="5"/>
  <c r="AA68" i="5"/>
  <c r="X70" i="5"/>
  <c r="X72" i="5"/>
  <c r="Z77" i="5"/>
  <c r="I75" i="5"/>
  <c r="J67" i="5" s="1"/>
  <c r="X77" i="5"/>
  <c r="AA78" i="5"/>
  <c r="I79" i="5"/>
  <c r="J63" i="5" s="1"/>
  <c r="Z80" i="5"/>
  <c r="X80" i="5"/>
  <c r="AA81" i="5"/>
  <c r="Z65" i="5"/>
  <c r="E63" i="5"/>
  <c r="X65" i="5"/>
  <c r="F63" i="5"/>
  <c r="AA66" i="5"/>
  <c r="AA69" i="5"/>
  <c r="Z72" i="5"/>
  <c r="X74" i="5"/>
  <c r="X76" i="5"/>
  <c r="AA82" i="5"/>
  <c r="Z70" i="5"/>
  <c r="E71" i="5"/>
  <c r="I71" i="5"/>
  <c r="J83" i="5" s="1"/>
  <c r="Z73" i="5"/>
  <c r="Z76" i="5"/>
  <c r="AA70" i="5"/>
  <c r="AA73" i="5"/>
  <c r="AA76" i="5"/>
  <c r="T16" i="3"/>
  <c r="U28" i="4"/>
  <c r="U27" i="4"/>
  <c r="U26" i="4"/>
  <c r="U24" i="4"/>
  <c r="U23" i="4"/>
  <c r="U22" i="4"/>
  <c r="U20" i="4"/>
  <c r="U19" i="4"/>
  <c r="U18" i="4"/>
  <c r="U16" i="4"/>
  <c r="U15" i="4"/>
  <c r="U14" i="4"/>
  <c r="U12" i="4"/>
  <c r="U11" i="4"/>
  <c r="U10" i="4"/>
  <c r="U7" i="4"/>
  <c r="U8" i="4"/>
  <c r="U6" i="4"/>
  <c r="Q28" i="4"/>
  <c r="Q27" i="4"/>
  <c r="Q26" i="4"/>
  <c r="Q24" i="4"/>
  <c r="Q23" i="4"/>
  <c r="Q22" i="4"/>
  <c r="Q20" i="4"/>
  <c r="Q19" i="4"/>
  <c r="Q18" i="4"/>
  <c r="Q16" i="4"/>
  <c r="Q15" i="4"/>
  <c r="Q14" i="4"/>
  <c r="Q12" i="4"/>
  <c r="Q11" i="4"/>
  <c r="Q10" i="4"/>
  <c r="Q7" i="4"/>
  <c r="Q8" i="4"/>
  <c r="Q6" i="4"/>
  <c r="M28" i="4"/>
  <c r="M27" i="4"/>
  <c r="M26" i="4"/>
  <c r="M24" i="4"/>
  <c r="M23" i="4"/>
  <c r="M22" i="4"/>
  <c r="M20" i="4"/>
  <c r="M19" i="4"/>
  <c r="M18" i="4"/>
  <c r="M16" i="4"/>
  <c r="M15" i="4"/>
  <c r="M14" i="4"/>
  <c r="M12" i="4"/>
  <c r="M11" i="4"/>
  <c r="M10" i="4"/>
  <c r="M7" i="4"/>
  <c r="M8" i="4"/>
  <c r="M6" i="4"/>
  <c r="I28" i="4"/>
  <c r="I27" i="4"/>
  <c r="I26" i="4"/>
  <c r="I24" i="4"/>
  <c r="I23" i="4"/>
  <c r="I22" i="4"/>
  <c r="I20" i="4"/>
  <c r="I19" i="4"/>
  <c r="I18" i="4"/>
  <c r="I16" i="4"/>
  <c r="I15" i="4"/>
  <c r="I14" i="4"/>
  <c r="I12" i="4"/>
  <c r="I11" i="4"/>
  <c r="I10" i="4"/>
  <c r="I7" i="4"/>
  <c r="I8" i="4"/>
  <c r="I6" i="4"/>
  <c r="E28" i="4"/>
  <c r="E27" i="4"/>
  <c r="E26" i="4"/>
  <c r="E24" i="4"/>
  <c r="E23" i="4"/>
  <c r="E22" i="4"/>
  <c r="E20" i="4"/>
  <c r="E19" i="4"/>
  <c r="E18" i="4"/>
  <c r="E16" i="4"/>
  <c r="E15" i="4"/>
  <c r="E14" i="4"/>
  <c r="E12" i="4"/>
  <c r="E11" i="4"/>
  <c r="E10" i="4"/>
  <c r="E7" i="4"/>
  <c r="E8" i="4"/>
  <c r="E6" i="4"/>
  <c r="AA75" i="5" l="1"/>
  <c r="Z75" i="5"/>
  <c r="Z79" i="5"/>
  <c r="Z63" i="5"/>
  <c r="F71" i="5"/>
  <c r="X75" i="5"/>
  <c r="AA71" i="5"/>
  <c r="Z67" i="5"/>
  <c r="X63" i="5"/>
  <c r="F83" i="5"/>
  <c r="AA67" i="5"/>
  <c r="AA79" i="5"/>
  <c r="X79" i="5"/>
  <c r="F67" i="5"/>
  <c r="X67" i="5"/>
  <c r="F75" i="5"/>
  <c r="X71" i="5"/>
  <c r="Z71" i="5"/>
  <c r="AA63" i="5"/>
  <c r="Y28" i="4"/>
  <c r="U25" i="4"/>
  <c r="V17" i="4" s="1"/>
  <c r="Z28" i="4"/>
  <c r="Y27" i="4"/>
  <c r="Z27" i="4"/>
  <c r="AA27" i="4"/>
  <c r="Y26" i="4"/>
  <c r="M25" i="4"/>
  <c r="N21" i="4" s="1"/>
  <c r="X26" i="4"/>
  <c r="AB25" i="4"/>
  <c r="W25" i="4"/>
  <c r="T25" i="4"/>
  <c r="S25" i="4"/>
  <c r="Q25" i="4"/>
  <c r="P25" i="4"/>
  <c r="O25" i="4"/>
  <c r="L25" i="4"/>
  <c r="K25" i="4"/>
  <c r="H25" i="4"/>
  <c r="G25" i="4"/>
  <c r="D25" i="4"/>
  <c r="C25" i="4"/>
  <c r="Y24" i="4"/>
  <c r="Z24" i="4"/>
  <c r="AA24" i="4"/>
  <c r="Y23" i="4"/>
  <c r="U21" i="4"/>
  <c r="V13" i="4" s="1"/>
  <c r="X23" i="4"/>
  <c r="Y22" i="4"/>
  <c r="Q21" i="4"/>
  <c r="R17" i="4" s="1"/>
  <c r="M21" i="4"/>
  <c r="N25" i="4" s="1"/>
  <c r="X22" i="4"/>
  <c r="AA22" i="4"/>
  <c r="AB21" i="4"/>
  <c r="W21" i="4"/>
  <c r="T21" i="4"/>
  <c r="S21" i="4"/>
  <c r="P21" i="4"/>
  <c r="O21" i="4"/>
  <c r="L21" i="4"/>
  <c r="K21" i="4"/>
  <c r="H21" i="4"/>
  <c r="G21" i="4"/>
  <c r="D21" i="4"/>
  <c r="C21" i="4"/>
  <c r="Y20" i="4"/>
  <c r="X20" i="4"/>
  <c r="Z19" i="4"/>
  <c r="Y19" i="4"/>
  <c r="X19" i="4"/>
  <c r="AA19" i="4"/>
  <c r="Y18" i="4"/>
  <c r="Z18" i="4"/>
  <c r="AB17" i="4"/>
  <c r="W17" i="4"/>
  <c r="U17" i="4"/>
  <c r="V25" i="4" s="1"/>
  <c r="T17" i="4"/>
  <c r="S17" i="4"/>
  <c r="Q17" i="4"/>
  <c r="R21" i="4" s="1"/>
  <c r="P17" i="4"/>
  <c r="O17" i="4"/>
  <c r="M17" i="4"/>
  <c r="N5" i="4" s="1"/>
  <c r="L17" i="4"/>
  <c r="K17" i="4"/>
  <c r="I17" i="4"/>
  <c r="J9" i="4" s="1"/>
  <c r="H17" i="4"/>
  <c r="G17" i="4"/>
  <c r="E17" i="4"/>
  <c r="F13" i="4" s="1"/>
  <c r="D17" i="4"/>
  <c r="C17" i="4"/>
  <c r="Z16" i="4"/>
  <c r="Y16" i="4"/>
  <c r="Q13" i="4"/>
  <c r="R5" i="4" s="1"/>
  <c r="X16" i="4"/>
  <c r="AA16" i="4"/>
  <c r="Y15" i="4"/>
  <c r="U13" i="4"/>
  <c r="V21" i="4" s="1"/>
  <c r="Z15" i="4"/>
  <c r="Y14" i="4"/>
  <c r="I13" i="4"/>
  <c r="J25" i="4" s="1"/>
  <c r="AA14" i="4"/>
  <c r="AB13" i="4"/>
  <c r="W13" i="4"/>
  <c r="T13" i="4"/>
  <c r="S13" i="4"/>
  <c r="P13" i="4"/>
  <c r="O13" i="4"/>
  <c r="M13" i="4"/>
  <c r="L13" i="4"/>
  <c r="K13" i="4"/>
  <c r="H13" i="4"/>
  <c r="G13" i="4"/>
  <c r="D13" i="4"/>
  <c r="C13" i="4"/>
  <c r="Y12" i="4"/>
  <c r="U9" i="4"/>
  <c r="V5" i="4" s="1"/>
  <c r="Z12" i="4"/>
  <c r="Y11" i="4"/>
  <c r="I9" i="4"/>
  <c r="J17" i="4" s="1"/>
  <c r="AA11" i="4"/>
  <c r="Y10" i="4"/>
  <c r="M9" i="4"/>
  <c r="N13" i="4" s="1"/>
  <c r="X10" i="4"/>
  <c r="AB9" i="4"/>
  <c r="W9" i="4"/>
  <c r="T9" i="4"/>
  <c r="S9" i="4"/>
  <c r="R9" i="4"/>
  <c r="Q9" i="4"/>
  <c r="R25" i="4" s="1"/>
  <c r="P9" i="4"/>
  <c r="O9" i="4"/>
  <c r="N9" i="4"/>
  <c r="L9" i="4"/>
  <c r="K9" i="4"/>
  <c r="H9" i="4"/>
  <c r="G9" i="4"/>
  <c r="D9" i="4"/>
  <c r="C9" i="4"/>
  <c r="Y8" i="4"/>
  <c r="X8" i="4"/>
  <c r="AA8" i="4"/>
  <c r="Y7" i="4"/>
  <c r="U5" i="4"/>
  <c r="V9" i="4" s="1"/>
  <c r="X7" i="4"/>
  <c r="Z6" i="4"/>
  <c r="Y6" i="4"/>
  <c r="Q5" i="4"/>
  <c r="R13" i="4" s="1"/>
  <c r="M5" i="4"/>
  <c r="N17" i="4" s="1"/>
  <c r="X6" i="4"/>
  <c r="AA6" i="4"/>
  <c r="AB5" i="4"/>
  <c r="W5" i="4"/>
  <c r="T5" i="4"/>
  <c r="S5" i="4"/>
  <c r="P5" i="4"/>
  <c r="O5" i="4"/>
  <c r="L5" i="4"/>
  <c r="K5" i="4"/>
  <c r="H5" i="4"/>
  <c r="G5" i="4"/>
  <c r="D5" i="4"/>
  <c r="C5" i="4"/>
  <c r="Y17" i="4" l="1"/>
  <c r="Y13" i="4"/>
  <c r="Y5" i="4"/>
  <c r="Y25" i="4"/>
  <c r="Y21" i="4"/>
  <c r="X17" i="4"/>
  <c r="Y9" i="4"/>
  <c r="X11" i="4"/>
  <c r="X14" i="4"/>
  <c r="Z22" i="4"/>
  <c r="X24" i="4"/>
  <c r="X27" i="4"/>
  <c r="AA28" i="4"/>
  <c r="E5" i="4"/>
  <c r="I5" i="4"/>
  <c r="J21" i="4" s="1"/>
  <c r="Z7" i="4"/>
  <c r="Z10" i="4"/>
  <c r="X12" i="4"/>
  <c r="X15" i="4"/>
  <c r="X18" i="4"/>
  <c r="Z20" i="4"/>
  <c r="Z17" i="4" s="1"/>
  <c r="E21" i="4"/>
  <c r="I21" i="4"/>
  <c r="J5" i="4" s="1"/>
  <c r="Z23" i="4"/>
  <c r="Z26" i="4"/>
  <c r="Z25" i="4" s="1"/>
  <c r="X28" i="4"/>
  <c r="AA15" i="4"/>
  <c r="AA13" i="4" s="1"/>
  <c r="AA7" i="4"/>
  <c r="AA5" i="4" s="1"/>
  <c r="Z8" i="4"/>
  <c r="E9" i="4"/>
  <c r="AA10" i="4"/>
  <c r="Z11" i="4"/>
  <c r="Z14" i="4"/>
  <c r="Z13" i="4" s="1"/>
  <c r="AA20" i="4"/>
  <c r="AA23" i="4"/>
  <c r="AA21" i="4" s="1"/>
  <c r="E25" i="4"/>
  <c r="I25" i="4"/>
  <c r="J13" i="4" s="1"/>
  <c r="AA26" i="4"/>
  <c r="AA12" i="4"/>
  <c r="AA18" i="4"/>
  <c r="E13" i="4"/>
  <c r="U57" i="4"/>
  <c r="U56" i="4"/>
  <c r="U55" i="4"/>
  <c r="U53" i="4"/>
  <c r="U52" i="4"/>
  <c r="U49" i="4"/>
  <c r="U48" i="4"/>
  <c r="U47" i="4"/>
  <c r="U45" i="4"/>
  <c r="U44" i="4"/>
  <c r="U41" i="4"/>
  <c r="U40" i="4"/>
  <c r="U39" i="4"/>
  <c r="U36" i="4"/>
  <c r="U37" i="4"/>
  <c r="U35" i="4"/>
  <c r="Q57" i="4"/>
  <c r="Q56" i="4"/>
  <c r="Q55" i="4"/>
  <c r="Q53" i="4"/>
  <c r="Q52" i="4"/>
  <c r="Q49" i="4"/>
  <c r="Q48" i="4"/>
  <c r="Q47" i="4"/>
  <c r="Q45" i="4"/>
  <c r="Q44" i="4"/>
  <c r="Q41" i="4"/>
  <c r="Q40" i="4"/>
  <c r="Q39" i="4"/>
  <c r="Q36" i="4"/>
  <c r="Q37" i="4"/>
  <c r="Q35" i="4"/>
  <c r="M57" i="4"/>
  <c r="M56" i="4"/>
  <c r="M55" i="4"/>
  <c r="M53" i="4"/>
  <c r="M52" i="4"/>
  <c r="M49" i="4"/>
  <c r="M48" i="4"/>
  <c r="M47" i="4"/>
  <c r="M45" i="4"/>
  <c r="M44" i="4"/>
  <c r="M41" i="4"/>
  <c r="M40" i="4"/>
  <c r="M39" i="4"/>
  <c r="M36" i="4"/>
  <c r="M37" i="4"/>
  <c r="M35" i="4"/>
  <c r="Z21" i="4" l="1"/>
  <c r="AA25" i="4"/>
  <c r="Z9" i="4"/>
  <c r="Z5" i="4"/>
  <c r="F9" i="4"/>
  <c r="X21" i="4"/>
  <c r="AA17" i="4"/>
  <c r="F5" i="4"/>
  <c r="X25" i="4"/>
  <c r="F21" i="4"/>
  <c r="X9" i="4"/>
  <c r="F25" i="4"/>
  <c r="X5" i="4"/>
  <c r="X13" i="4"/>
  <c r="F17" i="4"/>
  <c r="AA9" i="4"/>
  <c r="I57" i="4"/>
  <c r="I56" i="4"/>
  <c r="I55" i="4"/>
  <c r="I53" i="4"/>
  <c r="I52" i="4"/>
  <c r="I49" i="4"/>
  <c r="I48" i="4"/>
  <c r="I47" i="4"/>
  <c r="I45" i="4"/>
  <c r="I44" i="4"/>
  <c r="I43" i="4"/>
  <c r="I41" i="4"/>
  <c r="I40" i="4"/>
  <c r="I39" i="4"/>
  <c r="I36" i="4"/>
  <c r="I37" i="4"/>
  <c r="I35" i="4"/>
  <c r="E57" i="4"/>
  <c r="E56" i="4"/>
  <c r="E55" i="4"/>
  <c r="E53" i="4"/>
  <c r="E52" i="4"/>
  <c r="E51" i="4"/>
  <c r="E49" i="4"/>
  <c r="E48" i="4"/>
  <c r="E47" i="4"/>
  <c r="E45" i="4"/>
  <c r="E44" i="4"/>
  <c r="E43" i="4"/>
  <c r="E41" i="4"/>
  <c r="E40" i="4"/>
  <c r="E39" i="4"/>
  <c r="E36" i="4"/>
  <c r="E37" i="4"/>
  <c r="E35" i="4"/>
  <c r="C43" i="4"/>
  <c r="C51" i="4"/>
  <c r="Q51" i="4" l="1"/>
  <c r="U51" i="4"/>
  <c r="M51" i="4"/>
  <c r="I51" i="4"/>
  <c r="X51" i="4" s="1"/>
  <c r="U43" i="4"/>
  <c r="M43" i="4"/>
  <c r="Q43" i="4"/>
  <c r="Q42" i="4" s="1"/>
  <c r="R34" i="4" s="1"/>
  <c r="AA57" i="4"/>
  <c r="Z57" i="4"/>
  <c r="Y57" i="4"/>
  <c r="X57" i="4"/>
  <c r="AA56" i="4"/>
  <c r="Z56" i="4"/>
  <c r="Y56" i="4"/>
  <c r="X56" i="4"/>
  <c r="AA55" i="4"/>
  <c r="Z55" i="4"/>
  <c r="Z54" i="4" s="1"/>
  <c r="Y55" i="4"/>
  <c r="T58" i="3" s="1"/>
  <c r="X55" i="4"/>
  <c r="AB54" i="4"/>
  <c r="W54" i="4"/>
  <c r="U54" i="4"/>
  <c r="V46" i="4" s="1"/>
  <c r="T54" i="4"/>
  <c r="S54" i="4"/>
  <c r="Q54" i="4"/>
  <c r="P54" i="4"/>
  <c r="O54" i="4"/>
  <c r="M54" i="4"/>
  <c r="N50" i="4" s="1"/>
  <c r="L54" i="4"/>
  <c r="K54" i="4"/>
  <c r="I54" i="4"/>
  <c r="J42" i="4" s="1"/>
  <c r="H54" i="4"/>
  <c r="G54" i="4"/>
  <c r="E54" i="4"/>
  <c r="D54" i="4"/>
  <c r="C54" i="4"/>
  <c r="Y53" i="4"/>
  <c r="X53" i="4"/>
  <c r="AA53" i="4"/>
  <c r="Y52" i="4"/>
  <c r="Z52" i="4"/>
  <c r="X52" i="4"/>
  <c r="AA52" i="4"/>
  <c r="Z51" i="4"/>
  <c r="Y51" i="4"/>
  <c r="Q50" i="4"/>
  <c r="R46" i="4" s="1"/>
  <c r="AB50" i="4"/>
  <c r="W50" i="4"/>
  <c r="U50" i="4"/>
  <c r="V42" i="4" s="1"/>
  <c r="T50" i="4"/>
  <c r="S50" i="4"/>
  <c r="P50" i="4"/>
  <c r="O50" i="4"/>
  <c r="L50" i="4"/>
  <c r="K50" i="4"/>
  <c r="H50" i="4"/>
  <c r="G50" i="4"/>
  <c r="E50" i="4"/>
  <c r="F38" i="4" s="1"/>
  <c r="D50" i="4"/>
  <c r="C50" i="4"/>
  <c r="Y49" i="4"/>
  <c r="Z49" i="4"/>
  <c r="X49" i="4"/>
  <c r="AA49" i="4"/>
  <c r="Y48" i="4"/>
  <c r="Z48" i="4"/>
  <c r="X48" i="4"/>
  <c r="Y47" i="4"/>
  <c r="Z47" i="4"/>
  <c r="AB46" i="4"/>
  <c r="W46" i="4"/>
  <c r="U46" i="4"/>
  <c r="V54" i="4" s="1"/>
  <c r="T46" i="4"/>
  <c r="S46" i="4"/>
  <c r="Q46" i="4"/>
  <c r="R50" i="4" s="1"/>
  <c r="P46" i="4"/>
  <c r="O46" i="4"/>
  <c r="M46" i="4"/>
  <c r="N34" i="4" s="1"/>
  <c r="L46" i="4"/>
  <c r="K46" i="4"/>
  <c r="I46" i="4"/>
  <c r="J38" i="4" s="1"/>
  <c r="H46" i="4"/>
  <c r="G46" i="4"/>
  <c r="E46" i="4"/>
  <c r="D46" i="4"/>
  <c r="C46" i="4"/>
  <c r="Y45" i="4"/>
  <c r="X45" i="4"/>
  <c r="Y44" i="4"/>
  <c r="U42" i="4"/>
  <c r="V50" i="4" s="1"/>
  <c r="Z44" i="4"/>
  <c r="Y43" i="4"/>
  <c r="M42" i="4"/>
  <c r="N38" i="4" s="1"/>
  <c r="I42" i="4"/>
  <c r="J54" i="4" s="1"/>
  <c r="AB42" i="4"/>
  <c r="W42" i="4"/>
  <c r="T42" i="4"/>
  <c r="S42" i="4"/>
  <c r="P42" i="4"/>
  <c r="O42" i="4"/>
  <c r="L42" i="4"/>
  <c r="K42" i="4"/>
  <c r="H42" i="4"/>
  <c r="G42" i="4"/>
  <c r="D42" i="4"/>
  <c r="C42" i="4"/>
  <c r="Y41" i="4"/>
  <c r="Z41" i="4"/>
  <c r="Y40" i="4"/>
  <c r="U38" i="4"/>
  <c r="V34" i="4" s="1"/>
  <c r="X40" i="4"/>
  <c r="AA40" i="4"/>
  <c r="Y39" i="4"/>
  <c r="Q38" i="4"/>
  <c r="R54" i="4" s="1"/>
  <c r="Z39" i="4"/>
  <c r="X39" i="4"/>
  <c r="AA39" i="4"/>
  <c r="AB38" i="4"/>
  <c r="W38" i="4"/>
  <c r="T38" i="4"/>
  <c r="S38" i="4"/>
  <c r="R38" i="4"/>
  <c r="P38" i="4"/>
  <c r="O38" i="4"/>
  <c r="L38" i="4"/>
  <c r="K38" i="4"/>
  <c r="H38" i="4"/>
  <c r="G38" i="4"/>
  <c r="D38" i="4"/>
  <c r="C38" i="4"/>
  <c r="Y37" i="4"/>
  <c r="I34" i="4"/>
  <c r="AA37" i="4"/>
  <c r="Y36" i="4"/>
  <c r="Z36" i="4"/>
  <c r="X36" i="4"/>
  <c r="AA36" i="4"/>
  <c r="Y35" i="4"/>
  <c r="Q34" i="4"/>
  <c r="R42" i="4" s="1"/>
  <c r="AA35" i="4"/>
  <c r="AB34" i="4"/>
  <c r="W34" i="4"/>
  <c r="U34" i="4"/>
  <c r="V38" i="4" s="1"/>
  <c r="T34" i="4"/>
  <c r="S34" i="4"/>
  <c r="P34" i="4"/>
  <c r="O34" i="4"/>
  <c r="L34" i="4"/>
  <c r="K34" i="4"/>
  <c r="H34" i="4"/>
  <c r="G34" i="4"/>
  <c r="F34" i="4"/>
  <c r="E34" i="4"/>
  <c r="F54" i="4" s="1"/>
  <c r="D34" i="4"/>
  <c r="C34" i="4"/>
  <c r="AA54" i="4" l="1"/>
  <c r="AA50" i="4"/>
  <c r="Y54" i="4"/>
  <c r="X54" i="4"/>
  <c r="Y38" i="4"/>
  <c r="X46" i="4"/>
  <c r="Y46" i="4"/>
  <c r="Y50" i="4"/>
  <c r="F42" i="4"/>
  <c r="Y42" i="4"/>
  <c r="Y34" i="4"/>
  <c r="J50" i="4"/>
  <c r="Z46" i="4"/>
  <c r="AA34" i="4"/>
  <c r="Z35" i="4"/>
  <c r="X37" i="4"/>
  <c r="AA41" i="4"/>
  <c r="AA38" i="4" s="1"/>
  <c r="X43" i="4"/>
  <c r="AA44" i="4"/>
  <c r="Z45" i="4"/>
  <c r="AA47" i="4"/>
  <c r="M34" i="4"/>
  <c r="N46" i="4" s="1"/>
  <c r="AA45" i="4"/>
  <c r="X47" i="4"/>
  <c r="AA48" i="4"/>
  <c r="I50" i="4"/>
  <c r="M50" i="4"/>
  <c r="N54" i="4" s="1"/>
  <c r="X35" i="4"/>
  <c r="Z37" i="4"/>
  <c r="E38" i="4"/>
  <c r="I38" i="4"/>
  <c r="J46" i="4" s="1"/>
  <c r="M38" i="4"/>
  <c r="N42" i="4" s="1"/>
  <c r="Z40" i="4"/>
  <c r="Z38" i="4" s="1"/>
  <c r="Z43" i="4"/>
  <c r="Z53" i="4"/>
  <c r="Z50" i="4" s="1"/>
  <c r="X41" i="4"/>
  <c r="X44" i="4"/>
  <c r="E42" i="4"/>
  <c r="U82" i="4"/>
  <c r="U81" i="4"/>
  <c r="U80" i="4"/>
  <c r="U78" i="4"/>
  <c r="U77" i="4"/>
  <c r="U76" i="4"/>
  <c r="U74" i="4"/>
  <c r="U73" i="4"/>
  <c r="U72" i="4"/>
  <c r="U70" i="4"/>
  <c r="U69" i="4"/>
  <c r="U68" i="4"/>
  <c r="U65" i="4"/>
  <c r="U66" i="4"/>
  <c r="U64" i="4"/>
  <c r="Q82" i="4"/>
  <c r="Q81" i="4"/>
  <c r="Q80" i="4"/>
  <c r="Q78" i="4"/>
  <c r="Q77" i="4"/>
  <c r="Q76" i="4"/>
  <c r="Q74" i="4"/>
  <c r="Q73" i="4"/>
  <c r="Q72" i="4"/>
  <c r="Q70" i="4"/>
  <c r="Q69" i="4"/>
  <c r="Q68" i="4"/>
  <c r="Q65" i="4"/>
  <c r="Q66" i="4"/>
  <c r="Q64" i="4"/>
  <c r="M82" i="4"/>
  <c r="M81" i="4"/>
  <c r="M80" i="4"/>
  <c r="M78" i="4"/>
  <c r="M77" i="4"/>
  <c r="M76" i="4"/>
  <c r="M74" i="4"/>
  <c r="M73" i="4"/>
  <c r="M72" i="4"/>
  <c r="M70" i="4"/>
  <c r="M69" i="4"/>
  <c r="M68" i="4"/>
  <c r="M65" i="4"/>
  <c r="M66" i="4"/>
  <c r="M64" i="4"/>
  <c r="I82" i="4"/>
  <c r="I81" i="4"/>
  <c r="I80" i="4"/>
  <c r="I78" i="4"/>
  <c r="I77" i="4"/>
  <c r="I76" i="4"/>
  <c r="I74" i="4"/>
  <c r="I73" i="4"/>
  <c r="I72" i="4"/>
  <c r="I70" i="4"/>
  <c r="I69" i="4"/>
  <c r="I68" i="4"/>
  <c r="I65" i="4"/>
  <c r="I66" i="4"/>
  <c r="I64" i="4"/>
  <c r="E82" i="4"/>
  <c r="E81" i="4"/>
  <c r="E80" i="4"/>
  <c r="E78" i="4"/>
  <c r="E77" i="4"/>
  <c r="E76" i="4"/>
  <c r="E74" i="4"/>
  <c r="E73" i="4"/>
  <c r="E72" i="4"/>
  <c r="E70" i="4"/>
  <c r="E69" i="4"/>
  <c r="E68" i="4"/>
  <c r="E65" i="4"/>
  <c r="E66" i="4"/>
  <c r="E64" i="4"/>
  <c r="AA42" i="4" l="1"/>
  <c r="Z42" i="4"/>
  <c r="AA46" i="4"/>
  <c r="J34" i="4"/>
  <c r="X50" i="4"/>
  <c r="X34" i="4"/>
  <c r="X42" i="4"/>
  <c r="F46" i="4"/>
  <c r="X38" i="4"/>
  <c r="F50" i="4"/>
  <c r="Z34" i="4"/>
  <c r="AA86" i="4"/>
  <c r="Z86" i="4"/>
  <c r="Y86" i="4"/>
  <c r="X86" i="4"/>
  <c r="AA85" i="4"/>
  <c r="Z85" i="4"/>
  <c r="Y85" i="4"/>
  <c r="X85" i="4"/>
  <c r="AA84" i="4"/>
  <c r="AA83" i="4" s="1"/>
  <c r="Z84" i="4"/>
  <c r="Z83" i="4" s="1"/>
  <c r="Y84" i="4"/>
  <c r="X84" i="4"/>
  <c r="AB83" i="4"/>
  <c r="Y83" i="4"/>
  <c r="W83" i="4"/>
  <c r="U83" i="4"/>
  <c r="T83" i="4"/>
  <c r="S83" i="4"/>
  <c r="Q83" i="4"/>
  <c r="R67" i="4" s="1"/>
  <c r="P83" i="4"/>
  <c r="O83" i="4"/>
  <c r="M83" i="4"/>
  <c r="L83" i="4"/>
  <c r="K83" i="4"/>
  <c r="I83" i="4"/>
  <c r="H83" i="4"/>
  <c r="G83" i="4"/>
  <c r="E83" i="4"/>
  <c r="F63" i="4" s="1"/>
  <c r="D83" i="4"/>
  <c r="C83" i="4"/>
  <c r="Y82" i="4"/>
  <c r="Z82" i="4"/>
  <c r="Y81" i="4"/>
  <c r="T59" i="3" s="1"/>
  <c r="Z81" i="4"/>
  <c r="X81" i="4"/>
  <c r="Y80" i="4"/>
  <c r="U79" i="4"/>
  <c r="V71" i="4" s="1"/>
  <c r="X80" i="4"/>
  <c r="AB79" i="4"/>
  <c r="W79" i="4"/>
  <c r="T79" i="4"/>
  <c r="S79" i="4"/>
  <c r="Q79" i="4"/>
  <c r="R75" i="4" s="1"/>
  <c r="P79" i="4"/>
  <c r="O79" i="4"/>
  <c r="N79" i="4"/>
  <c r="M79" i="4"/>
  <c r="N83" i="4" s="1"/>
  <c r="L79" i="4"/>
  <c r="K79" i="4"/>
  <c r="H79" i="4"/>
  <c r="G79" i="4"/>
  <c r="D79" i="4"/>
  <c r="C79" i="4"/>
  <c r="Y78" i="4"/>
  <c r="Z78" i="4"/>
  <c r="Y77" i="4"/>
  <c r="Q75" i="4"/>
  <c r="R79" i="4" s="1"/>
  <c r="AA76" i="4"/>
  <c r="Y76" i="4"/>
  <c r="U75" i="4"/>
  <c r="V83" i="4" s="1"/>
  <c r="I75" i="4"/>
  <c r="J67" i="4" s="1"/>
  <c r="AB75" i="4"/>
  <c r="W75" i="4"/>
  <c r="V75" i="4"/>
  <c r="T75" i="4"/>
  <c r="S75" i="4"/>
  <c r="P75" i="4"/>
  <c r="O75" i="4"/>
  <c r="M75" i="4"/>
  <c r="N63" i="4" s="1"/>
  <c r="L75" i="4"/>
  <c r="K75" i="4"/>
  <c r="H75" i="4"/>
  <c r="G75" i="4"/>
  <c r="D75" i="4"/>
  <c r="C75" i="4"/>
  <c r="Y74" i="4"/>
  <c r="AA74" i="4"/>
  <c r="AA73" i="4"/>
  <c r="Y73" i="4"/>
  <c r="U71" i="4"/>
  <c r="V79" i="4" s="1"/>
  <c r="X73" i="4"/>
  <c r="Y72" i="4"/>
  <c r="Q71" i="4"/>
  <c r="R63" i="4" s="1"/>
  <c r="I71" i="4"/>
  <c r="J83" i="4" s="1"/>
  <c r="AB71" i="4"/>
  <c r="W71" i="4"/>
  <c r="T71" i="4"/>
  <c r="S71" i="4"/>
  <c r="P71" i="4"/>
  <c r="O71" i="4"/>
  <c r="M71" i="4"/>
  <c r="N67" i="4" s="1"/>
  <c r="L71" i="4"/>
  <c r="K71" i="4"/>
  <c r="J71" i="4"/>
  <c r="H71" i="4"/>
  <c r="G71" i="4"/>
  <c r="D71" i="4"/>
  <c r="C71" i="4"/>
  <c r="Y70" i="4"/>
  <c r="U67" i="4"/>
  <c r="V63" i="4" s="1"/>
  <c r="Z70" i="4"/>
  <c r="Y69" i="4"/>
  <c r="Z69" i="4"/>
  <c r="AA69" i="4"/>
  <c r="Y68" i="4"/>
  <c r="M67" i="4"/>
  <c r="N71" i="4" s="1"/>
  <c r="X68" i="4"/>
  <c r="AB67" i="4"/>
  <c r="W67" i="4"/>
  <c r="T67" i="4"/>
  <c r="S67" i="4"/>
  <c r="Q67" i="4"/>
  <c r="R83" i="4" s="1"/>
  <c r="P67" i="4"/>
  <c r="O67" i="4"/>
  <c r="L67" i="4"/>
  <c r="K67" i="4"/>
  <c r="H67" i="4"/>
  <c r="G67" i="4"/>
  <c r="D67" i="4"/>
  <c r="C67" i="4"/>
  <c r="Y66" i="4"/>
  <c r="Z66" i="4"/>
  <c r="AA66" i="4"/>
  <c r="Y65" i="4"/>
  <c r="U63" i="4"/>
  <c r="V67" i="4" s="1"/>
  <c r="M63" i="4"/>
  <c r="N75" i="4" s="1"/>
  <c r="Y64" i="4"/>
  <c r="Q63" i="4"/>
  <c r="R71" i="4" s="1"/>
  <c r="X64" i="4"/>
  <c r="AA64" i="4"/>
  <c r="AB63" i="4"/>
  <c r="W63" i="4"/>
  <c r="T63" i="4"/>
  <c r="S63" i="4"/>
  <c r="P63" i="4"/>
  <c r="O63" i="4"/>
  <c r="L63" i="4"/>
  <c r="K63" i="4"/>
  <c r="H63" i="4"/>
  <c r="G63" i="4"/>
  <c r="D63" i="4"/>
  <c r="C63" i="4"/>
  <c r="X83" i="4" l="1"/>
  <c r="Y71" i="4"/>
  <c r="Y75" i="4"/>
  <c r="Y79" i="4"/>
  <c r="Y67" i="4"/>
  <c r="Y63" i="4"/>
  <c r="Z64" i="4"/>
  <c r="X66" i="4"/>
  <c r="X65" i="4"/>
  <c r="X69" i="4"/>
  <c r="AA70" i="4"/>
  <c r="Z72" i="4"/>
  <c r="AA77" i="4"/>
  <c r="X82" i="4"/>
  <c r="E63" i="4"/>
  <c r="I63" i="4"/>
  <c r="J79" i="4" s="1"/>
  <c r="Z65" i="4"/>
  <c r="Z68" i="4"/>
  <c r="Z67" i="4" s="1"/>
  <c r="X70" i="4"/>
  <c r="AA72" i="4"/>
  <c r="AA71" i="4" s="1"/>
  <c r="Z73" i="4"/>
  <c r="X74" i="4"/>
  <c r="Z76" i="4"/>
  <c r="X77" i="4"/>
  <c r="X78" i="4"/>
  <c r="I79" i="4"/>
  <c r="J63" i="4" s="1"/>
  <c r="AA65" i="4"/>
  <c r="AA63" i="4" s="1"/>
  <c r="E67" i="4"/>
  <c r="I67" i="4"/>
  <c r="J75" i="4" s="1"/>
  <c r="AA68" i="4"/>
  <c r="X72" i="4"/>
  <c r="X76" i="4"/>
  <c r="E79" i="4"/>
  <c r="Z80" i="4"/>
  <c r="Z79" i="4" s="1"/>
  <c r="E71" i="4"/>
  <c r="Z74" i="4"/>
  <c r="E75" i="4"/>
  <c r="Z77" i="4"/>
  <c r="AA80" i="4"/>
  <c r="AA82" i="4"/>
  <c r="AA78" i="4"/>
  <c r="AA81" i="4"/>
  <c r="U24" i="2"/>
  <c r="U23" i="2"/>
  <c r="U22" i="2"/>
  <c r="U20" i="2"/>
  <c r="U19" i="2"/>
  <c r="U18" i="2"/>
  <c r="U16" i="2"/>
  <c r="U15" i="2"/>
  <c r="U14" i="2"/>
  <c r="U12" i="2"/>
  <c r="U11" i="2"/>
  <c r="U10" i="2"/>
  <c r="U7" i="2"/>
  <c r="U8" i="2"/>
  <c r="U6" i="2"/>
  <c r="Q24" i="2"/>
  <c r="Q23" i="2"/>
  <c r="Q22" i="2"/>
  <c r="Q20" i="2"/>
  <c r="Q19" i="2"/>
  <c r="Q18" i="2"/>
  <c r="Q16" i="2"/>
  <c r="Q15" i="2"/>
  <c r="Q14" i="2"/>
  <c r="Q12" i="2"/>
  <c r="Q11" i="2"/>
  <c r="Q10" i="2"/>
  <c r="Q7" i="2"/>
  <c r="Q8" i="2"/>
  <c r="Q6" i="2"/>
  <c r="M24" i="2"/>
  <c r="M23" i="2"/>
  <c r="M22" i="2"/>
  <c r="M20" i="2"/>
  <c r="M19" i="2"/>
  <c r="M18" i="2"/>
  <c r="M16" i="2"/>
  <c r="M15" i="2"/>
  <c r="M14" i="2"/>
  <c r="M12" i="2"/>
  <c r="M11" i="2"/>
  <c r="M10" i="2"/>
  <c r="M7" i="2"/>
  <c r="M8" i="2"/>
  <c r="M6" i="2"/>
  <c r="I24" i="2"/>
  <c r="I23" i="2"/>
  <c r="I22" i="2"/>
  <c r="I20" i="2"/>
  <c r="I19" i="2"/>
  <c r="I18" i="2"/>
  <c r="I16" i="2"/>
  <c r="I15" i="2"/>
  <c r="I14" i="2"/>
  <c r="I12" i="2"/>
  <c r="I11" i="2"/>
  <c r="I10" i="2"/>
  <c r="I7" i="2"/>
  <c r="I8" i="2"/>
  <c r="I6" i="2"/>
  <c r="E24" i="2"/>
  <c r="E23" i="2"/>
  <c r="E22" i="2"/>
  <c r="E20" i="2"/>
  <c r="E19" i="2"/>
  <c r="E18" i="2"/>
  <c r="E16" i="2"/>
  <c r="E15" i="2"/>
  <c r="E14" i="2"/>
  <c r="E12" i="2"/>
  <c r="E11" i="2"/>
  <c r="E10" i="2"/>
  <c r="E7" i="2"/>
  <c r="E8" i="2"/>
  <c r="E6" i="2"/>
  <c r="AA67" i="4" l="1"/>
  <c r="AA75" i="4"/>
  <c r="X75" i="4"/>
  <c r="F71" i="4"/>
  <c r="F67" i="4"/>
  <c r="X79" i="4"/>
  <c r="AA79" i="4"/>
  <c r="X71" i="4"/>
  <c r="F75" i="4"/>
  <c r="F79" i="4"/>
  <c r="X67" i="4"/>
  <c r="Z75" i="4"/>
  <c r="F83" i="4"/>
  <c r="X63" i="4"/>
  <c r="Z71" i="4"/>
  <c r="Z63" i="4"/>
  <c r="Y28" i="2"/>
  <c r="X28" i="2"/>
  <c r="AA28" i="2"/>
  <c r="Y27" i="2"/>
  <c r="Y25" i="2" s="1"/>
  <c r="Z27" i="2"/>
  <c r="X27" i="2"/>
  <c r="Y26" i="2"/>
  <c r="Q25" i="2"/>
  <c r="R9" i="2" s="1"/>
  <c r="X26" i="2"/>
  <c r="AB25" i="2"/>
  <c r="W25" i="2"/>
  <c r="U25" i="2"/>
  <c r="V17" i="2" s="1"/>
  <c r="T25" i="2"/>
  <c r="S25" i="2"/>
  <c r="P25" i="2"/>
  <c r="O25" i="2"/>
  <c r="L25" i="2"/>
  <c r="K25" i="2"/>
  <c r="H25" i="2"/>
  <c r="G25" i="2"/>
  <c r="E25" i="2"/>
  <c r="D25" i="2"/>
  <c r="C25" i="2"/>
  <c r="Y24" i="2"/>
  <c r="T24" i="3" s="1"/>
  <c r="Z24" i="2"/>
  <c r="X24" i="2"/>
  <c r="Y23" i="2"/>
  <c r="T22" i="3" s="1"/>
  <c r="Z23" i="2"/>
  <c r="X23" i="2"/>
  <c r="Y22" i="2"/>
  <c r="Z22" i="2"/>
  <c r="AB21" i="2"/>
  <c r="W21" i="2"/>
  <c r="U21" i="2"/>
  <c r="V13" i="2" s="1"/>
  <c r="T21" i="2"/>
  <c r="S21" i="2"/>
  <c r="Q21" i="2"/>
  <c r="P21" i="2"/>
  <c r="O21" i="2"/>
  <c r="M21" i="2"/>
  <c r="N25" i="2" s="1"/>
  <c r="L21" i="2"/>
  <c r="K21" i="2"/>
  <c r="I21" i="2"/>
  <c r="J5" i="2" s="1"/>
  <c r="H21" i="2"/>
  <c r="G21" i="2"/>
  <c r="E21" i="2"/>
  <c r="D21" i="2"/>
  <c r="C21" i="2"/>
  <c r="Y20" i="2"/>
  <c r="T20" i="3" s="1"/>
  <c r="Q17" i="2"/>
  <c r="R21" i="2" s="1"/>
  <c r="X20" i="2"/>
  <c r="Y19" i="2"/>
  <c r="U17" i="2"/>
  <c r="V25" i="2" s="1"/>
  <c r="Z19" i="2"/>
  <c r="Y18" i="2"/>
  <c r="T33" i="3" s="1"/>
  <c r="M17" i="2"/>
  <c r="N5" i="2" s="1"/>
  <c r="I17" i="2"/>
  <c r="J9" i="2" s="1"/>
  <c r="AA18" i="2"/>
  <c r="AB17" i="2"/>
  <c r="W17" i="2"/>
  <c r="T17" i="2"/>
  <c r="S17" i="2"/>
  <c r="R17" i="2"/>
  <c r="P17" i="2"/>
  <c r="O17" i="2"/>
  <c r="L17" i="2"/>
  <c r="K17" i="2"/>
  <c r="H17" i="2"/>
  <c r="G17" i="2"/>
  <c r="D17" i="2"/>
  <c r="C17" i="2"/>
  <c r="Y16" i="2"/>
  <c r="T8" i="3" s="1"/>
  <c r="Z16" i="2"/>
  <c r="Y15" i="2"/>
  <c r="T23" i="3" s="1"/>
  <c r="U13" i="2"/>
  <c r="V21" i="2" s="1"/>
  <c r="X15" i="2"/>
  <c r="AA15" i="2"/>
  <c r="Y14" i="2"/>
  <c r="T56" i="3" s="1"/>
  <c r="Q13" i="2"/>
  <c r="R5" i="2" s="1"/>
  <c r="M13" i="2"/>
  <c r="N9" i="2" s="1"/>
  <c r="X14" i="2"/>
  <c r="AA14" i="2"/>
  <c r="AB13" i="2"/>
  <c r="W13" i="2"/>
  <c r="T13" i="2"/>
  <c r="S13" i="2"/>
  <c r="P13" i="2"/>
  <c r="O13" i="2"/>
  <c r="L13" i="2"/>
  <c r="K13" i="2"/>
  <c r="H13" i="2"/>
  <c r="G13" i="2"/>
  <c r="D13" i="2"/>
  <c r="C13" i="2"/>
  <c r="Y12" i="2"/>
  <c r="T29" i="3" s="1"/>
  <c r="I9" i="2"/>
  <c r="AA12" i="2"/>
  <c r="Y11" i="2"/>
  <c r="T13" i="3" s="1"/>
  <c r="Z11" i="2"/>
  <c r="X11" i="2"/>
  <c r="AA11" i="2"/>
  <c r="Y10" i="2"/>
  <c r="T64" i="3" s="1"/>
  <c r="Q9" i="2"/>
  <c r="R25" i="2" s="1"/>
  <c r="X10" i="2"/>
  <c r="AB9" i="2"/>
  <c r="W9" i="2"/>
  <c r="U9" i="2"/>
  <c r="V5" i="2" s="1"/>
  <c r="T9" i="2"/>
  <c r="S9" i="2"/>
  <c r="P9" i="2"/>
  <c r="O9" i="2"/>
  <c r="L9" i="2"/>
  <c r="K9" i="2"/>
  <c r="H9" i="2"/>
  <c r="G9" i="2"/>
  <c r="E9" i="2"/>
  <c r="F21" i="2" s="1"/>
  <c r="D9" i="2"/>
  <c r="C9" i="2"/>
  <c r="Y8" i="2"/>
  <c r="T48" i="3" s="1"/>
  <c r="Z8" i="2"/>
  <c r="X8" i="2"/>
  <c r="AA8" i="2"/>
  <c r="Y7" i="2"/>
  <c r="T26" i="3" s="1"/>
  <c r="Z7" i="2"/>
  <c r="X7" i="2"/>
  <c r="Y6" i="2"/>
  <c r="T35" i="3" s="1"/>
  <c r="Z6" i="2"/>
  <c r="AB5" i="2"/>
  <c r="W5" i="2"/>
  <c r="U5" i="2"/>
  <c r="V9" i="2" s="1"/>
  <c r="T5" i="2"/>
  <c r="S5" i="2"/>
  <c r="Q5" i="2"/>
  <c r="R13" i="2" s="1"/>
  <c r="P5" i="2"/>
  <c r="O5" i="2"/>
  <c r="M5" i="2"/>
  <c r="N17" i="2" s="1"/>
  <c r="L5" i="2"/>
  <c r="K5" i="2"/>
  <c r="I5" i="2"/>
  <c r="J21" i="2" s="1"/>
  <c r="H5" i="2"/>
  <c r="G5" i="2"/>
  <c r="F5" i="2"/>
  <c r="E5" i="2"/>
  <c r="D5" i="2"/>
  <c r="C5" i="2"/>
  <c r="X21" i="2" l="1"/>
  <c r="Y13" i="2"/>
  <c r="Y5" i="2"/>
  <c r="Y21" i="2"/>
  <c r="Z5" i="2"/>
  <c r="Y17" i="2"/>
  <c r="Y9" i="2"/>
  <c r="X5" i="2"/>
  <c r="J17" i="2"/>
  <c r="Z21" i="2"/>
  <c r="X12" i="2"/>
  <c r="X18" i="2"/>
  <c r="Z26" i="2"/>
  <c r="AA7" i="2"/>
  <c r="M9" i="2"/>
  <c r="N13" i="2" s="1"/>
  <c r="AA10" i="2"/>
  <c r="AA9" i="2" s="1"/>
  <c r="Z14" i="2"/>
  <c r="X16" i="2"/>
  <c r="X19" i="2"/>
  <c r="AA20" i="2"/>
  <c r="X22" i="2"/>
  <c r="AA23" i="2"/>
  <c r="I25" i="2"/>
  <c r="M25" i="2"/>
  <c r="N21" i="2" s="1"/>
  <c r="AA26" i="2"/>
  <c r="F9" i="2"/>
  <c r="Z12" i="2"/>
  <c r="E13" i="2"/>
  <c r="I13" i="2"/>
  <c r="J25" i="2" s="1"/>
  <c r="Z15" i="2"/>
  <c r="Z18" i="2"/>
  <c r="AA24" i="2"/>
  <c r="F25" i="2"/>
  <c r="AA27" i="2"/>
  <c r="Z28" i="2"/>
  <c r="AA6" i="2"/>
  <c r="Z10" i="2"/>
  <c r="AA16" i="2"/>
  <c r="AA13" i="2" s="1"/>
  <c r="AA19" i="2"/>
  <c r="Z20" i="2"/>
  <c r="AA22" i="2"/>
  <c r="X6" i="2"/>
  <c r="E17" i="2"/>
  <c r="AA17" i="2" l="1"/>
  <c r="AA5" i="2"/>
  <c r="X13" i="2"/>
  <c r="F17" i="2"/>
  <c r="F13" i="2"/>
  <c r="X17" i="2"/>
  <c r="Z17" i="2"/>
  <c r="J13" i="2"/>
  <c r="X25" i="2"/>
  <c r="X9" i="2"/>
  <c r="AA21" i="2"/>
  <c r="Z9" i="2"/>
  <c r="AA25" i="2"/>
  <c r="Z13" i="2"/>
  <c r="Z25" i="2"/>
  <c r="U57" i="2"/>
  <c r="U56" i="2"/>
  <c r="U55" i="2"/>
  <c r="U53" i="2"/>
  <c r="U52" i="2"/>
  <c r="U51" i="2"/>
  <c r="U49" i="2"/>
  <c r="U48" i="2"/>
  <c r="U47" i="2"/>
  <c r="U45" i="2"/>
  <c r="U44" i="2"/>
  <c r="U43" i="2"/>
  <c r="U41" i="2"/>
  <c r="U40" i="2"/>
  <c r="U39" i="2"/>
  <c r="U36" i="2"/>
  <c r="U37" i="2"/>
  <c r="U35" i="2"/>
  <c r="T57" i="3"/>
  <c r="Q57" i="2"/>
  <c r="Q56" i="2"/>
  <c r="Q55" i="2"/>
  <c r="Q53" i="2"/>
  <c r="Q52" i="2"/>
  <c r="Q51" i="2"/>
  <c r="Q49" i="2"/>
  <c r="Q48" i="2"/>
  <c r="Q47" i="2"/>
  <c r="Q45" i="2"/>
  <c r="Q44" i="2"/>
  <c r="Q43" i="2"/>
  <c r="Q41" i="2"/>
  <c r="Q40" i="2"/>
  <c r="Q39" i="2"/>
  <c r="Q36" i="2"/>
  <c r="Q37" i="2"/>
  <c r="Q35" i="2"/>
  <c r="M57" i="2"/>
  <c r="M56" i="2"/>
  <c r="M55" i="2"/>
  <c r="M53" i="2"/>
  <c r="M52" i="2"/>
  <c r="M51" i="2"/>
  <c r="M49" i="2"/>
  <c r="M48" i="2"/>
  <c r="M47" i="2"/>
  <c r="M45" i="2"/>
  <c r="M44" i="2"/>
  <c r="M43" i="2"/>
  <c r="M41" i="2"/>
  <c r="M40" i="2"/>
  <c r="M39" i="2"/>
  <c r="M36" i="2"/>
  <c r="M37" i="2"/>
  <c r="M35" i="2"/>
  <c r="I57" i="2"/>
  <c r="I56" i="2"/>
  <c r="I55" i="2"/>
  <c r="I53" i="2"/>
  <c r="I52" i="2"/>
  <c r="I51" i="2"/>
  <c r="I49" i="2"/>
  <c r="I48" i="2"/>
  <c r="I47" i="2"/>
  <c r="I45" i="2"/>
  <c r="I44" i="2"/>
  <c r="I43" i="2"/>
  <c r="I41" i="2"/>
  <c r="I40" i="2"/>
  <c r="I39" i="2"/>
  <c r="I36" i="2"/>
  <c r="I37" i="2"/>
  <c r="I35" i="2"/>
  <c r="E57" i="2"/>
  <c r="E56" i="2"/>
  <c r="X56" i="2" s="1"/>
  <c r="E55" i="2"/>
  <c r="E53" i="2"/>
  <c r="E52" i="2"/>
  <c r="E51" i="2"/>
  <c r="X51" i="2" s="1"/>
  <c r="E49" i="2"/>
  <c r="X49" i="2" s="1"/>
  <c r="E48" i="2"/>
  <c r="E47" i="2"/>
  <c r="E45" i="2"/>
  <c r="X45" i="2" s="1"/>
  <c r="E44" i="2"/>
  <c r="X44" i="2" s="1"/>
  <c r="E43" i="2"/>
  <c r="E41" i="2"/>
  <c r="E40" i="2"/>
  <c r="X40" i="2" s="1"/>
  <c r="E39" i="2"/>
  <c r="X39" i="2" s="1"/>
  <c r="E36" i="2"/>
  <c r="E37" i="2"/>
  <c r="E35" i="2"/>
  <c r="X37" i="2" l="1"/>
  <c r="X47" i="2"/>
  <c r="X52" i="2"/>
  <c r="X41" i="2"/>
  <c r="X57" i="2"/>
  <c r="X55" i="2"/>
  <c r="X36" i="2"/>
  <c r="X43" i="2"/>
  <c r="X48" i="2"/>
  <c r="X53" i="2"/>
  <c r="C54" i="2"/>
  <c r="Y86" i="2" l="1"/>
  <c r="U86" i="2"/>
  <c r="Q86" i="2"/>
  <c r="M86" i="2"/>
  <c r="I86" i="2"/>
  <c r="E86" i="2"/>
  <c r="Y85" i="2"/>
  <c r="U85" i="2"/>
  <c r="U83" i="2" s="1"/>
  <c r="V75" i="2" s="1"/>
  <c r="Q85" i="2"/>
  <c r="M85" i="2"/>
  <c r="I85" i="2"/>
  <c r="E85" i="2"/>
  <c r="X85" i="2" s="1"/>
  <c r="Y84" i="2"/>
  <c r="U84" i="2"/>
  <c r="Q84" i="2"/>
  <c r="Q83" i="2" s="1"/>
  <c r="R67" i="2" s="1"/>
  <c r="M84" i="2"/>
  <c r="I84" i="2"/>
  <c r="E84" i="2"/>
  <c r="AB83" i="2"/>
  <c r="Y83" i="2"/>
  <c r="W83" i="2"/>
  <c r="T83" i="2"/>
  <c r="S83" i="2"/>
  <c r="P83" i="2"/>
  <c r="O83" i="2"/>
  <c r="M83" i="2"/>
  <c r="L83" i="2"/>
  <c r="K83" i="2"/>
  <c r="I83" i="2"/>
  <c r="H83" i="2"/>
  <c r="G83" i="2"/>
  <c r="D83" i="2"/>
  <c r="C83" i="2"/>
  <c r="Y82" i="2"/>
  <c r="U82" i="2"/>
  <c r="Q82" i="2"/>
  <c r="M82" i="2"/>
  <c r="I82" i="2"/>
  <c r="E82" i="2"/>
  <c r="Y81" i="2"/>
  <c r="U81" i="2"/>
  <c r="U79" i="2" s="1"/>
  <c r="V71" i="2" s="1"/>
  <c r="Q81" i="2"/>
  <c r="M81" i="2"/>
  <c r="I81" i="2"/>
  <c r="E81" i="2"/>
  <c r="E79" i="2" s="1"/>
  <c r="Y80" i="2"/>
  <c r="Y79" i="2" s="1"/>
  <c r="U80" i="2"/>
  <c r="Q80" i="2"/>
  <c r="M80" i="2"/>
  <c r="I80" i="2"/>
  <c r="AA80" i="2" s="1"/>
  <c r="E80" i="2"/>
  <c r="AB79" i="2"/>
  <c r="W79" i="2"/>
  <c r="T79" i="2"/>
  <c r="S79" i="2"/>
  <c r="Q79" i="2"/>
  <c r="R75" i="2" s="1"/>
  <c r="P79" i="2"/>
  <c r="O79" i="2"/>
  <c r="N79" i="2"/>
  <c r="M79" i="2"/>
  <c r="N83" i="2" s="1"/>
  <c r="L79" i="2"/>
  <c r="K79" i="2"/>
  <c r="H79" i="2"/>
  <c r="G79" i="2"/>
  <c r="D79" i="2"/>
  <c r="C79" i="2"/>
  <c r="Y78" i="2"/>
  <c r="U78" i="2"/>
  <c r="Q78" i="2"/>
  <c r="M78" i="2"/>
  <c r="I78" i="2"/>
  <c r="E78" i="2"/>
  <c r="Y77" i="2"/>
  <c r="U77" i="2"/>
  <c r="Q77" i="2"/>
  <c r="M77" i="2"/>
  <c r="I77" i="2"/>
  <c r="E77" i="2"/>
  <c r="X77" i="2" s="1"/>
  <c r="Y76" i="2"/>
  <c r="U76" i="2"/>
  <c r="Q76" i="2"/>
  <c r="Q75" i="2" s="1"/>
  <c r="R79" i="2" s="1"/>
  <c r="M76" i="2"/>
  <c r="M75" i="2" s="1"/>
  <c r="N63" i="2" s="1"/>
  <c r="I76" i="2"/>
  <c r="E76" i="2"/>
  <c r="AB75" i="2"/>
  <c r="Y75" i="2"/>
  <c r="W75" i="2"/>
  <c r="T75" i="2"/>
  <c r="S75" i="2"/>
  <c r="P75" i="2"/>
  <c r="O75" i="2"/>
  <c r="L75" i="2"/>
  <c r="K75" i="2"/>
  <c r="I75" i="2"/>
  <c r="J67" i="2" s="1"/>
  <c r="H75" i="2"/>
  <c r="G75" i="2"/>
  <c r="D75" i="2"/>
  <c r="C75" i="2"/>
  <c r="Y74" i="2"/>
  <c r="U74" i="2"/>
  <c r="Q74" i="2"/>
  <c r="M74" i="2"/>
  <c r="I74" i="2"/>
  <c r="E74" i="2"/>
  <c r="Y73" i="2"/>
  <c r="U73" i="2"/>
  <c r="Q73" i="2"/>
  <c r="M73" i="2"/>
  <c r="I73" i="2"/>
  <c r="E73" i="2"/>
  <c r="AA73" i="2" s="1"/>
  <c r="Y72" i="2"/>
  <c r="U72" i="2"/>
  <c r="Q72" i="2"/>
  <c r="Q71" i="2" s="1"/>
  <c r="R63" i="2" s="1"/>
  <c r="M72" i="2"/>
  <c r="I72" i="2"/>
  <c r="E72" i="2"/>
  <c r="AB71" i="2"/>
  <c r="Y71" i="2"/>
  <c r="W71" i="2"/>
  <c r="T71" i="2"/>
  <c r="S71" i="2"/>
  <c r="P71" i="2"/>
  <c r="O71" i="2"/>
  <c r="M71" i="2"/>
  <c r="N67" i="2" s="1"/>
  <c r="L71" i="2"/>
  <c r="K71" i="2"/>
  <c r="J71" i="2"/>
  <c r="H71" i="2"/>
  <c r="G71" i="2"/>
  <c r="D71" i="2"/>
  <c r="C71" i="2"/>
  <c r="Y70" i="2"/>
  <c r="U70" i="2"/>
  <c r="Q70" i="2"/>
  <c r="M70" i="2"/>
  <c r="I70" i="2"/>
  <c r="E70" i="2"/>
  <c r="Y69" i="2"/>
  <c r="U69" i="2"/>
  <c r="Q69" i="2"/>
  <c r="M69" i="2"/>
  <c r="I69" i="2"/>
  <c r="E69" i="2"/>
  <c r="X69" i="2" s="1"/>
  <c r="Y68" i="2"/>
  <c r="U68" i="2"/>
  <c r="Q68" i="2"/>
  <c r="Q67" i="2" s="1"/>
  <c r="R83" i="2" s="1"/>
  <c r="M68" i="2"/>
  <c r="I68" i="2"/>
  <c r="E68" i="2"/>
  <c r="AB67" i="2"/>
  <c r="Y67" i="2"/>
  <c r="W67" i="2"/>
  <c r="T67" i="2"/>
  <c r="S67" i="2"/>
  <c r="P67" i="2"/>
  <c r="O67" i="2"/>
  <c r="M67" i="2"/>
  <c r="N71" i="2" s="1"/>
  <c r="L67" i="2"/>
  <c r="K67" i="2"/>
  <c r="I67" i="2"/>
  <c r="J75" i="2" s="1"/>
  <c r="H67" i="2"/>
  <c r="G67" i="2"/>
  <c r="D67" i="2"/>
  <c r="C67" i="2"/>
  <c r="Y66" i="2"/>
  <c r="U66" i="2"/>
  <c r="Q66" i="2"/>
  <c r="M66" i="2"/>
  <c r="I66" i="2"/>
  <c r="E66" i="2"/>
  <c r="Y65" i="2"/>
  <c r="U65" i="2"/>
  <c r="Q65" i="2"/>
  <c r="M65" i="2"/>
  <c r="I65" i="2"/>
  <c r="I63" i="2" s="1"/>
  <c r="J79" i="2" s="1"/>
  <c r="E65" i="2"/>
  <c r="Y64" i="2"/>
  <c r="Y63" i="2" s="1"/>
  <c r="U64" i="2"/>
  <c r="Q64" i="2"/>
  <c r="Q63" i="2" s="1"/>
  <c r="R71" i="2" s="1"/>
  <c r="M64" i="2"/>
  <c r="I64" i="2"/>
  <c r="E64" i="2"/>
  <c r="AB63" i="2"/>
  <c r="W63" i="2"/>
  <c r="U63" i="2"/>
  <c r="V67" i="2" s="1"/>
  <c r="T63" i="2"/>
  <c r="S63" i="2"/>
  <c r="P63" i="2"/>
  <c r="O63" i="2"/>
  <c r="M63" i="2"/>
  <c r="N75" i="2" s="1"/>
  <c r="L63" i="2"/>
  <c r="K63" i="2"/>
  <c r="H63" i="2"/>
  <c r="G63" i="2"/>
  <c r="E63" i="2"/>
  <c r="D63" i="2"/>
  <c r="C63" i="2"/>
  <c r="F67" i="2" l="1"/>
  <c r="X64" i="2"/>
  <c r="X68" i="2"/>
  <c r="U67" i="2"/>
  <c r="V63" i="2" s="1"/>
  <c r="X70" i="2"/>
  <c r="E71" i="2"/>
  <c r="X71" i="2" s="1"/>
  <c r="AA72" i="2"/>
  <c r="U71" i="2"/>
  <c r="V79" i="2" s="1"/>
  <c r="AA74" i="2"/>
  <c r="X76" i="2"/>
  <c r="U75" i="2"/>
  <c r="V83" i="2" s="1"/>
  <c r="X78" i="2"/>
  <c r="AA81" i="2"/>
  <c r="AA79" i="2" s="1"/>
  <c r="X63" i="2"/>
  <c r="X66" i="2"/>
  <c r="I79" i="2"/>
  <c r="J63" i="2" s="1"/>
  <c r="X65" i="2"/>
  <c r="I71" i="2"/>
  <c r="J83" i="2" s="1"/>
  <c r="E83" i="2"/>
  <c r="X84" i="2"/>
  <c r="X86" i="2"/>
  <c r="AA82" i="2"/>
  <c r="Z64" i="2"/>
  <c r="Z65" i="2"/>
  <c r="Z66" i="2"/>
  <c r="E67" i="2"/>
  <c r="Z72" i="2"/>
  <c r="Z73" i="2"/>
  <c r="Z74" i="2"/>
  <c r="E75" i="2"/>
  <c r="Z80" i="2"/>
  <c r="Z81" i="2"/>
  <c r="Z82" i="2"/>
  <c r="AA64" i="2"/>
  <c r="AA63" i="2" s="1"/>
  <c r="AA65" i="2"/>
  <c r="AA66" i="2"/>
  <c r="Z68" i="2"/>
  <c r="Z69" i="2"/>
  <c r="Z70" i="2"/>
  <c r="Z76" i="2"/>
  <c r="Z75" i="2" s="1"/>
  <c r="Z77" i="2"/>
  <c r="Z78" i="2"/>
  <c r="F83" i="2"/>
  <c r="Z84" i="2"/>
  <c r="Z83" i="2" s="1"/>
  <c r="Z85" i="2"/>
  <c r="Z86" i="2"/>
  <c r="AA68" i="2"/>
  <c r="AA69" i="2"/>
  <c r="AA67" i="2" s="1"/>
  <c r="AA70" i="2"/>
  <c r="X72" i="2"/>
  <c r="X73" i="2"/>
  <c r="X74" i="2"/>
  <c r="AA76" i="2"/>
  <c r="AA77" i="2"/>
  <c r="AA78" i="2"/>
  <c r="X80" i="2"/>
  <c r="X81" i="2"/>
  <c r="X82" i="2"/>
  <c r="AA84" i="2"/>
  <c r="AA85" i="2"/>
  <c r="AA83" i="2" s="1"/>
  <c r="AA86" i="2"/>
  <c r="T71" i="3"/>
  <c r="T65" i="3"/>
  <c r="T52" i="3"/>
  <c r="T53" i="3"/>
  <c r="T49" i="3"/>
  <c r="T51" i="3"/>
  <c r="T32" i="3"/>
  <c r="T3" i="3"/>
  <c r="T9" i="3"/>
  <c r="T37" i="3"/>
  <c r="T34" i="3"/>
  <c r="T18" i="3"/>
  <c r="Z57" i="2"/>
  <c r="Y57" i="2"/>
  <c r="AA57" i="2"/>
  <c r="Y56" i="2"/>
  <c r="T66" i="3" s="1"/>
  <c r="U54" i="2"/>
  <c r="V46" i="2" s="1"/>
  <c r="M54" i="2"/>
  <c r="N50" i="2" s="1"/>
  <c r="Y55" i="2"/>
  <c r="Q54" i="2"/>
  <c r="R38" i="2" s="1"/>
  <c r="AB54" i="2"/>
  <c r="W54" i="2"/>
  <c r="T54" i="2"/>
  <c r="S54" i="2"/>
  <c r="P54" i="2"/>
  <c r="O54" i="2"/>
  <c r="L54" i="2"/>
  <c r="K54" i="2"/>
  <c r="H54" i="2"/>
  <c r="G54" i="2"/>
  <c r="D54" i="2"/>
  <c r="Y53" i="2"/>
  <c r="AA53" i="2"/>
  <c r="Y52" i="2"/>
  <c r="T28" i="3" s="1"/>
  <c r="Z52" i="2"/>
  <c r="Y51" i="2"/>
  <c r="U50" i="2"/>
  <c r="V42" i="2" s="1"/>
  <c r="AA51" i="2"/>
  <c r="AB50" i="2"/>
  <c r="W50" i="2"/>
  <c r="T50" i="2"/>
  <c r="S50" i="2"/>
  <c r="Q50" i="2"/>
  <c r="R46" i="2" s="1"/>
  <c r="P50" i="2"/>
  <c r="O50" i="2"/>
  <c r="M50" i="2"/>
  <c r="N54" i="2" s="1"/>
  <c r="L50" i="2"/>
  <c r="K50" i="2"/>
  <c r="H50" i="2"/>
  <c r="G50" i="2"/>
  <c r="D50" i="2"/>
  <c r="C50" i="2"/>
  <c r="Z49" i="2"/>
  <c r="Y49" i="2"/>
  <c r="T21" i="3" s="1"/>
  <c r="Y48" i="2"/>
  <c r="U46" i="2"/>
  <c r="V54" i="2" s="1"/>
  <c r="M46" i="2"/>
  <c r="N34" i="2" s="1"/>
  <c r="Y47" i="2"/>
  <c r="I46" i="2"/>
  <c r="J38" i="2" s="1"/>
  <c r="AA47" i="2"/>
  <c r="AB46" i="2"/>
  <c r="W46" i="2"/>
  <c r="T46" i="2"/>
  <c r="S46" i="2"/>
  <c r="P46" i="2"/>
  <c r="O46" i="2"/>
  <c r="L46" i="2"/>
  <c r="K46" i="2"/>
  <c r="H46" i="2"/>
  <c r="G46" i="2"/>
  <c r="D46" i="2"/>
  <c r="C46" i="2"/>
  <c r="Y45" i="2"/>
  <c r="U42" i="2"/>
  <c r="V50" i="2" s="1"/>
  <c r="Y44" i="2"/>
  <c r="T7" i="3" s="1"/>
  <c r="Z44" i="2"/>
  <c r="AA44" i="2"/>
  <c r="Y43" i="2"/>
  <c r="AB42" i="2"/>
  <c r="W42" i="2"/>
  <c r="T42" i="2"/>
  <c r="S42" i="2"/>
  <c r="Q42" i="2"/>
  <c r="R34" i="2" s="1"/>
  <c r="P42" i="2"/>
  <c r="O42" i="2"/>
  <c r="M42" i="2"/>
  <c r="N38" i="2" s="1"/>
  <c r="L42" i="2"/>
  <c r="K42" i="2"/>
  <c r="I42" i="2"/>
  <c r="J54" i="2" s="1"/>
  <c r="H42" i="2"/>
  <c r="G42" i="2"/>
  <c r="D42" i="2"/>
  <c r="C42" i="2"/>
  <c r="Y41" i="2"/>
  <c r="T4" i="3" s="1"/>
  <c r="U38" i="2"/>
  <c r="V34" i="2" s="1"/>
  <c r="Z41" i="2"/>
  <c r="Y40" i="2"/>
  <c r="T14" i="3" s="1"/>
  <c r="AA40" i="2"/>
  <c r="Y39" i="2"/>
  <c r="T63" i="3" s="1"/>
  <c r="M38" i="2"/>
  <c r="N42" i="2" s="1"/>
  <c r="AB38" i="2"/>
  <c r="W38" i="2"/>
  <c r="T38" i="2"/>
  <c r="S38" i="2"/>
  <c r="Q38" i="2"/>
  <c r="R54" i="2" s="1"/>
  <c r="P38" i="2"/>
  <c r="O38" i="2"/>
  <c r="L38" i="2"/>
  <c r="K38" i="2"/>
  <c r="H38" i="2"/>
  <c r="G38" i="2"/>
  <c r="D38" i="2"/>
  <c r="C38" i="2"/>
  <c r="Y37" i="2"/>
  <c r="AA37" i="2"/>
  <c r="Y36" i="2"/>
  <c r="T5" i="3" s="1"/>
  <c r="U34" i="2"/>
  <c r="V38" i="2" s="1"/>
  <c r="M34" i="2"/>
  <c r="N46" i="2" s="1"/>
  <c r="Z35" i="2"/>
  <c r="Y35" i="2"/>
  <c r="T60" i="3" s="1"/>
  <c r="Q34" i="2"/>
  <c r="R42" i="2" s="1"/>
  <c r="X35" i="2"/>
  <c r="AA35" i="2"/>
  <c r="AB34" i="2"/>
  <c r="W34" i="2"/>
  <c r="T34" i="2"/>
  <c r="S34" i="2"/>
  <c r="P34" i="2"/>
  <c r="O34" i="2"/>
  <c r="L34" i="2"/>
  <c r="K34" i="2"/>
  <c r="H34" i="2"/>
  <c r="G34" i="2"/>
  <c r="D34" i="2"/>
  <c r="C34" i="2"/>
  <c r="H22" i="1"/>
  <c r="G22" i="1"/>
  <c r="F22" i="1"/>
  <c r="H21" i="1"/>
  <c r="G21" i="1"/>
  <c r="F21" i="1"/>
  <c r="H11" i="1"/>
  <c r="G11" i="1"/>
  <c r="F11" i="1"/>
  <c r="H16" i="1"/>
  <c r="G16" i="1"/>
  <c r="F16" i="1"/>
  <c r="H20" i="1"/>
  <c r="G20" i="1"/>
  <c r="F20" i="1"/>
  <c r="A6" i="1"/>
  <c r="A7" i="1" s="1"/>
  <c r="A8" i="1" s="1"/>
  <c r="A9" i="1" s="1"/>
  <c r="A10" i="1" s="1"/>
  <c r="H13" i="1"/>
  <c r="G13" i="1"/>
  <c r="F13" i="1"/>
  <c r="A18" i="1"/>
  <c r="A19" i="1" s="1"/>
  <c r="A20" i="1" s="1"/>
  <c r="A21" i="1" s="1"/>
  <c r="A22" i="1" s="1"/>
  <c r="A12" i="1"/>
  <c r="A13" i="1" s="1"/>
  <c r="A14" i="1" s="1"/>
  <c r="A15" i="1" s="1"/>
  <c r="A16" i="1" s="1"/>
  <c r="F75" i="2" l="1"/>
  <c r="X83" i="2"/>
  <c r="F63" i="2"/>
  <c r="AA71" i="2"/>
  <c r="X79" i="2"/>
  <c r="F71" i="2"/>
  <c r="X75" i="2"/>
  <c r="F79" i="2"/>
  <c r="X67" i="2"/>
  <c r="Z67" i="2"/>
  <c r="AA75" i="2"/>
  <c r="Z79" i="2"/>
  <c r="Z71" i="2"/>
  <c r="Z63" i="2"/>
  <c r="T19" i="3"/>
  <c r="T11" i="3"/>
  <c r="T39" i="3"/>
  <c r="T17" i="3"/>
  <c r="T10" i="3"/>
  <c r="T27" i="3"/>
  <c r="T15" i="3"/>
  <c r="T40" i="3"/>
  <c r="T43" i="3"/>
  <c r="T31" i="3"/>
  <c r="T55" i="3"/>
  <c r="T61" i="3"/>
  <c r="T50" i="3"/>
  <c r="T54" i="3"/>
  <c r="T47" i="3"/>
  <c r="T36" i="3"/>
  <c r="Y42" i="2"/>
  <c r="Y54" i="2"/>
  <c r="Y50" i="2"/>
  <c r="Y46" i="2"/>
  <c r="Y38" i="2"/>
  <c r="Y34" i="2"/>
  <c r="AA41" i="2"/>
  <c r="Z45" i="2"/>
  <c r="E34" i="2"/>
  <c r="I34" i="2"/>
  <c r="J50" i="2" s="1"/>
  <c r="Z36" i="2"/>
  <c r="Z39" i="2"/>
  <c r="Z43" i="2"/>
  <c r="Q46" i="2"/>
  <c r="R50" i="2" s="1"/>
  <c r="Z47" i="2"/>
  <c r="AA49" i="2"/>
  <c r="AA55" i="2"/>
  <c r="Z56" i="2"/>
  <c r="E54" i="2"/>
  <c r="AA36" i="2"/>
  <c r="AA34" i="2" s="1"/>
  <c r="Z37" i="2"/>
  <c r="E38" i="2"/>
  <c r="I38" i="2"/>
  <c r="J46" i="2" s="1"/>
  <c r="AA39" i="2"/>
  <c r="Z40" i="2"/>
  <c r="AA45" i="2"/>
  <c r="Z48" i="2"/>
  <c r="E46" i="2"/>
  <c r="I50" i="2"/>
  <c r="J34" i="2" s="1"/>
  <c r="I54" i="2"/>
  <c r="J42" i="2" s="1"/>
  <c r="Z55" i="2"/>
  <c r="AA56" i="2"/>
  <c r="AA48" i="2"/>
  <c r="Z51" i="2"/>
  <c r="E42" i="2"/>
  <c r="AA43" i="2"/>
  <c r="E50" i="2"/>
  <c r="AA52" i="2"/>
  <c r="AA50" i="2" s="1"/>
  <c r="Z53" i="2"/>
  <c r="AA46" i="2" l="1"/>
  <c r="G19" i="1"/>
  <c r="G18" i="1"/>
  <c r="G8" i="1"/>
  <c r="G15" i="1"/>
  <c r="G17" i="1"/>
  <c r="G14" i="1"/>
  <c r="G6" i="1"/>
  <c r="G5" i="1"/>
  <c r="G7" i="1"/>
  <c r="G9" i="1"/>
  <c r="G10" i="1"/>
  <c r="G12" i="1"/>
  <c r="Z42" i="2"/>
  <c r="Z54" i="2"/>
  <c r="AA42" i="2"/>
  <c r="Z34" i="2"/>
  <c r="X50" i="2"/>
  <c r="F38" i="2"/>
  <c r="X54" i="2"/>
  <c r="F34" i="2"/>
  <c r="AA38" i="2"/>
  <c r="AA54" i="2"/>
  <c r="Z38" i="2"/>
  <c r="X34" i="2"/>
  <c r="F54" i="2"/>
  <c r="Z50" i="2"/>
  <c r="F46" i="2"/>
  <c r="X42" i="2"/>
  <c r="X46" i="2"/>
  <c r="F42" i="2"/>
  <c r="F50" i="2"/>
  <c r="X38" i="2"/>
  <c r="Z46" i="2"/>
  <c r="H19" i="1" l="1"/>
  <c r="H7" i="1"/>
  <c r="H6" i="1"/>
  <c r="F8" i="1"/>
  <c r="F10" i="1"/>
  <c r="F17" i="1"/>
  <c r="F19" i="1"/>
  <c r="F6" i="1"/>
  <c r="H10" i="1" l="1"/>
  <c r="H8" i="1"/>
  <c r="H17" i="1"/>
  <c r="F7" i="1"/>
  <c r="F15" i="1"/>
  <c r="H15" i="1"/>
  <c r="H9" i="1"/>
  <c r="F9" i="1"/>
  <c r="H12" i="1"/>
  <c r="F12" i="1"/>
  <c r="H5" i="1"/>
  <c r="F5" i="1"/>
  <c r="H18" i="1"/>
  <c r="F18" i="1"/>
  <c r="H14" i="1"/>
  <c r="F14" i="1"/>
</calcChain>
</file>

<file path=xl/sharedStrings.xml><?xml version="1.0" encoding="utf-8"?>
<sst xmlns="http://schemas.openxmlformats.org/spreadsheetml/2006/main" count="1415" uniqueCount="189">
  <si>
    <t>FIRMALIIGA</t>
  </si>
  <si>
    <t>Võistkond</t>
  </si>
  <si>
    <t>Võite</t>
  </si>
  <si>
    <t>Kesk. koos HK</t>
  </si>
  <si>
    <t>Kesk.</t>
  </si>
  <si>
    <t>Summa</t>
  </si>
  <si>
    <t>I</t>
  </si>
  <si>
    <t>I-HK</t>
  </si>
  <si>
    <t>II</t>
  </si>
  <si>
    <t>II-HK</t>
  </si>
  <si>
    <t>III</t>
  </si>
  <si>
    <t>III-HK</t>
  </si>
  <si>
    <t>IV</t>
  </si>
  <si>
    <t>IV-HK</t>
  </si>
  <si>
    <t>V</t>
  </si>
  <si>
    <t>V-HK</t>
  </si>
  <si>
    <t>VERX</t>
  </si>
  <si>
    <t>TER Team</t>
  </si>
  <si>
    <t>Põdra Pubi</t>
  </si>
  <si>
    <t>Saalipalli võistkond</t>
  </si>
  <si>
    <t>HK</t>
  </si>
  <si>
    <t>1 SARI</t>
  </si>
  <si>
    <t>Vastane</t>
  </si>
  <si>
    <t>2 SARI</t>
  </si>
  <si>
    <t>3 SARI</t>
  </si>
  <si>
    <t>4 SARI</t>
  </si>
  <si>
    <t>5 SARI</t>
  </si>
  <si>
    <t>KOKKU</t>
  </si>
  <si>
    <t>Keskm.</t>
  </si>
  <si>
    <t>Mängijad</t>
  </si>
  <si>
    <t>Punkte</t>
  </si>
  <si>
    <t>Võidupunkt</t>
  </si>
  <si>
    <t>-HK</t>
  </si>
  <si>
    <t>koos HK</t>
  </si>
  <si>
    <t>puhas</t>
  </si>
  <si>
    <t>Triin Kiis</t>
  </si>
  <si>
    <t>Eha Neito</t>
  </si>
  <si>
    <t>Rannu Eimla</t>
  </si>
  <si>
    <t>Eli Vainlo</t>
  </si>
  <si>
    <t>Ingmar Papstel</t>
  </si>
  <si>
    <t>Kuido Lehtmäe</t>
  </si>
  <si>
    <t>Airis Floren</t>
  </si>
  <si>
    <t>Renee Räni</t>
  </si>
  <si>
    <t>Kasper Gorjatšev</t>
  </si>
  <si>
    <t>MEHED</t>
  </si>
  <si>
    <t>Jrk.</t>
  </si>
  <si>
    <t>Võistleja</t>
  </si>
  <si>
    <t xml:space="preserve">II </t>
  </si>
  <si>
    <t>Keskmine koos HK</t>
  </si>
  <si>
    <t>Keskmine ilma HK</t>
  </si>
  <si>
    <t>*</t>
  </si>
  <si>
    <t>NAISED</t>
  </si>
  <si>
    <t>Aita Rohtmets</t>
  </si>
  <si>
    <t>Royalsmart</t>
  </si>
  <si>
    <t>Silfer</t>
  </si>
  <si>
    <t>VGB</t>
  </si>
  <si>
    <t xml:space="preserve">Aire Aros </t>
  </si>
  <si>
    <t>Timo Maurus</t>
  </si>
  <si>
    <t>Ralf Aros</t>
  </si>
  <si>
    <t>Maarika Suursu</t>
  </si>
  <si>
    <t>Ando Küttis</t>
  </si>
  <si>
    <t>Hans Ilves</t>
  </si>
  <si>
    <t>Kaarel Laud</t>
  </si>
  <si>
    <t>Margus Pukk</t>
  </si>
  <si>
    <t>FIRMALIIGA 2022 sügis I voor 26.09.2022</t>
  </si>
  <si>
    <t>Sügis 2022</t>
  </si>
  <si>
    <t>41.hooaeg</t>
  </si>
  <si>
    <t>Aire Aros</t>
  </si>
  <si>
    <t>Würth</t>
  </si>
  <si>
    <t>Aavmar</t>
  </si>
  <si>
    <t>Malm&amp;Ko</t>
  </si>
  <si>
    <t>Toode</t>
  </si>
  <si>
    <t>Temper</t>
  </si>
  <si>
    <t>Bowling</t>
  </si>
  <si>
    <t>FIRMALIIGA 2022 sügis I voor 27.09.2022</t>
  </si>
  <si>
    <t>Marylin Loigu</t>
  </si>
  <si>
    <t>Marek Aava</t>
  </si>
  <si>
    <t>Indrek Pukki</t>
  </si>
  <si>
    <t>Diana Gerberg</t>
  </si>
  <si>
    <t>Ilmar Viitmaa</t>
  </si>
  <si>
    <t>Jaanis Valter</t>
  </si>
  <si>
    <t>Malm ja Ko</t>
  </si>
  <si>
    <t>Jaanus Malm</t>
  </si>
  <si>
    <t>Lembit Luik</t>
  </si>
  <si>
    <t>Margus Floren</t>
  </si>
  <si>
    <t>WÜRTH</t>
  </si>
  <si>
    <t>Sirli Sang</t>
  </si>
  <si>
    <t>Ragnar Orgus</t>
  </si>
  <si>
    <t>Mehis Krigul</t>
  </si>
  <si>
    <t>Reio-Robin Reinula</t>
  </si>
  <si>
    <t>Annika Reinula</t>
  </si>
  <si>
    <t>Tõnis Reinula</t>
  </si>
  <si>
    <t>Heli Ruuto</t>
  </si>
  <si>
    <t>Fredi Arnover</t>
  </si>
  <si>
    <t>Grete Malm</t>
  </si>
  <si>
    <t>FIRMALIIGA 2022 sügis I voor 04.10.2022</t>
  </si>
  <si>
    <t>Rakvere Linnavalitsus</t>
  </si>
  <si>
    <t>Kaspar Lood</t>
  </si>
  <si>
    <t>Katrin Männik</t>
  </si>
  <si>
    <t>Simo Kree</t>
  </si>
  <si>
    <t>Anti Kree</t>
  </si>
  <si>
    <t>Eesti Raudtee</t>
  </si>
  <si>
    <t>Julia Simuk</t>
  </si>
  <si>
    <t>Vladimir Hembati</t>
  </si>
  <si>
    <t>Erkki Leek</t>
  </si>
  <si>
    <t>Raili Laats</t>
  </si>
  <si>
    <t>August Rozenthal</t>
  </si>
  <si>
    <t>Kaidi Pitk</t>
  </si>
  <si>
    <t>Marek Tull</t>
  </si>
  <si>
    <t>JKM</t>
  </si>
  <si>
    <t>Jairi Saksen</t>
  </si>
  <si>
    <t>Bowlingu Team</t>
  </si>
  <si>
    <t>Kristiina Rozenthal</t>
  </si>
  <si>
    <t>Edgar Lan</t>
  </si>
  <si>
    <t>Mario Kond</t>
  </si>
  <si>
    <t>Egesten Metallehitused</t>
  </si>
  <si>
    <t>Vladimir Henbati</t>
  </si>
  <si>
    <t>Kartin Männik</t>
  </si>
  <si>
    <t>Egle Saaremõts</t>
  </si>
  <si>
    <t>Gertu Grishtshenko</t>
  </si>
  <si>
    <t>FIRMALIIGA 2022 sügis II voor 10.10.2022</t>
  </si>
  <si>
    <t>FIRMALIIGA 2022 sügis II voor 11.10.2022</t>
  </si>
  <si>
    <t>Kristina Molodova</t>
  </si>
  <si>
    <t>FIRMALIIGA 2022 sügis II voor 18.10.2022</t>
  </si>
  <si>
    <t>Mart Suursu</t>
  </si>
  <si>
    <t>TSC</t>
  </si>
  <si>
    <t>Teet Suur</t>
  </si>
  <si>
    <t>Helen Ilves</t>
  </si>
  <si>
    <t>Marit Õunapuu</t>
  </si>
  <si>
    <t>Laura Pruul</t>
  </si>
  <si>
    <t>Hergi Vaga</t>
  </si>
  <si>
    <t>FIRMALIIGA 2022 sügis III voor 31.10.2022</t>
  </si>
  <si>
    <t>FIRMALIIGA 2022 sügis III voor 01.11.2022</t>
  </si>
  <si>
    <t>FIRMALIIGA 2022 sügis III voor 08.11.2022</t>
  </si>
  <si>
    <t>FIRMALIIGA 2022 sügis IV voor 14.11.2022</t>
  </si>
  <si>
    <t>Tarmo Lood</t>
  </si>
  <si>
    <t>Arles Juurikas</t>
  </si>
  <si>
    <t>FIRMALIIGA 2022 sügis IV voor 15.11.2022</t>
  </si>
  <si>
    <t>FIRMALIIGA 2022 sügis IV voor 22.11.2022</t>
  </si>
  <si>
    <t>FIRMALIIGA 2022 sügis V voor 28.11.2022</t>
  </si>
  <si>
    <t>FIRMALIIGA 2022 sügis V voor 29.11.2022</t>
  </si>
  <si>
    <t>Kati Palmar</t>
  </si>
  <si>
    <t>Alar Palmar</t>
  </si>
  <si>
    <t>Romi Aros</t>
  </si>
  <si>
    <t>FIRMALIIGA 2022 sügis V voor 06.12.2022</t>
  </si>
  <si>
    <t>Erik Papstel</t>
  </si>
  <si>
    <t>Andres Kriis</t>
  </si>
  <si>
    <t>E 9.jaan.</t>
  </si>
  <si>
    <t>T 10.jaan</t>
  </si>
  <si>
    <t>K 11.jaan</t>
  </si>
  <si>
    <t>R 13.jaan</t>
  </si>
  <si>
    <t>Andres Kiis</t>
  </si>
  <si>
    <t xml:space="preserve">Finaalvooru lisaboonus </t>
  </si>
  <si>
    <t>FIRMALIIGA 2022 sügis 1.finaal 09.01.2023</t>
  </si>
  <si>
    <t>KOHT</t>
  </si>
  <si>
    <t>1.</t>
  </si>
  <si>
    <t>9.</t>
  </si>
  <si>
    <t>8.</t>
  </si>
  <si>
    <t>7.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</si>
  <si>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</si>
  <si>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</si>
  <si>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</si>
  <si>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</si>
  <si>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</si>
  <si>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</si>
  <si>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</si>
  <si>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</si>
  <si>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</si>
  <si>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</si>
  <si>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</si>
  <si>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</si>
  <si>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</si>
  <si>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</si>
  <si>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</si>
  <si>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</si>
  <si>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</si>
  <si>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</si>
  <si>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</si>
  <si>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</si>
  <si>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</si>
  <si>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</si>
  <si>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</si>
  <si>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</si>
  <si>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</si>
  <si>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Krõõt Nõmmela-Mehide</t>
  </si>
  <si>
    <t>FIRMALIIGA 2022 sügis 2.finaal 10.01.2023</t>
  </si>
  <si>
    <t>FIRMALIIGA 2022 sügis 3.finaal 11.01.2023</t>
  </si>
  <si>
    <t>FIRMALIIGA 2022 sügis FINAAL 13.01.2023</t>
  </si>
  <si>
    <t xml:space="preserve">Firmaliiga 2022 sügis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</si>
</sst>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.0\ _k_r_-;\-* #,##0.0\ _k_r_-;_-* &quot;-&quot;??\ _k_r_-;_-@_-"/>
    <numFmt numFmtId="166" formatCode="0;[Red]0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</numFmts>
  <fonts count="5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1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4"/>
      <name val="Verdana"/>
      <family val="2"/>
      <charset val="186"/>
    </font>
    <font>
      <b/>
      <sz val="15"/>
      <name val="Verdana"/>
      <family val="2"/>
      <charset val="186"/>
    </font>
    <font>
      <b/>
      <sz val="15"/>
      <color rgb="FFFF0000"/>
      <name val="Verdana"/>
      <family val="2"/>
      <charset val="186"/>
    </font>
    <font>
      <b/>
      <sz val="15"/>
      <color indexed="10"/>
      <name val="Verdana"/>
      <family val="2"/>
      <charset val="186"/>
    </font>
    <font>
      <sz val="15"/>
      <color indexed="10"/>
      <name val="Verdana"/>
      <family val="2"/>
      <charset val="186"/>
    </font>
    <font>
      <sz val="15"/>
      <name val="Verdana"/>
      <family val="2"/>
      <charset val="186"/>
    </font>
    <font>
      <b/>
      <sz val="10"/>
      <name val="Verdana"/>
      <family val="2"/>
      <charset val="186"/>
    </font>
    <font>
      <sz val="10"/>
      <color rgb="FFFF0000"/>
      <name val="Verdana"/>
      <family val="2"/>
      <charset val="186"/>
    </font>
    <font>
      <sz val="13"/>
      <name val="Arial"/>
      <family val="2"/>
      <charset val="186"/>
    </font>
    <font>
      <b/>
      <sz val="18"/>
      <name val="Verdana"/>
      <family val="2"/>
    </font>
    <font>
      <b/>
      <sz val="14"/>
      <name val="Verdana"/>
      <family val="2"/>
    </font>
    <font>
      <sz val="16"/>
      <name val="Verdana"/>
      <family val="2"/>
      <charset val="186"/>
    </font>
    <font>
      <b/>
      <sz val="10"/>
      <name val="Arial"/>
      <family val="2"/>
      <charset val="186"/>
    </font>
    <font>
      <b/>
      <sz val="13"/>
      <name val="Verdana"/>
      <family val="2"/>
      <charset val="186"/>
    </font>
    <font>
      <b/>
      <sz val="13"/>
      <color indexed="62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  <charset val="186"/>
    </font>
    <font>
      <sz val="10"/>
      <color indexed="10"/>
      <name val="Arial"/>
      <family val="2"/>
      <charset val="186"/>
    </font>
    <font>
      <sz val="13"/>
      <name val="Verdana"/>
      <family val="2"/>
      <charset val="186"/>
    </font>
    <font>
      <b/>
      <sz val="13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color indexed="62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name val="Arial"/>
      <family val="2"/>
      <charset val="186"/>
    </font>
    <font>
      <b/>
      <sz val="12"/>
      <color indexed="62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1"/>
      <color indexed="62"/>
      <name val="Arial"/>
      <family val="2"/>
      <charset val="186"/>
    </font>
    <font>
      <b/>
      <sz val="12"/>
      <color theme="5" tint="-0.249977111117893"/>
      <name val="Verdana"/>
      <family val="2"/>
      <charset val="186"/>
    </font>
    <font>
      <sz val="14"/>
      <color theme="5" tint="-0.249977111117893"/>
      <name val="Arial"/>
      <family val="2"/>
      <charset val="186"/>
    </font>
    <font>
      <b/>
      <sz val="18"/>
      <color theme="5" tint="-0.249977111117893"/>
      <name val="Verdana"/>
      <family val="2"/>
    </font>
    <font>
      <sz val="11"/>
      <name val="Verdana"/>
      <family val="2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24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99FF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/>
    <xf numFmtId="0" fontId="2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5" fontId="2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3" borderId="1" xfId="1" applyFont="1" applyFill="1" applyBorder="1"/>
    <xf numFmtId="0" fontId="5" fillId="2" borderId="0" xfId="0" applyFont="1" applyFill="1"/>
    <xf numFmtId="166" fontId="2" fillId="2" borderId="0" xfId="1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" fontId="2" fillId="2" borderId="0" xfId="1" applyNumberFormat="1" applyFont="1" applyFill="1" applyAlignment="1">
      <alignment horizontal="center"/>
    </xf>
    <xf numFmtId="0" fontId="2" fillId="2" borderId="0" xfId="1" applyFont="1" applyFill="1"/>
    <xf numFmtId="0" fontId="4" fillId="2" borderId="0" xfId="1" applyFont="1" applyFill="1"/>
    <xf numFmtId="0" fontId="4" fillId="3" borderId="0" xfId="1" applyFont="1" applyFill="1"/>
    <xf numFmtId="0" fontId="8" fillId="2" borderId="0" xfId="1" applyFont="1" applyFill="1"/>
    <xf numFmtId="0" fontId="9" fillId="2" borderId="0" xfId="1" applyFont="1" applyFill="1"/>
    <xf numFmtId="0" fontId="10" fillId="3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2" fontId="11" fillId="2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1" fontId="10" fillId="2" borderId="0" xfId="1" applyNumberFormat="1" applyFont="1" applyFill="1" applyAlignment="1">
      <alignment horizontal="center"/>
    </xf>
    <xf numFmtId="0" fontId="11" fillId="2" borderId="0" xfId="1" applyFont="1" applyFill="1"/>
    <xf numFmtId="0" fontId="12" fillId="2" borderId="0" xfId="1" applyFont="1" applyFill="1"/>
    <xf numFmtId="0" fontId="12" fillId="3" borderId="0" xfId="1" applyFont="1" applyFill="1"/>
    <xf numFmtId="0" fontId="12" fillId="2" borderId="0" xfId="0" applyFont="1" applyFill="1"/>
    <xf numFmtId="0" fontId="2" fillId="2" borderId="4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7" fontId="4" fillId="2" borderId="5" xfId="3" applyNumberFormat="1" applyFont="1" applyFill="1" applyBorder="1" applyAlignment="1">
      <alignment horizontal="center"/>
    </xf>
    <xf numFmtId="1" fontId="2" fillId="2" borderId="5" xfId="3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165" fontId="2" fillId="2" borderId="9" xfId="2" applyNumberFormat="1" applyFont="1" applyFill="1" applyBorder="1" applyAlignment="1">
      <alignment horizontal="center"/>
    </xf>
    <xf numFmtId="167" fontId="4" fillId="2" borderId="9" xfId="3" applyNumberFormat="1" applyFont="1" applyFill="1" applyBorder="1" applyAlignment="1">
      <alignment horizontal="center"/>
    </xf>
    <xf numFmtId="1" fontId="2" fillId="2" borderId="9" xfId="3" applyNumberFormat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165" fontId="2" fillId="2" borderId="13" xfId="2" applyNumberFormat="1" applyFont="1" applyFill="1" applyBorder="1" applyAlignment="1">
      <alignment horizontal="center"/>
    </xf>
    <xf numFmtId="167" fontId="4" fillId="2" borderId="13" xfId="3" applyNumberFormat="1" applyFont="1" applyFill="1" applyBorder="1" applyAlignment="1">
      <alignment horizontal="center"/>
    </xf>
    <xf numFmtId="1" fontId="2" fillId="2" borderId="13" xfId="3" applyNumberFormat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0" xfId="2" applyNumberFormat="1" applyFont="1" applyFill="1"/>
    <xf numFmtId="0" fontId="13" fillId="2" borderId="0" xfId="0" applyFont="1" applyFill="1"/>
    <xf numFmtId="0" fontId="5" fillId="3" borderId="0" xfId="0" applyFont="1" applyFill="1"/>
    <xf numFmtId="0" fontId="14" fillId="2" borderId="0" xfId="0" applyFont="1" applyFill="1"/>
    <xf numFmtId="0" fontId="15" fillId="2" borderId="0" xfId="0" applyFont="1" applyFill="1"/>
    <xf numFmtId="0" fontId="7" fillId="3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6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8" fillId="4" borderId="0" xfId="0" applyFont="1" applyFill="1"/>
    <xf numFmtId="0" fontId="0" fillId="4" borderId="0" xfId="0" applyFill="1"/>
    <xf numFmtId="0" fontId="19" fillId="2" borderId="0" xfId="0" applyFont="1" applyFill="1"/>
    <xf numFmtId="0" fontId="20" fillId="2" borderId="15" xfId="4" applyFont="1" applyFill="1" applyBorder="1" applyAlignment="1">
      <alignment horizontal="left"/>
    </xf>
    <xf numFmtId="0" fontId="21" fillId="2" borderId="16" xfId="4" applyFont="1" applyFill="1" applyBorder="1" applyAlignment="1">
      <alignment horizontal="center"/>
    </xf>
    <xf numFmtId="0" fontId="22" fillId="2" borderId="16" xfId="4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23" fillId="2" borderId="16" xfId="4" applyFont="1" applyFill="1" applyBorder="1" applyAlignment="1">
      <alignment horizontal="center"/>
    </xf>
    <xf numFmtId="0" fontId="23" fillId="2" borderId="5" xfId="4" applyFont="1" applyFill="1" applyBorder="1" applyAlignment="1">
      <alignment horizontal="center"/>
    </xf>
    <xf numFmtId="0" fontId="24" fillId="2" borderId="5" xfId="4" applyFont="1" applyFill="1" applyBorder="1" applyAlignment="1">
      <alignment horizontal="center"/>
    </xf>
    <xf numFmtId="0" fontId="25" fillId="2" borderId="5" xfId="4" applyFont="1" applyFill="1" applyBorder="1" applyAlignment="1">
      <alignment horizontal="center"/>
    </xf>
    <xf numFmtId="165" fontId="23" fillId="2" borderId="5" xfId="5" applyNumberFormat="1" applyFont="1" applyFill="1" applyBorder="1" applyAlignment="1">
      <alignment horizontal="center"/>
    </xf>
    <xf numFmtId="165" fontId="24" fillId="2" borderId="5" xfId="5" applyNumberFormat="1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2" fillId="2" borderId="0" xfId="4" applyFont="1" applyFill="1"/>
    <xf numFmtId="0" fontId="20" fillId="2" borderId="19" xfId="4" applyFont="1" applyFill="1" applyBorder="1" applyAlignment="1">
      <alignment horizontal="left"/>
    </xf>
    <xf numFmtId="0" fontId="21" fillId="2" borderId="20" xfId="4" applyFont="1" applyFill="1" applyBorder="1" applyAlignment="1">
      <alignment horizontal="center"/>
    </xf>
    <xf numFmtId="0" fontId="22" fillId="2" borderId="20" xfId="4" applyFont="1" applyFill="1" applyBorder="1" applyAlignment="1">
      <alignment horizontal="center"/>
    </xf>
    <xf numFmtId="0" fontId="23" fillId="2" borderId="13" xfId="4" applyFont="1" applyFill="1" applyBorder="1" applyAlignment="1">
      <alignment horizontal="center"/>
    </xf>
    <xf numFmtId="0" fontId="23" fillId="2" borderId="20" xfId="4" applyFont="1" applyFill="1" applyBorder="1" applyAlignment="1">
      <alignment horizontal="center"/>
    </xf>
    <xf numFmtId="0" fontId="24" fillId="2" borderId="13" xfId="4" applyFont="1" applyFill="1" applyBorder="1" applyAlignment="1">
      <alignment horizontal="center"/>
    </xf>
    <xf numFmtId="0" fontId="23" fillId="2" borderId="21" xfId="4" applyFont="1" applyFill="1" applyBorder="1" applyAlignment="1">
      <alignment horizontal="center"/>
    </xf>
    <xf numFmtId="49" fontId="27" fillId="2" borderId="13" xfId="4" applyNumberFormat="1" applyFont="1" applyFill="1" applyBorder="1" applyAlignment="1">
      <alignment horizontal="center"/>
    </xf>
    <xf numFmtId="165" fontId="23" fillId="2" borderId="13" xfId="5" applyNumberFormat="1" applyFont="1" applyFill="1" applyBorder="1" applyAlignment="1">
      <alignment horizontal="center"/>
    </xf>
    <xf numFmtId="165" fontId="24" fillId="2" borderId="13" xfId="5" applyNumberFormat="1" applyFont="1" applyFill="1" applyBorder="1" applyAlignment="1">
      <alignment horizontal="center"/>
    </xf>
    <xf numFmtId="0" fontId="23" fillId="2" borderId="22" xfId="4" applyFont="1" applyFill="1" applyBorder="1" applyAlignment="1">
      <alignment horizontal="center"/>
    </xf>
    <xf numFmtId="0" fontId="22" fillId="3" borderId="0" xfId="4" applyFont="1" applyFill="1"/>
    <xf numFmtId="0" fontId="6" fillId="5" borderId="23" xfId="4" applyFont="1" applyFill="1" applyBorder="1" applyAlignment="1">
      <alignment horizontal="left" vertical="center" wrapText="1"/>
    </xf>
    <xf numFmtId="0" fontId="28" fillId="2" borderId="24" xfId="4" applyFont="1" applyFill="1" applyBorder="1" applyAlignment="1">
      <alignment horizontal="center" vertical="center" wrapText="1"/>
    </xf>
    <xf numFmtId="0" fontId="24" fillId="2" borderId="16" xfId="4" applyFont="1" applyFill="1" applyBorder="1" applyAlignment="1">
      <alignment horizontal="center" vertical="center" wrapText="1"/>
    </xf>
    <xf numFmtId="0" fontId="23" fillId="2" borderId="25" xfId="4" applyFont="1" applyFill="1" applyBorder="1" applyAlignment="1">
      <alignment horizontal="center" vertical="center"/>
    </xf>
    <xf numFmtId="0" fontId="23" fillId="2" borderId="26" xfId="4" applyFont="1" applyFill="1" applyBorder="1" applyAlignment="1">
      <alignment horizontal="center" vertical="center"/>
    </xf>
    <xf numFmtId="0" fontId="29" fillId="2" borderId="26" xfId="4" applyFont="1" applyFill="1" applyBorder="1" applyAlignment="1">
      <alignment horizontal="center" vertical="center" wrapText="1"/>
    </xf>
    <xf numFmtId="0" fontId="24" fillId="2" borderId="5" xfId="4" applyFont="1" applyFill="1" applyBorder="1" applyAlignment="1">
      <alignment horizontal="center" vertical="center" wrapText="1"/>
    </xf>
    <xf numFmtId="0" fontId="23" fillId="2" borderId="27" xfId="4" applyFont="1" applyFill="1" applyBorder="1" applyAlignment="1">
      <alignment horizontal="center" vertical="center"/>
    </xf>
    <xf numFmtId="0" fontId="29" fillId="2" borderId="5" xfId="4" applyFont="1" applyFill="1" applyBorder="1" applyAlignment="1">
      <alignment horizontal="center" vertical="center" wrapText="1"/>
    </xf>
    <xf numFmtId="0" fontId="24" fillId="2" borderId="5" xfId="4" applyFont="1" applyFill="1" applyBorder="1" applyAlignment="1">
      <alignment horizontal="center" vertical="center"/>
    </xf>
    <xf numFmtId="0" fontId="24" fillId="2" borderId="26" xfId="4" applyFont="1" applyFill="1" applyBorder="1" applyAlignment="1">
      <alignment horizontal="center" vertical="center"/>
    </xf>
    <xf numFmtId="0" fontId="17" fillId="2" borderId="5" xfId="4" applyFont="1" applyFill="1" applyBorder="1" applyAlignment="1">
      <alignment horizontal="center" vertical="center"/>
    </xf>
    <xf numFmtId="167" fontId="17" fillId="2" borderId="26" xfId="5" applyNumberFormat="1" applyFont="1" applyFill="1" applyBorder="1" applyAlignment="1">
      <alignment horizontal="center" vertical="center"/>
    </xf>
    <xf numFmtId="167" fontId="30" fillId="2" borderId="5" xfId="5" applyNumberFormat="1" applyFont="1" applyFill="1" applyBorder="1" applyAlignment="1">
      <alignment horizontal="center" vertical="center"/>
    </xf>
    <xf numFmtId="0" fontId="22" fillId="3" borderId="0" xfId="4" applyFont="1" applyFill="1" applyAlignment="1">
      <alignment vertical="center"/>
    </xf>
    <xf numFmtId="0" fontId="32" fillId="3" borderId="28" xfId="4" applyFont="1" applyFill="1" applyBorder="1" applyAlignment="1">
      <alignment horizontal="left" vertical="center"/>
    </xf>
    <xf numFmtId="0" fontId="28" fillId="2" borderId="29" xfId="4" applyFont="1" applyFill="1" applyBorder="1" applyAlignment="1">
      <alignment horizontal="center" vertical="center"/>
    </xf>
    <xf numFmtId="0" fontId="24" fillId="2" borderId="30" xfId="4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/>
    </xf>
    <xf numFmtId="0" fontId="24" fillId="2" borderId="9" xfId="4" applyFont="1" applyFill="1" applyBorder="1" applyAlignment="1">
      <alignment horizontal="center" vertical="center"/>
    </xf>
    <xf numFmtId="0" fontId="23" fillId="2" borderId="9" xfId="4" applyFont="1" applyFill="1" applyBorder="1" applyAlignment="1">
      <alignment horizontal="center" vertical="center"/>
    </xf>
    <xf numFmtId="167" fontId="23" fillId="2" borderId="9" xfId="5" applyNumberFormat="1" applyFont="1" applyFill="1" applyBorder="1" applyAlignment="1">
      <alignment horizontal="center" vertical="center"/>
    </xf>
    <xf numFmtId="167" fontId="24" fillId="2" borderId="9" xfId="5" applyNumberFormat="1" applyFont="1" applyFill="1" applyBorder="1" applyAlignment="1">
      <alignment horizontal="center" vertical="center"/>
    </xf>
    <xf numFmtId="0" fontId="28" fillId="2" borderId="34" xfId="4" applyFont="1" applyFill="1" applyBorder="1" applyAlignment="1">
      <alignment horizontal="center" vertical="center"/>
    </xf>
    <xf numFmtId="0" fontId="32" fillId="6" borderId="28" xfId="4" applyFont="1" applyFill="1" applyBorder="1" applyAlignment="1">
      <alignment horizontal="left" vertical="center"/>
    </xf>
    <xf numFmtId="1" fontId="28" fillId="2" borderId="37" xfId="4" applyNumberFormat="1" applyFont="1" applyFill="1" applyBorder="1" applyAlignment="1">
      <alignment horizontal="center"/>
    </xf>
    <xf numFmtId="0" fontId="24" fillId="2" borderId="13" xfId="4" applyFont="1" applyFill="1" applyBorder="1" applyAlignment="1">
      <alignment horizontal="center" vertical="center"/>
    </xf>
    <xf numFmtId="167" fontId="23" fillId="2" borderId="13" xfId="5" applyNumberFormat="1" applyFont="1" applyFill="1" applyBorder="1" applyAlignment="1">
      <alignment horizontal="center" vertical="center"/>
    </xf>
    <xf numFmtId="167" fontId="24" fillId="2" borderId="13" xfId="5" applyNumberFormat="1" applyFont="1" applyFill="1" applyBorder="1" applyAlignment="1">
      <alignment horizontal="center" vertical="center"/>
    </xf>
    <xf numFmtId="0" fontId="6" fillId="6" borderId="23" xfId="4" applyFont="1" applyFill="1" applyBorder="1" applyAlignment="1">
      <alignment horizontal="left" vertical="center" wrapText="1"/>
    </xf>
    <xf numFmtId="0" fontId="28" fillId="0" borderId="29" xfId="4" applyFont="1" applyBorder="1" applyAlignment="1">
      <alignment horizontal="center" vertical="center" wrapText="1"/>
    </xf>
    <xf numFmtId="0" fontId="23" fillId="2" borderId="5" xfId="4" applyFont="1" applyFill="1" applyBorder="1" applyAlignment="1">
      <alignment horizontal="center" vertical="center"/>
    </xf>
    <xf numFmtId="0" fontId="24" fillId="2" borderId="40" xfId="4" applyFont="1" applyFill="1" applyBorder="1" applyAlignment="1">
      <alignment horizontal="center" vertical="center" wrapText="1"/>
    </xf>
    <xf numFmtId="0" fontId="23" fillId="2" borderId="16" xfId="4" applyFont="1" applyFill="1" applyBorder="1" applyAlignment="1">
      <alignment horizontal="center" vertical="center" wrapText="1"/>
    </xf>
    <xf numFmtId="0" fontId="23" fillId="2" borderId="18" xfId="4" applyFont="1" applyFill="1" applyBorder="1" applyAlignment="1">
      <alignment horizontal="center" vertical="center"/>
    </xf>
    <xf numFmtId="167" fontId="17" fillId="2" borderId="5" xfId="5" applyNumberFormat="1" applyFont="1" applyFill="1" applyBorder="1" applyAlignment="1">
      <alignment horizontal="center" vertical="center"/>
    </xf>
    <xf numFmtId="0" fontId="22" fillId="2" borderId="0" xfId="4" applyFont="1" applyFill="1" applyAlignment="1">
      <alignment vertical="center"/>
    </xf>
    <xf numFmtId="0" fontId="32" fillId="3" borderId="41" xfId="4" applyFont="1" applyFill="1" applyBorder="1" applyAlignment="1">
      <alignment horizontal="left" vertical="center"/>
    </xf>
    <xf numFmtId="0" fontId="32" fillId="3" borderId="42" xfId="4" applyFont="1" applyFill="1" applyBorder="1" applyAlignment="1">
      <alignment horizontal="left" vertical="center"/>
    </xf>
    <xf numFmtId="0" fontId="24" fillId="2" borderId="26" xfId="4" applyFont="1" applyFill="1" applyBorder="1" applyAlignment="1">
      <alignment horizontal="center" vertical="center" wrapText="1"/>
    </xf>
    <xf numFmtId="0" fontId="28" fillId="2" borderId="29" xfId="4" applyFont="1" applyFill="1" applyBorder="1" applyAlignment="1">
      <alignment horizontal="center" vertical="center" wrapText="1"/>
    </xf>
    <xf numFmtId="0" fontId="32" fillId="3" borderId="0" xfId="4" applyFont="1" applyFill="1" applyAlignment="1">
      <alignment horizontal="left" vertical="center"/>
    </xf>
    <xf numFmtId="1" fontId="28" fillId="2" borderId="0" xfId="4" applyNumberFormat="1" applyFont="1" applyFill="1" applyAlignment="1">
      <alignment horizontal="center"/>
    </xf>
    <xf numFmtId="0" fontId="24" fillId="2" borderId="0" xfId="4" applyFont="1" applyFill="1" applyAlignment="1">
      <alignment horizontal="center" vertical="center"/>
    </xf>
    <xf numFmtId="0" fontId="23" fillId="2" borderId="0" xfId="4" applyFont="1" applyFill="1" applyAlignment="1">
      <alignment horizontal="center" vertical="center"/>
    </xf>
    <xf numFmtId="0" fontId="26" fillId="2" borderId="0" xfId="4" applyFont="1" applyFill="1" applyAlignment="1">
      <alignment horizontal="center" vertical="center"/>
    </xf>
    <xf numFmtId="167" fontId="23" fillId="2" borderId="0" xfId="5" applyNumberFormat="1" applyFont="1" applyFill="1" applyBorder="1" applyAlignment="1">
      <alignment horizontal="center" vertical="center"/>
    </xf>
    <xf numFmtId="167" fontId="24" fillId="2" borderId="0" xfId="5" applyNumberFormat="1" applyFont="1" applyFill="1" applyBorder="1" applyAlignment="1">
      <alignment horizontal="center" vertical="center"/>
    </xf>
    <xf numFmtId="0" fontId="31" fillId="2" borderId="0" xfId="4" applyFont="1" applyFill="1" applyAlignment="1">
      <alignment horizontal="center" vertical="center"/>
    </xf>
    <xf numFmtId="0" fontId="6" fillId="5" borderId="41" xfId="4" applyFont="1" applyFill="1" applyBorder="1" applyAlignment="1">
      <alignment horizontal="left" vertical="center" wrapText="1"/>
    </xf>
    <xf numFmtId="0" fontId="34" fillId="3" borderId="0" xfId="0" applyFont="1" applyFill="1"/>
    <xf numFmtId="0" fontId="15" fillId="2" borderId="0" xfId="0" applyFont="1" applyFill="1" applyAlignment="1">
      <alignment horizontal="center"/>
    </xf>
    <xf numFmtId="0" fontId="35" fillId="2" borderId="0" xfId="0" applyFont="1" applyFill="1"/>
    <xf numFmtId="0" fontId="19" fillId="2" borderId="0" xfId="4" applyFont="1" applyFill="1" applyAlignment="1">
      <alignment horizontal="center"/>
    </xf>
    <xf numFmtId="0" fontId="36" fillId="2" borderId="0" xfId="4" applyFont="1" applyFill="1" applyAlignment="1">
      <alignment horizontal="center"/>
    </xf>
    <xf numFmtId="0" fontId="37" fillId="2" borderId="0" xfId="4" applyFont="1" applyFill="1" applyAlignment="1">
      <alignment horizontal="center"/>
    </xf>
    <xf numFmtId="1" fontId="39" fillId="2" borderId="0" xfId="4" applyNumberFormat="1" applyFont="1" applyFill="1" applyAlignment="1">
      <alignment horizontal="center"/>
    </xf>
    <xf numFmtId="0" fontId="40" fillId="2" borderId="9" xfId="4" applyFont="1" applyFill="1" applyBorder="1" applyAlignment="1">
      <alignment horizontal="center" vertical="center" wrapText="1"/>
    </xf>
    <xf numFmtId="0" fontId="41" fillId="2" borderId="9" xfId="4" applyFont="1" applyFill="1" applyBorder="1" applyAlignment="1">
      <alignment horizontal="center" vertical="center" wrapText="1"/>
    </xf>
    <xf numFmtId="0" fontId="42" fillId="2" borderId="9" xfId="4" applyFont="1" applyFill="1" applyBorder="1" applyAlignment="1">
      <alignment horizontal="center" vertical="center" wrapText="1"/>
    </xf>
    <xf numFmtId="0" fontId="40" fillId="2" borderId="9" xfId="4" applyFont="1" applyFill="1" applyBorder="1" applyAlignment="1">
      <alignment horizontal="left" vertical="center" wrapText="1"/>
    </xf>
    <xf numFmtId="164" fontId="40" fillId="2" borderId="9" xfId="5" applyFont="1" applyFill="1" applyBorder="1" applyAlignment="1">
      <alignment horizontal="center" vertical="center" wrapText="1"/>
    </xf>
    <xf numFmtId="1" fontId="43" fillId="2" borderId="9" xfId="4" applyNumberFormat="1" applyFont="1" applyFill="1" applyBorder="1" applyAlignment="1">
      <alignment horizontal="center" vertical="center" wrapText="1"/>
    </xf>
    <xf numFmtId="0" fontId="40" fillId="2" borderId="43" xfId="4" applyFont="1" applyFill="1" applyBorder="1" applyAlignment="1">
      <alignment horizontal="center"/>
    </xf>
    <xf numFmtId="0" fontId="40" fillId="3" borderId="9" xfId="4" applyFont="1" applyFill="1" applyBorder="1" applyAlignment="1">
      <alignment horizontal="left" vertical="center"/>
    </xf>
    <xf numFmtId="0" fontId="40" fillId="2" borderId="9" xfId="4" applyFont="1" applyFill="1" applyBorder="1" applyAlignment="1">
      <alignment horizontal="left"/>
    </xf>
    <xf numFmtId="0" fontId="41" fillId="2" borderId="9" xfId="4" applyFont="1" applyFill="1" applyBorder="1" applyAlignment="1">
      <alignment horizontal="center"/>
    </xf>
    <xf numFmtId="0" fontId="40" fillId="2" borderId="9" xfId="4" applyFont="1" applyFill="1" applyBorder="1" applyAlignment="1">
      <alignment horizontal="center"/>
    </xf>
    <xf numFmtId="0" fontId="42" fillId="2" borderId="9" xfId="4" applyFont="1" applyFill="1" applyBorder="1" applyAlignment="1">
      <alignment horizontal="center"/>
    </xf>
    <xf numFmtId="164" fontId="40" fillId="2" borderId="9" xfId="5" applyFont="1" applyFill="1" applyBorder="1" applyAlignment="1">
      <alignment horizontal="center"/>
    </xf>
    <xf numFmtId="1" fontId="43" fillId="2" borderId="9" xfId="4" applyNumberFormat="1" applyFont="1" applyFill="1" applyBorder="1" applyAlignment="1">
      <alignment horizontal="center"/>
    </xf>
    <xf numFmtId="0" fontId="40" fillId="6" borderId="9" xfId="4" applyFont="1" applyFill="1" applyBorder="1" applyAlignment="1">
      <alignment horizontal="center" vertical="center" wrapText="1"/>
    </xf>
    <xf numFmtId="0" fontId="40" fillId="7" borderId="9" xfId="4" applyFont="1" applyFill="1" applyBorder="1" applyAlignment="1">
      <alignment horizontal="left" vertical="center"/>
    </xf>
    <xf numFmtId="0" fontId="36" fillId="2" borderId="40" xfId="4" applyFont="1" applyFill="1" applyBorder="1" applyAlignment="1">
      <alignment horizontal="center"/>
    </xf>
    <xf numFmtId="0" fontId="37" fillId="2" borderId="40" xfId="4" applyFont="1" applyFill="1" applyBorder="1" applyAlignment="1">
      <alignment horizontal="center"/>
    </xf>
    <xf numFmtId="0" fontId="44" fillId="2" borderId="40" xfId="4" applyFont="1" applyFill="1" applyBorder="1" applyAlignment="1">
      <alignment horizontal="center"/>
    </xf>
    <xf numFmtId="0" fontId="44" fillId="2" borderId="40" xfId="0" applyFont="1" applyFill="1" applyBorder="1"/>
    <xf numFmtId="0" fontId="33" fillId="2" borderId="40" xfId="0" applyFont="1" applyFill="1" applyBorder="1"/>
    <xf numFmtId="0" fontId="1" fillId="2" borderId="40" xfId="0" applyFont="1" applyFill="1" applyBorder="1"/>
    <xf numFmtId="0" fontId="19" fillId="2" borderId="40" xfId="0" applyFont="1" applyFill="1" applyBorder="1"/>
    <xf numFmtId="1" fontId="45" fillId="2" borderId="40" xfId="4" applyNumberFormat="1" applyFont="1" applyFill="1" applyBorder="1" applyAlignment="1">
      <alignment horizontal="center"/>
    </xf>
    <xf numFmtId="0" fontId="40" fillId="2" borderId="26" xfId="4" applyFont="1" applyFill="1" applyBorder="1" applyAlignment="1">
      <alignment horizontal="center" vertical="center"/>
    </xf>
    <xf numFmtId="164" fontId="40" fillId="2" borderId="26" xfId="2" applyFont="1" applyFill="1" applyBorder="1" applyAlignment="1">
      <alignment horizontal="center" vertical="center" wrapText="1"/>
    </xf>
    <xf numFmtId="164" fontId="41" fillId="2" borderId="26" xfId="2" applyFont="1" applyFill="1" applyBorder="1" applyAlignment="1">
      <alignment horizontal="center" vertical="center" wrapText="1"/>
    </xf>
    <xf numFmtId="164" fontId="43" fillId="2" borderId="26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2" borderId="9" xfId="4" applyFont="1" applyFill="1" applyBorder="1" applyAlignment="1">
      <alignment horizontal="left" vertical="center"/>
    </xf>
    <xf numFmtId="0" fontId="47" fillId="2" borderId="0" xfId="0" applyFont="1" applyFill="1"/>
    <xf numFmtId="0" fontId="48" fillId="2" borderId="0" xfId="4" applyFont="1" applyFill="1" applyAlignment="1">
      <alignment horizontal="center" vertical="center"/>
    </xf>
    <xf numFmtId="0" fontId="32" fillId="2" borderId="28" xfId="4" applyFont="1" applyFill="1" applyBorder="1" applyAlignment="1">
      <alignment horizontal="left" vertical="center"/>
    </xf>
    <xf numFmtId="0" fontId="32" fillId="7" borderId="28" xfId="4" applyFont="1" applyFill="1" applyBorder="1" applyAlignment="1">
      <alignment horizontal="left" vertical="center"/>
    </xf>
    <xf numFmtId="0" fontId="6" fillId="6" borderId="15" xfId="4" applyFont="1" applyFill="1" applyBorder="1" applyAlignment="1">
      <alignment horizontal="left" vertical="center" wrapText="1"/>
    </xf>
    <xf numFmtId="0" fontId="32" fillId="2" borderId="9" xfId="4" applyFont="1" applyFill="1" applyBorder="1" applyAlignment="1">
      <alignment horizontal="left" vertical="center"/>
    </xf>
    <xf numFmtId="0" fontId="32" fillId="7" borderId="9" xfId="4" applyFont="1" applyFill="1" applyBorder="1" applyAlignment="1">
      <alignment horizontal="left" vertical="center"/>
    </xf>
    <xf numFmtId="0" fontId="32" fillId="3" borderId="19" xfId="4" applyFont="1" applyFill="1" applyBorder="1" applyAlignment="1">
      <alignment horizontal="left" vertical="center"/>
    </xf>
    <xf numFmtId="0" fontId="6" fillId="6" borderId="44" xfId="4" applyFont="1" applyFill="1" applyBorder="1" applyAlignment="1">
      <alignment horizontal="left" vertical="center" wrapText="1"/>
    </xf>
    <xf numFmtId="0" fontId="32" fillId="2" borderId="41" xfId="4" applyFont="1" applyFill="1" applyBorder="1" applyAlignment="1">
      <alignment horizontal="left" vertical="center"/>
    </xf>
    <xf numFmtId="0" fontId="49" fillId="3" borderId="9" xfId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6" fillId="6" borderId="41" xfId="4" applyFont="1" applyFill="1" applyBorder="1" applyAlignment="1">
      <alignment horizontal="left" vertical="center" wrapText="1"/>
    </xf>
    <xf numFmtId="0" fontId="23" fillId="2" borderId="17" xfId="4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1" fontId="4" fillId="3" borderId="5" xfId="1" applyNumberFormat="1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166" fontId="2" fillId="2" borderId="45" xfId="1" applyNumberFormat="1" applyFont="1" applyFill="1" applyBorder="1" applyAlignment="1">
      <alignment horizontal="center" vertical="center" wrapText="1"/>
    </xf>
    <xf numFmtId="166" fontId="3" fillId="2" borderId="46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165" fontId="13" fillId="3" borderId="2" xfId="2" applyNumberFormat="1" applyFont="1" applyFill="1" applyBorder="1" applyAlignment="1">
      <alignment horizontal="center" vertical="center" wrapText="1"/>
    </xf>
    <xf numFmtId="2" fontId="5" fillId="3" borderId="47" xfId="1" applyNumberFormat="1" applyFont="1" applyFill="1" applyBorder="1" applyAlignment="1">
      <alignment horizontal="center" vertical="center" wrapText="1"/>
    </xf>
    <xf numFmtId="1" fontId="13" fillId="3" borderId="48" xfId="1" applyNumberFormat="1" applyFont="1" applyFill="1" applyBorder="1" applyAlignment="1">
      <alignment horizontal="center" vertical="center" wrapText="1"/>
    </xf>
    <xf numFmtId="0" fontId="2" fillId="3" borderId="4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2" fillId="8" borderId="49" xfId="1" applyFont="1" applyFill="1" applyBorder="1" applyAlignment="1">
      <alignment horizontal="center"/>
    </xf>
    <xf numFmtId="0" fontId="3" fillId="8" borderId="50" xfId="1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/>
    </xf>
    <xf numFmtId="0" fontId="2" fillId="8" borderId="50" xfId="1" applyFont="1" applyFill="1" applyBorder="1" applyAlignment="1">
      <alignment horizontal="center"/>
    </xf>
    <xf numFmtId="165" fontId="2" fillId="8" borderId="50" xfId="2" applyNumberFormat="1" applyFont="1" applyFill="1" applyBorder="1" applyAlignment="1">
      <alignment horizontal="center"/>
    </xf>
    <xf numFmtId="167" fontId="4" fillId="8" borderId="50" xfId="3" applyNumberFormat="1" applyFont="1" applyFill="1" applyBorder="1" applyAlignment="1">
      <alignment horizontal="center"/>
    </xf>
    <xf numFmtId="1" fontId="2" fillId="8" borderId="50" xfId="3" applyNumberFormat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168" fontId="2" fillId="2" borderId="5" xfId="6" applyNumberFormat="1" applyFont="1" applyFill="1" applyBorder="1" applyAlignment="1">
      <alignment horizontal="center"/>
    </xf>
    <xf numFmtId="168" fontId="2" fillId="2" borderId="13" xfId="6" applyNumberFormat="1" applyFont="1" applyFill="1" applyBorder="1" applyAlignment="1">
      <alignment horizontal="center"/>
    </xf>
    <xf numFmtId="169" fontId="2" fillId="2" borderId="5" xfId="6" applyNumberFormat="1" applyFont="1" applyFill="1" applyBorder="1" applyAlignment="1">
      <alignment horizontal="center"/>
    </xf>
    <xf numFmtId="169" fontId="2" fillId="2" borderId="9" xfId="6" applyNumberFormat="1" applyFont="1" applyFill="1" applyBorder="1" applyAlignment="1">
      <alignment horizontal="center"/>
    </xf>
    <xf numFmtId="169" fontId="2" fillId="2" borderId="13" xfId="6" applyNumberFormat="1" applyFont="1" applyFill="1" applyBorder="1" applyAlignment="1">
      <alignment horizontal="center"/>
    </xf>
    <xf numFmtId="0" fontId="50" fillId="2" borderId="0" xfId="4" applyFont="1" applyFill="1" applyAlignment="1">
      <alignment horizontal="center"/>
    </xf>
    <xf numFmtId="0" fontId="41" fillId="2" borderId="43" xfId="4" applyFont="1" applyFill="1" applyBorder="1" applyAlignment="1">
      <alignment horizontal="center"/>
    </xf>
    <xf numFmtId="0" fontId="41" fillId="2" borderId="40" xfId="4" applyFont="1" applyFill="1" applyBorder="1" applyAlignment="1">
      <alignment horizontal="center"/>
    </xf>
    <xf numFmtId="0" fontId="41" fillId="2" borderId="26" xfId="4" applyFont="1" applyFill="1" applyBorder="1" applyAlignment="1">
      <alignment horizontal="center" vertical="center"/>
    </xf>
    <xf numFmtId="0" fontId="51" fillId="0" borderId="0" xfId="0" applyFont="1"/>
    <xf numFmtId="0" fontId="23" fillId="2" borderId="17" xfId="4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23" fillId="2" borderId="17" xfId="4" applyFont="1" applyFill="1" applyBorder="1" applyAlignment="1">
      <alignment horizontal="center"/>
    </xf>
    <xf numFmtId="0" fontId="38" fillId="9" borderId="0" xfId="0" applyFont="1" applyFill="1"/>
    <xf numFmtId="0" fontId="31" fillId="2" borderId="3" xfId="4" applyFont="1" applyFill="1" applyBorder="1" applyAlignment="1">
      <alignment horizontal="center" vertical="center"/>
    </xf>
    <xf numFmtId="0" fontId="31" fillId="2" borderId="33" xfId="4" applyFont="1" applyFill="1" applyBorder="1" applyAlignment="1">
      <alignment horizontal="center" vertical="center"/>
    </xf>
    <xf numFmtId="0" fontId="31" fillId="2" borderId="22" xfId="4" applyFont="1" applyFill="1" applyBorder="1" applyAlignment="1">
      <alignment horizontal="center" vertical="center"/>
    </xf>
    <xf numFmtId="0" fontId="26" fillId="2" borderId="31" xfId="4" applyFont="1" applyFill="1" applyBorder="1" applyAlignment="1">
      <alignment horizontal="center" vertical="center"/>
    </xf>
    <xf numFmtId="0" fontId="26" fillId="2" borderId="32" xfId="4" applyFont="1" applyFill="1" applyBorder="1" applyAlignment="1">
      <alignment horizontal="center" vertical="center"/>
    </xf>
    <xf numFmtId="0" fontId="26" fillId="2" borderId="35" xfId="4" applyFont="1" applyFill="1" applyBorder="1" applyAlignment="1">
      <alignment horizontal="center" vertical="center"/>
    </xf>
    <xf numFmtId="0" fontId="26" fillId="2" borderId="36" xfId="4" applyFont="1" applyFill="1" applyBorder="1" applyAlignment="1">
      <alignment horizontal="center" vertical="center"/>
    </xf>
    <xf numFmtId="0" fontId="26" fillId="2" borderId="38" xfId="4" applyFont="1" applyFill="1" applyBorder="1" applyAlignment="1">
      <alignment horizontal="center" vertical="center"/>
    </xf>
    <xf numFmtId="0" fontId="26" fillId="2" borderId="39" xfId="4" applyFont="1" applyFill="1" applyBorder="1" applyAlignment="1">
      <alignment horizontal="center" vertical="center"/>
    </xf>
    <xf numFmtId="0" fontId="23" fillId="2" borderId="17" xfId="4" applyFont="1" applyFill="1" applyBorder="1" applyAlignment="1">
      <alignment horizontal="center"/>
    </xf>
    <xf numFmtId="0" fontId="23" fillId="2" borderId="18" xfId="4" applyFont="1" applyFill="1" applyBorder="1" applyAlignment="1">
      <alignment horizontal="center"/>
    </xf>
    <xf numFmtId="0" fontId="26" fillId="2" borderId="21" xfId="4" applyFont="1" applyFill="1" applyBorder="1" applyAlignment="1">
      <alignment horizontal="center"/>
    </xf>
    <xf numFmtId="0" fontId="26" fillId="2" borderId="20" xfId="4" applyFont="1" applyFill="1" applyBorder="1" applyAlignment="1">
      <alignment horizontal="center"/>
    </xf>
    <xf numFmtId="0" fontId="46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8" fillId="2" borderId="40" xfId="4" applyFont="1" applyFill="1" applyBorder="1" applyAlignment="1">
      <alignment horizontal="left"/>
    </xf>
    <xf numFmtId="0" fontId="52" fillId="9" borderId="0" xfId="0" applyFont="1" applyFill="1"/>
  </cellXfs>
  <cellStyles count="7">
    <cellStyle name="Comma_Firmliiga 2" xfId="5"/>
    <cellStyle name="Koma" xfId="6" builtinId="3"/>
    <cellStyle name="Koma 2" xfId="2"/>
    <cellStyle name="Normaallaad" xfId="0" builtinId="0"/>
    <cellStyle name="Normal_Firmaliiga" xfId="1"/>
    <cellStyle name="Normal_Firmaliiga 2" xfId="3"/>
    <cellStyle name="Normal_Firmliiga 2" xfId="4"/>
  </cellStyles>
  <dxfs count="74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tabSelected="1" workbookViewId="0"/>
  </sheetViews>
  <sheetFormatPr defaultRowHeight="23.25" x14ac:dyDescent="0.35"/>
  <cols>
    <col min="1" max="16384" width="9.140625" style="239"/>
  </cols>
  <sheetData>
    <row r="3" spans="3:4" x14ac:dyDescent="0.35">
      <c r="C3" s="239" t="s">
        <v>188</v>
      </c>
    </row>
    <row r="5" spans="3:4" ht="30" x14ac:dyDescent="0.4">
      <c r="C5" s="239" t="s">
        <v>155</v>
      </c>
      <c r="D5" s="261" t="s">
        <v>69</v>
      </c>
    </row>
    <row r="6" spans="3:4" x14ac:dyDescent="0.35">
      <c r="C6" s="239" t="s">
        <v>159</v>
      </c>
      <c r="D6" s="239" t="s">
        <v>17</v>
      </c>
    </row>
    <row r="7" spans="3:4" x14ac:dyDescent="0.35">
      <c r="C7" s="239" t="s">
        <v>160</v>
      </c>
      <c r="D7" s="239" t="s">
        <v>54</v>
      </c>
    </row>
    <row r="8" spans="3:4" x14ac:dyDescent="0.35">
      <c r="C8" s="239" t="s">
        <v>161</v>
      </c>
      <c r="D8" s="239" t="s">
        <v>18</v>
      </c>
    </row>
    <row r="9" spans="3:4" x14ac:dyDescent="0.35">
      <c r="C9" s="239" t="s">
        <v>161</v>
      </c>
      <c r="D9" s="239" t="s">
        <v>109</v>
      </c>
    </row>
    <row r="10" spans="3:4" x14ac:dyDescent="0.35">
      <c r="C10" s="239" t="s">
        <v>163</v>
      </c>
      <c r="D10" s="239" t="s">
        <v>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zoomScale="90" zoomScaleNormal="90" workbookViewId="0">
      <selection activeCell="A2" sqref="A2"/>
    </sheetView>
  </sheetViews>
  <sheetFormatPr defaultColWidth="9.140625" defaultRowHeight="16.5" x14ac:dyDescent="0.25"/>
  <cols>
    <col min="1" max="1" width="0.85546875" style="65" customWidth="1"/>
    <col min="2" max="2" width="28.2851562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5.7109375" style="65" bestFit="1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8" width="14.42578125" style="149" customWidth="1"/>
    <col min="29" max="16384" width="9.140625" style="65"/>
  </cols>
  <sheetData>
    <row r="1" spans="1:34" ht="22.5" x14ac:dyDescent="0.25">
      <c r="B1" s="66"/>
      <c r="C1" s="67"/>
      <c r="D1" s="68"/>
      <c r="E1" s="69"/>
      <c r="F1" s="69"/>
      <c r="G1" s="69" t="s">
        <v>123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7"/>
      <c r="S1" s="67"/>
      <c r="T1" s="67"/>
      <c r="U1" s="185"/>
      <c r="V1" s="186" t="s">
        <v>65</v>
      </c>
      <c r="W1" s="70"/>
      <c r="X1" s="70"/>
      <c r="Y1" s="70"/>
      <c r="Z1" s="67"/>
      <c r="AA1" s="67"/>
      <c r="AB1" s="68"/>
    </row>
    <row r="2" spans="1:34" ht="20.25" thickBot="1" x14ac:dyDescent="0.3">
      <c r="B2" s="71" t="s">
        <v>19</v>
      </c>
      <c r="C2" s="72"/>
      <c r="D2" s="68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4" x14ac:dyDescent="0.25">
      <c r="B3" s="74" t="s">
        <v>1</v>
      </c>
      <c r="C3" s="75" t="s">
        <v>20</v>
      </c>
      <c r="D3" s="76"/>
      <c r="E3" s="77" t="s">
        <v>21</v>
      </c>
      <c r="F3" s="249" t="s">
        <v>22</v>
      </c>
      <c r="G3" s="250"/>
      <c r="H3" s="78"/>
      <c r="I3" s="77" t="s">
        <v>23</v>
      </c>
      <c r="J3" s="249" t="s">
        <v>22</v>
      </c>
      <c r="K3" s="250"/>
      <c r="L3" s="79"/>
      <c r="M3" s="77" t="s">
        <v>24</v>
      </c>
      <c r="N3" s="249" t="s">
        <v>22</v>
      </c>
      <c r="O3" s="250"/>
      <c r="P3" s="79"/>
      <c r="Q3" s="77" t="s">
        <v>25</v>
      </c>
      <c r="R3" s="249" t="s">
        <v>22</v>
      </c>
      <c r="S3" s="250"/>
      <c r="T3" s="80"/>
      <c r="U3" s="77" t="s">
        <v>26</v>
      </c>
      <c r="V3" s="249" t="s">
        <v>22</v>
      </c>
      <c r="W3" s="250"/>
      <c r="X3" s="77" t="s">
        <v>27</v>
      </c>
      <c r="Y3" s="81"/>
      <c r="Z3" s="82" t="s">
        <v>28</v>
      </c>
      <c r="AA3" s="83" t="s">
        <v>4</v>
      </c>
      <c r="AB3" s="84" t="s">
        <v>27</v>
      </c>
    </row>
    <row r="4" spans="1:34" ht="17.25" thickBot="1" x14ac:dyDescent="0.3">
      <c r="A4" s="85"/>
      <c r="B4" s="86" t="s">
        <v>29</v>
      </c>
      <c r="C4" s="87"/>
      <c r="D4" s="88"/>
      <c r="E4" s="89" t="s">
        <v>30</v>
      </c>
      <c r="F4" s="251" t="s">
        <v>31</v>
      </c>
      <c r="G4" s="252"/>
      <c r="H4" s="90"/>
      <c r="I4" s="89" t="s">
        <v>30</v>
      </c>
      <c r="J4" s="251" t="s">
        <v>31</v>
      </c>
      <c r="K4" s="252"/>
      <c r="L4" s="89"/>
      <c r="M4" s="89" t="s">
        <v>30</v>
      </c>
      <c r="N4" s="251" t="s">
        <v>31</v>
      </c>
      <c r="O4" s="252"/>
      <c r="P4" s="89"/>
      <c r="Q4" s="89" t="s">
        <v>30</v>
      </c>
      <c r="R4" s="251" t="s">
        <v>31</v>
      </c>
      <c r="S4" s="252"/>
      <c r="T4" s="91"/>
      <c r="U4" s="89" t="s">
        <v>30</v>
      </c>
      <c r="V4" s="251" t="s">
        <v>31</v>
      </c>
      <c r="W4" s="252"/>
      <c r="X4" s="92" t="s">
        <v>30</v>
      </c>
      <c r="Y4" s="93" t="s">
        <v>32</v>
      </c>
      <c r="Z4" s="94" t="s">
        <v>33</v>
      </c>
      <c r="AA4" s="95" t="s">
        <v>34</v>
      </c>
      <c r="AB4" s="96" t="s">
        <v>2</v>
      </c>
    </row>
    <row r="5" spans="1:34" ht="48.75" customHeight="1" thickBot="1" x14ac:dyDescent="0.3">
      <c r="A5" s="97"/>
      <c r="B5" s="127" t="s">
        <v>54</v>
      </c>
      <c r="C5" s="99">
        <f>SUM(C6:C8)</f>
        <v>101</v>
      </c>
      <c r="D5" s="100">
        <f>SUM(D6:D8)</f>
        <v>415</v>
      </c>
      <c r="E5" s="101">
        <f>SUM(E6:E8)</f>
        <v>516</v>
      </c>
      <c r="F5" s="102">
        <f>E25</f>
        <v>449</v>
      </c>
      <c r="G5" s="103" t="str">
        <f>B25</f>
        <v>Toode</v>
      </c>
      <c r="H5" s="104">
        <f>SUM(H6:H8)</f>
        <v>430</v>
      </c>
      <c r="I5" s="105">
        <f>SUM(I6:I8)</f>
        <v>531</v>
      </c>
      <c r="J5" s="105">
        <f>I21</f>
        <v>581</v>
      </c>
      <c r="K5" s="106" t="str">
        <f>B21</f>
        <v>Aavmar</v>
      </c>
      <c r="L5" s="107">
        <f>SUM(L6:L8)</f>
        <v>490</v>
      </c>
      <c r="M5" s="102">
        <f>SUM(M6:M8)</f>
        <v>591</v>
      </c>
      <c r="N5" s="102">
        <f>M17</f>
        <v>559</v>
      </c>
      <c r="O5" s="103" t="str">
        <f>B17</f>
        <v>VGB</v>
      </c>
      <c r="P5" s="108">
        <f>SUM(P6:P8)</f>
        <v>463</v>
      </c>
      <c r="Q5" s="102">
        <f>SUM(Q6:Q8)</f>
        <v>564</v>
      </c>
      <c r="R5" s="102">
        <f>Q13</f>
        <v>504</v>
      </c>
      <c r="S5" s="103" t="str">
        <f>B13</f>
        <v>JKM</v>
      </c>
      <c r="T5" s="108">
        <f>SUM(T6:T8)</f>
        <v>460</v>
      </c>
      <c r="U5" s="102">
        <f>SUM(U6:U8)</f>
        <v>561</v>
      </c>
      <c r="V5" s="102">
        <f>U9</f>
        <v>562</v>
      </c>
      <c r="W5" s="103" t="str">
        <f>B9</f>
        <v>Temper</v>
      </c>
      <c r="X5" s="109">
        <f t="shared" ref="X5:X28" si="0">E5+I5+M5+Q5+U5</f>
        <v>2763</v>
      </c>
      <c r="Y5" s="107">
        <f>SUM(Y6:Y8)</f>
        <v>2258</v>
      </c>
      <c r="Z5" s="110">
        <f>AVERAGE(Z6,Z7,Z8)</f>
        <v>184.19999999999996</v>
      </c>
      <c r="AA5" s="111">
        <f>AVERAGE(AA6,AA7,AA8)</f>
        <v>150.53333333333333</v>
      </c>
      <c r="AB5" s="240">
        <f>F6+J6+N6+R6+V6</f>
        <v>3</v>
      </c>
    </row>
    <row r="6" spans="1:34" ht="16.899999999999999" customHeight="1" x14ac:dyDescent="0.25">
      <c r="A6" s="112"/>
      <c r="B6" s="113" t="s">
        <v>56</v>
      </c>
      <c r="C6" s="114">
        <v>31</v>
      </c>
      <c r="D6" s="115">
        <v>125</v>
      </c>
      <c r="E6" s="116">
        <f>D6+C6</f>
        <v>156</v>
      </c>
      <c r="F6" s="243">
        <v>1</v>
      </c>
      <c r="G6" s="244"/>
      <c r="H6" s="117">
        <v>145</v>
      </c>
      <c r="I6" s="118">
        <f>H6+C6</f>
        <v>176</v>
      </c>
      <c r="J6" s="243">
        <v>0</v>
      </c>
      <c r="K6" s="244"/>
      <c r="L6" s="117">
        <v>196</v>
      </c>
      <c r="M6" s="118">
        <f>L6+C6</f>
        <v>227</v>
      </c>
      <c r="N6" s="243">
        <v>1</v>
      </c>
      <c r="O6" s="244"/>
      <c r="P6" s="117">
        <v>171</v>
      </c>
      <c r="Q6" s="116">
        <f>P6+C6</f>
        <v>202</v>
      </c>
      <c r="R6" s="243">
        <v>1</v>
      </c>
      <c r="S6" s="244"/>
      <c r="T6" s="115">
        <v>160</v>
      </c>
      <c r="U6" s="116">
        <f>T6+C6</f>
        <v>191</v>
      </c>
      <c r="V6" s="243">
        <v>0</v>
      </c>
      <c r="W6" s="244"/>
      <c r="X6" s="118">
        <f t="shared" si="0"/>
        <v>952</v>
      </c>
      <c r="Y6" s="117">
        <f>D6+H6+L6+P6+T6</f>
        <v>797</v>
      </c>
      <c r="Z6" s="119">
        <f>AVERAGE(E6,I6,M6,Q6,U6)</f>
        <v>190.4</v>
      </c>
      <c r="AA6" s="120">
        <f>AVERAGE(E6,I6,M6,Q6,U6)-C6</f>
        <v>159.4</v>
      </c>
      <c r="AB6" s="241"/>
    </row>
    <row r="7" spans="1:34" s="85" customFormat="1" ht="16.149999999999999" customHeight="1" x14ac:dyDescent="0.25">
      <c r="A7" s="112"/>
      <c r="B7" s="113" t="s">
        <v>57</v>
      </c>
      <c r="C7" s="121">
        <v>35</v>
      </c>
      <c r="D7" s="115">
        <v>139</v>
      </c>
      <c r="E7" s="116">
        <f t="shared" ref="E7:E8" si="1">D7+C7</f>
        <v>174</v>
      </c>
      <c r="F7" s="245"/>
      <c r="G7" s="246"/>
      <c r="H7" s="117">
        <v>141</v>
      </c>
      <c r="I7" s="118">
        <f t="shared" ref="I7:I8" si="2">H7+C7</f>
        <v>176</v>
      </c>
      <c r="J7" s="245"/>
      <c r="K7" s="246"/>
      <c r="L7" s="117">
        <v>110</v>
      </c>
      <c r="M7" s="118">
        <f t="shared" ref="M7:M8" si="3">L7+C7</f>
        <v>145</v>
      </c>
      <c r="N7" s="245"/>
      <c r="O7" s="246"/>
      <c r="P7" s="115">
        <v>145</v>
      </c>
      <c r="Q7" s="116">
        <f t="shared" ref="Q7:Q8" si="4">P7+C7</f>
        <v>180</v>
      </c>
      <c r="R7" s="245"/>
      <c r="S7" s="246"/>
      <c r="T7" s="115">
        <v>145</v>
      </c>
      <c r="U7" s="116">
        <f t="shared" ref="U7:U8" si="5">T7+C7</f>
        <v>180</v>
      </c>
      <c r="V7" s="245"/>
      <c r="W7" s="246"/>
      <c r="X7" s="118">
        <f t="shared" si="0"/>
        <v>855</v>
      </c>
      <c r="Y7" s="117">
        <f>D7+H7+L7+P7+T7</f>
        <v>680</v>
      </c>
      <c r="Z7" s="119">
        <f>AVERAGE(E7,I7,M7,Q7,U7)</f>
        <v>171</v>
      </c>
      <c r="AA7" s="120">
        <f>AVERAGE(E7,I7,M7,Q7,U7)-C7</f>
        <v>136</v>
      </c>
      <c r="AB7" s="241"/>
      <c r="AD7" s="65"/>
      <c r="AE7" s="65"/>
      <c r="AF7" s="65"/>
      <c r="AG7" s="65"/>
      <c r="AH7" s="65"/>
    </row>
    <row r="8" spans="1:34" s="85" customFormat="1" ht="17.45" customHeight="1" thickBot="1" x14ac:dyDescent="0.3">
      <c r="A8" s="112"/>
      <c r="B8" s="122" t="s">
        <v>58</v>
      </c>
      <c r="C8" s="123">
        <v>35</v>
      </c>
      <c r="D8" s="115">
        <v>151</v>
      </c>
      <c r="E8" s="116">
        <f t="shared" si="1"/>
        <v>186</v>
      </c>
      <c r="F8" s="247"/>
      <c r="G8" s="248"/>
      <c r="H8" s="124">
        <v>144</v>
      </c>
      <c r="I8" s="118">
        <f t="shared" si="2"/>
        <v>179</v>
      </c>
      <c r="J8" s="247"/>
      <c r="K8" s="248"/>
      <c r="L8" s="117">
        <v>184</v>
      </c>
      <c r="M8" s="118">
        <f t="shared" si="3"/>
        <v>219</v>
      </c>
      <c r="N8" s="247"/>
      <c r="O8" s="248"/>
      <c r="P8" s="115">
        <v>147</v>
      </c>
      <c r="Q8" s="116">
        <f t="shared" si="4"/>
        <v>182</v>
      </c>
      <c r="R8" s="247"/>
      <c r="S8" s="248"/>
      <c r="T8" s="115">
        <v>155</v>
      </c>
      <c r="U8" s="116">
        <f t="shared" si="5"/>
        <v>190</v>
      </c>
      <c r="V8" s="247"/>
      <c r="W8" s="248"/>
      <c r="X8" s="118">
        <f t="shared" si="0"/>
        <v>956</v>
      </c>
      <c r="Y8" s="124">
        <f>D8+H8+L8+P8+T8</f>
        <v>781</v>
      </c>
      <c r="Z8" s="125">
        <f>AVERAGE(E8,I8,M8,Q8,U8)</f>
        <v>191.2</v>
      </c>
      <c r="AA8" s="126">
        <f>AVERAGE(E8,I8,M8,Q8,U8)-C8</f>
        <v>156.19999999999999</v>
      </c>
      <c r="AB8" s="242"/>
      <c r="AD8" s="65"/>
      <c r="AE8" s="65"/>
      <c r="AF8" s="65"/>
      <c r="AG8" s="65"/>
      <c r="AH8" s="65"/>
    </row>
    <row r="9" spans="1:34" s="134" customFormat="1" ht="48.75" customHeight="1" thickBot="1" x14ac:dyDescent="0.3">
      <c r="A9" s="112"/>
      <c r="B9" s="98" t="s">
        <v>72</v>
      </c>
      <c r="C9" s="128">
        <f>SUM(C10:C12)</f>
        <v>76</v>
      </c>
      <c r="D9" s="100">
        <f>SUM(D10:D12)</f>
        <v>452</v>
      </c>
      <c r="E9" s="129">
        <f>SUM(E10:E12)</f>
        <v>528</v>
      </c>
      <c r="F9" s="129">
        <f>E21</f>
        <v>562</v>
      </c>
      <c r="G9" s="106" t="str">
        <f>B21</f>
        <v>Aavmar</v>
      </c>
      <c r="H9" s="130">
        <f>SUM(H10:H12)</f>
        <v>446</v>
      </c>
      <c r="I9" s="129">
        <f>SUM(I10:I12)</f>
        <v>522</v>
      </c>
      <c r="J9" s="129">
        <f>I17</f>
        <v>525</v>
      </c>
      <c r="K9" s="106" t="str">
        <f>B17</f>
        <v>VGB</v>
      </c>
      <c r="L9" s="107">
        <f>SUM(L10:L12)</f>
        <v>404</v>
      </c>
      <c r="M9" s="131">
        <f>SUM(M10:M12)</f>
        <v>480</v>
      </c>
      <c r="N9" s="129">
        <f>M13</f>
        <v>480</v>
      </c>
      <c r="O9" s="106" t="str">
        <f>B13</f>
        <v>JKM</v>
      </c>
      <c r="P9" s="107">
        <f>SUM(P10:P12)</f>
        <v>465</v>
      </c>
      <c r="Q9" s="102">
        <f>SUM(Q10:Q12)</f>
        <v>541</v>
      </c>
      <c r="R9" s="129">
        <f>Q25</f>
        <v>578</v>
      </c>
      <c r="S9" s="106" t="str">
        <f>B25</f>
        <v>Toode</v>
      </c>
      <c r="T9" s="107">
        <f>SUM(T10:T12)</f>
        <v>486</v>
      </c>
      <c r="U9" s="132">
        <f>SUM(U10:U12)</f>
        <v>562</v>
      </c>
      <c r="V9" s="129">
        <f>U5</f>
        <v>561</v>
      </c>
      <c r="W9" s="106" t="str">
        <f>B5</f>
        <v>Silfer</v>
      </c>
      <c r="X9" s="109">
        <f t="shared" si="0"/>
        <v>2633</v>
      </c>
      <c r="Y9" s="107">
        <f>SUM(Y10:Y12)</f>
        <v>2253</v>
      </c>
      <c r="Z9" s="133">
        <f>AVERAGE(Z10,Z11,Z12)</f>
        <v>175.53333333333333</v>
      </c>
      <c r="AA9" s="111">
        <f>AVERAGE(AA10,AA11,AA12)</f>
        <v>150.20000000000002</v>
      </c>
      <c r="AB9" s="240">
        <f>F10+J10+N10+R10+V10</f>
        <v>1.5</v>
      </c>
      <c r="AD9" s="65"/>
      <c r="AE9" s="65"/>
      <c r="AF9" s="65"/>
      <c r="AG9" s="65"/>
      <c r="AH9" s="65"/>
    </row>
    <row r="10" spans="1:34" s="134" customFormat="1" ht="16.149999999999999" customHeight="1" x14ac:dyDescent="0.25">
      <c r="A10" s="112"/>
      <c r="B10" s="135" t="s">
        <v>78</v>
      </c>
      <c r="C10" s="121">
        <v>21</v>
      </c>
      <c r="D10" s="115">
        <v>135</v>
      </c>
      <c r="E10" s="116">
        <f>D10+C10</f>
        <v>156</v>
      </c>
      <c r="F10" s="243">
        <v>0</v>
      </c>
      <c r="G10" s="244"/>
      <c r="H10" s="117">
        <v>137</v>
      </c>
      <c r="I10" s="118">
        <f>H10+C10</f>
        <v>158</v>
      </c>
      <c r="J10" s="243">
        <v>0</v>
      </c>
      <c r="K10" s="244"/>
      <c r="L10" s="117">
        <v>151</v>
      </c>
      <c r="M10" s="118">
        <f>L10+C10</f>
        <v>172</v>
      </c>
      <c r="N10" s="243">
        <v>0.5</v>
      </c>
      <c r="O10" s="244"/>
      <c r="P10" s="117">
        <v>148</v>
      </c>
      <c r="Q10" s="116">
        <f>P10+C10</f>
        <v>169</v>
      </c>
      <c r="R10" s="243">
        <v>0</v>
      </c>
      <c r="S10" s="244"/>
      <c r="T10" s="115">
        <v>178</v>
      </c>
      <c r="U10" s="116">
        <f>T10+C10</f>
        <v>199</v>
      </c>
      <c r="V10" s="243">
        <v>1</v>
      </c>
      <c r="W10" s="244"/>
      <c r="X10" s="118">
        <f t="shared" si="0"/>
        <v>854</v>
      </c>
      <c r="Y10" s="117">
        <f>D10+H10+L10+P10+T10</f>
        <v>749</v>
      </c>
      <c r="Z10" s="119">
        <f>AVERAGE(E10,I10,M10,Q10,U10)</f>
        <v>170.8</v>
      </c>
      <c r="AA10" s="120">
        <f>AVERAGE(E10,I10,M10,Q10,U10)-C10</f>
        <v>149.80000000000001</v>
      </c>
      <c r="AB10" s="241"/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22" t="s">
        <v>79</v>
      </c>
      <c r="C11" s="121">
        <v>30</v>
      </c>
      <c r="D11" s="115">
        <v>144</v>
      </c>
      <c r="E11" s="116">
        <f t="shared" ref="E11:E12" si="6">D11+C11</f>
        <v>174</v>
      </c>
      <c r="F11" s="245"/>
      <c r="G11" s="246"/>
      <c r="H11" s="117">
        <v>161</v>
      </c>
      <c r="I11" s="118">
        <f t="shared" ref="I11:I12" si="7">H11+C11</f>
        <v>191</v>
      </c>
      <c r="J11" s="245"/>
      <c r="K11" s="246"/>
      <c r="L11" s="117">
        <v>125</v>
      </c>
      <c r="M11" s="118">
        <f t="shared" ref="M11:M12" si="8">L11+C11</f>
        <v>155</v>
      </c>
      <c r="N11" s="245"/>
      <c r="O11" s="246"/>
      <c r="P11" s="115">
        <v>173</v>
      </c>
      <c r="Q11" s="116">
        <f t="shared" ref="Q11:Q12" si="9">P11+C11</f>
        <v>203</v>
      </c>
      <c r="R11" s="245"/>
      <c r="S11" s="246"/>
      <c r="T11" s="115">
        <v>159</v>
      </c>
      <c r="U11" s="116">
        <f t="shared" ref="U11:U12" si="10">T11+C11</f>
        <v>189</v>
      </c>
      <c r="V11" s="245"/>
      <c r="W11" s="246"/>
      <c r="X11" s="118">
        <f t="shared" si="0"/>
        <v>912</v>
      </c>
      <c r="Y11" s="117">
        <f>D11+H11+L11+P11+T11</f>
        <v>762</v>
      </c>
      <c r="Z11" s="119">
        <f>AVERAGE(E11,I11,M11,Q11,U11)</f>
        <v>182.4</v>
      </c>
      <c r="AA11" s="120">
        <f>AVERAGE(E11,I11,M11,Q11,U11)-C11</f>
        <v>152.4</v>
      </c>
      <c r="AB11" s="241"/>
      <c r="AD11" s="65"/>
      <c r="AE11" s="65"/>
      <c r="AF11" s="65"/>
      <c r="AG11" s="65"/>
      <c r="AH11" s="65"/>
    </row>
    <row r="12" spans="1:34" s="134" customFormat="1" ht="16.899999999999999" customHeight="1" thickBot="1" x14ac:dyDescent="0.3">
      <c r="A12" s="112"/>
      <c r="B12" s="136" t="s">
        <v>80</v>
      </c>
      <c r="C12" s="123">
        <v>25</v>
      </c>
      <c r="D12" s="115">
        <v>173</v>
      </c>
      <c r="E12" s="116">
        <f t="shared" si="6"/>
        <v>198</v>
      </c>
      <c r="F12" s="247"/>
      <c r="G12" s="248"/>
      <c r="H12" s="124">
        <v>148</v>
      </c>
      <c r="I12" s="118">
        <f t="shared" si="7"/>
        <v>173</v>
      </c>
      <c r="J12" s="247"/>
      <c r="K12" s="248"/>
      <c r="L12" s="117">
        <v>128</v>
      </c>
      <c r="M12" s="118">
        <f t="shared" si="8"/>
        <v>153</v>
      </c>
      <c r="N12" s="247"/>
      <c r="O12" s="248"/>
      <c r="P12" s="115">
        <v>144</v>
      </c>
      <c r="Q12" s="116">
        <f t="shared" si="9"/>
        <v>169</v>
      </c>
      <c r="R12" s="247"/>
      <c r="S12" s="248"/>
      <c r="T12" s="115">
        <v>149</v>
      </c>
      <c r="U12" s="116">
        <f t="shared" si="10"/>
        <v>174</v>
      </c>
      <c r="V12" s="247"/>
      <c r="W12" s="248"/>
      <c r="X12" s="118">
        <f t="shared" si="0"/>
        <v>867</v>
      </c>
      <c r="Y12" s="124">
        <f>D12+H12+L12+P12+T12</f>
        <v>742</v>
      </c>
      <c r="Z12" s="125">
        <f>AVERAGE(E12,I12,M12,Q12,U12)</f>
        <v>173.4</v>
      </c>
      <c r="AA12" s="126">
        <f>AVERAGE(E12,I12,M12,Q12,U12)-C12</f>
        <v>148.4</v>
      </c>
      <c r="AB12" s="242"/>
      <c r="AD12" s="65"/>
      <c r="AE12" s="65"/>
      <c r="AF12" s="65"/>
      <c r="AG12" s="65"/>
      <c r="AH12" s="65"/>
    </row>
    <row r="13" spans="1:34" s="134" customFormat="1" ht="44.45" customHeight="1" x14ac:dyDescent="0.2">
      <c r="A13" s="112"/>
      <c r="B13" s="193" t="s">
        <v>109</v>
      </c>
      <c r="C13" s="128">
        <f>SUM(C14:C16)</f>
        <v>58</v>
      </c>
      <c r="D13" s="100">
        <f>SUM(D14:D16)</f>
        <v>519</v>
      </c>
      <c r="E13" s="129">
        <f>SUM(E14:E16)</f>
        <v>577</v>
      </c>
      <c r="F13" s="129">
        <f>E17</f>
        <v>517</v>
      </c>
      <c r="G13" s="106" t="str">
        <f>B17</f>
        <v>VGB</v>
      </c>
      <c r="H13" s="130">
        <f>SUM(H14:H16)</f>
        <v>455</v>
      </c>
      <c r="I13" s="129">
        <f>SUM(I14:I16)</f>
        <v>513</v>
      </c>
      <c r="J13" s="129">
        <f>I25</f>
        <v>541</v>
      </c>
      <c r="K13" s="106" t="str">
        <f>B25</f>
        <v>Toode</v>
      </c>
      <c r="L13" s="107">
        <f>SUM(L14:L16)</f>
        <v>422</v>
      </c>
      <c r="M13" s="129">
        <f>SUM(M14:M16)</f>
        <v>480</v>
      </c>
      <c r="N13" s="129">
        <f>M9</f>
        <v>480</v>
      </c>
      <c r="O13" s="106" t="str">
        <f>B9</f>
        <v>Temper</v>
      </c>
      <c r="P13" s="107">
        <f>SUM(P14:P16)</f>
        <v>446</v>
      </c>
      <c r="Q13" s="129">
        <f>SUM(Q14:Q16)</f>
        <v>504</v>
      </c>
      <c r="R13" s="129">
        <f>Q5</f>
        <v>564</v>
      </c>
      <c r="S13" s="106" t="str">
        <f>B5</f>
        <v>Silfer</v>
      </c>
      <c r="T13" s="107">
        <f>SUM(T14:T16)</f>
        <v>451</v>
      </c>
      <c r="U13" s="129">
        <f>SUM(U14:U16)</f>
        <v>509</v>
      </c>
      <c r="V13" s="129">
        <f>U21</f>
        <v>503</v>
      </c>
      <c r="W13" s="106" t="str">
        <f>B21</f>
        <v>Aavmar</v>
      </c>
      <c r="X13" s="109">
        <f t="shared" si="0"/>
        <v>2583</v>
      </c>
      <c r="Y13" s="107">
        <f>SUM(Y14:Y16)</f>
        <v>2293</v>
      </c>
      <c r="Z13" s="133">
        <f>AVERAGE(Z14,Z15,Z16)</f>
        <v>172.20000000000002</v>
      </c>
      <c r="AA13" s="111">
        <f>AVERAGE(AA14,AA15,AA16)</f>
        <v>152.86666666666667</v>
      </c>
      <c r="AB13" s="240">
        <f>F14+J14+N14+R14+V14</f>
        <v>2.5</v>
      </c>
    </row>
    <row r="14" spans="1:34" s="134" customFormat="1" ht="16.149999999999999" customHeight="1" x14ac:dyDescent="0.2">
      <c r="A14" s="112"/>
      <c r="B14" s="113" t="s">
        <v>108</v>
      </c>
      <c r="C14" s="121">
        <v>9</v>
      </c>
      <c r="D14" s="115">
        <v>166</v>
      </c>
      <c r="E14" s="116">
        <f>D14+C14</f>
        <v>175</v>
      </c>
      <c r="F14" s="243">
        <v>1</v>
      </c>
      <c r="G14" s="244"/>
      <c r="H14" s="117">
        <v>189</v>
      </c>
      <c r="I14" s="118">
        <f>H14+C14</f>
        <v>198</v>
      </c>
      <c r="J14" s="243">
        <v>0</v>
      </c>
      <c r="K14" s="244"/>
      <c r="L14" s="117">
        <v>141</v>
      </c>
      <c r="M14" s="118">
        <f>L14+C14</f>
        <v>150</v>
      </c>
      <c r="N14" s="243">
        <v>0.5</v>
      </c>
      <c r="O14" s="244"/>
      <c r="P14" s="117">
        <v>168</v>
      </c>
      <c r="Q14" s="116">
        <f>P14+C14</f>
        <v>177</v>
      </c>
      <c r="R14" s="243">
        <v>0</v>
      </c>
      <c r="S14" s="244"/>
      <c r="T14" s="115">
        <v>128</v>
      </c>
      <c r="U14" s="116">
        <f>T14+C14</f>
        <v>137</v>
      </c>
      <c r="V14" s="243">
        <v>1</v>
      </c>
      <c r="W14" s="244"/>
      <c r="X14" s="118">
        <f t="shared" si="0"/>
        <v>837</v>
      </c>
      <c r="Y14" s="117">
        <f>D14+H14+L14+P14+T14</f>
        <v>792</v>
      </c>
      <c r="Z14" s="119">
        <f>AVERAGE(E14,I14,M14,Q14,U14)</f>
        <v>167.4</v>
      </c>
      <c r="AA14" s="120">
        <f>AVERAGE(E14,I14,M14,Q14,U14)-C14</f>
        <v>158.4</v>
      </c>
      <c r="AB14" s="241"/>
    </row>
    <row r="15" spans="1:34" s="134" customFormat="1" ht="16.149999999999999" customHeight="1" x14ac:dyDescent="0.2">
      <c r="A15" s="112"/>
      <c r="B15" s="122" t="s">
        <v>110</v>
      </c>
      <c r="C15" s="121">
        <v>35</v>
      </c>
      <c r="D15" s="115">
        <v>147</v>
      </c>
      <c r="E15" s="116">
        <f t="shared" ref="E15:E16" si="11">D15+C15</f>
        <v>182</v>
      </c>
      <c r="F15" s="245"/>
      <c r="G15" s="246"/>
      <c r="H15" s="117">
        <v>134</v>
      </c>
      <c r="I15" s="118">
        <f t="shared" ref="I15:I16" si="12">H15+C15</f>
        <v>169</v>
      </c>
      <c r="J15" s="245"/>
      <c r="K15" s="246"/>
      <c r="L15" s="117">
        <v>143</v>
      </c>
      <c r="M15" s="118">
        <f t="shared" ref="M15:M16" si="13">L15+C15</f>
        <v>178</v>
      </c>
      <c r="N15" s="245"/>
      <c r="O15" s="246"/>
      <c r="P15" s="115">
        <v>133</v>
      </c>
      <c r="Q15" s="116">
        <f t="shared" ref="Q15:Q16" si="14">P15+C15</f>
        <v>168</v>
      </c>
      <c r="R15" s="245"/>
      <c r="S15" s="246"/>
      <c r="T15" s="115">
        <v>166</v>
      </c>
      <c r="U15" s="116">
        <f t="shared" ref="U15:U16" si="15">T15+C15</f>
        <v>201</v>
      </c>
      <c r="V15" s="245"/>
      <c r="W15" s="246"/>
      <c r="X15" s="118">
        <f t="shared" si="0"/>
        <v>898</v>
      </c>
      <c r="Y15" s="117">
        <f>D15+H15+L15+P15+T15</f>
        <v>723</v>
      </c>
      <c r="Z15" s="119">
        <f>AVERAGE(E15,I15,M15,Q15,U15)</f>
        <v>179.6</v>
      </c>
      <c r="AA15" s="120">
        <f>AVERAGE(E15,I15,M15,Q15,U15)-C15</f>
        <v>144.6</v>
      </c>
      <c r="AB15" s="241"/>
    </row>
    <row r="16" spans="1:34" s="134" customFormat="1" ht="16.899999999999999" customHeight="1" thickBot="1" x14ac:dyDescent="0.25">
      <c r="A16" s="112"/>
      <c r="B16" s="136" t="s">
        <v>107</v>
      </c>
      <c r="C16" s="123">
        <v>14</v>
      </c>
      <c r="D16" s="115">
        <v>206</v>
      </c>
      <c r="E16" s="116">
        <f t="shared" si="11"/>
        <v>220</v>
      </c>
      <c r="F16" s="247"/>
      <c r="G16" s="248"/>
      <c r="H16" s="124">
        <v>132</v>
      </c>
      <c r="I16" s="118">
        <f t="shared" si="12"/>
        <v>146</v>
      </c>
      <c r="J16" s="247"/>
      <c r="K16" s="248"/>
      <c r="L16" s="117">
        <v>138</v>
      </c>
      <c r="M16" s="118">
        <f t="shared" si="13"/>
        <v>152</v>
      </c>
      <c r="N16" s="247"/>
      <c r="O16" s="248"/>
      <c r="P16" s="115">
        <v>145</v>
      </c>
      <c r="Q16" s="116">
        <f t="shared" si="14"/>
        <v>159</v>
      </c>
      <c r="R16" s="247"/>
      <c r="S16" s="248"/>
      <c r="T16" s="115">
        <v>157</v>
      </c>
      <c r="U16" s="116">
        <f t="shared" si="15"/>
        <v>171</v>
      </c>
      <c r="V16" s="247"/>
      <c r="W16" s="248"/>
      <c r="X16" s="118">
        <f t="shared" si="0"/>
        <v>848</v>
      </c>
      <c r="Y16" s="124">
        <f>D16+H16+L16+P16+T16</f>
        <v>778</v>
      </c>
      <c r="Z16" s="125">
        <f>AVERAGE(E16,I16,M16,Q16,U16)</f>
        <v>169.6</v>
      </c>
      <c r="AA16" s="126">
        <f>AVERAGE(E16,I16,M16,Q16,U16)-C16</f>
        <v>155.6</v>
      </c>
      <c r="AB16" s="242"/>
    </row>
    <row r="17" spans="1:28" s="134" customFormat="1" ht="48.75" customHeight="1" thickBot="1" x14ac:dyDescent="0.25">
      <c r="A17" s="112"/>
      <c r="B17" s="127" t="s">
        <v>55</v>
      </c>
      <c r="C17" s="128">
        <f>SUM(C18:C20)</f>
        <v>98</v>
      </c>
      <c r="D17" s="100">
        <f>SUM(D18:D20)</f>
        <v>419</v>
      </c>
      <c r="E17" s="129">
        <f>SUM(E18:E20)</f>
        <v>517</v>
      </c>
      <c r="F17" s="129">
        <f>E13</f>
        <v>577</v>
      </c>
      <c r="G17" s="106" t="str">
        <f>B13</f>
        <v>JKM</v>
      </c>
      <c r="H17" s="137">
        <f>SUM(H18:H20)</f>
        <v>427</v>
      </c>
      <c r="I17" s="129">
        <f>SUM(I18:I20)</f>
        <v>525</v>
      </c>
      <c r="J17" s="129">
        <f>I9</f>
        <v>522</v>
      </c>
      <c r="K17" s="106" t="str">
        <f>B9</f>
        <v>Temper</v>
      </c>
      <c r="L17" s="108">
        <f>SUM(L18:L20)</f>
        <v>461</v>
      </c>
      <c r="M17" s="132">
        <f>SUM(M18:M20)</f>
        <v>559</v>
      </c>
      <c r="N17" s="129">
        <f>M5</f>
        <v>591</v>
      </c>
      <c r="O17" s="106" t="str">
        <f>B5</f>
        <v>Silfer</v>
      </c>
      <c r="P17" s="107">
        <f>SUM(P18:P20)</f>
        <v>402</v>
      </c>
      <c r="Q17" s="132">
        <f>SUM(Q18:Q20)</f>
        <v>500</v>
      </c>
      <c r="R17" s="129">
        <f>Q21</f>
        <v>550</v>
      </c>
      <c r="S17" s="106" t="str">
        <f>B21</f>
        <v>Aavmar</v>
      </c>
      <c r="T17" s="107">
        <f>SUM(T18:T20)</f>
        <v>397</v>
      </c>
      <c r="U17" s="132">
        <f>SUM(U18:U20)</f>
        <v>495</v>
      </c>
      <c r="V17" s="129">
        <f>U25</f>
        <v>633</v>
      </c>
      <c r="W17" s="106" t="str">
        <f>B25</f>
        <v>Toode</v>
      </c>
      <c r="X17" s="109">
        <f t="shared" si="0"/>
        <v>2596</v>
      </c>
      <c r="Y17" s="107">
        <f>SUM(Y18:Y20)</f>
        <v>2106</v>
      </c>
      <c r="Z17" s="133">
        <f>AVERAGE(Z18,Z19,Z20)</f>
        <v>173.06666666666669</v>
      </c>
      <c r="AA17" s="111">
        <f>AVERAGE(AA18,AA19,AA20)</f>
        <v>140.4</v>
      </c>
      <c r="AB17" s="240">
        <f>F18+J18+N18+R18+V18</f>
        <v>1</v>
      </c>
    </row>
    <row r="18" spans="1:28" s="134" customFormat="1" ht="16.149999999999999" customHeight="1" x14ac:dyDescent="0.2">
      <c r="A18" s="112"/>
      <c r="B18" s="135" t="s">
        <v>59</v>
      </c>
      <c r="C18" s="121">
        <v>20</v>
      </c>
      <c r="D18" s="115">
        <v>156</v>
      </c>
      <c r="E18" s="116">
        <f>D18+C18</f>
        <v>176</v>
      </c>
      <c r="F18" s="243">
        <v>0</v>
      </c>
      <c r="G18" s="244"/>
      <c r="H18" s="117">
        <v>145</v>
      </c>
      <c r="I18" s="118">
        <f>H18+C18</f>
        <v>165</v>
      </c>
      <c r="J18" s="243">
        <v>1</v>
      </c>
      <c r="K18" s="244"/>
      <c r="L18" s="117">
        <v>150</v>
      </c>
      <c r="M18" s="118">
        <f>L18+C18</f>
        <v>170</v>
      </c>
      <c r="N18" s="243">
        <v>0</v>
      </c>
      <c r="O18" s="244"/>
      <c r="P18" s="117">
        <v>132</v>
      </c>
      <c r="Q18" s="116">
        <f>P18+C18</f>
        <v>152</v>
      </c>
      <c r="R18" s="243">
        <v>0</v>
      </c>
      <c r="S18" s="244"/>
      <c r="T18" s="115">
        <v>128</v>
      </c>
      <c r="U18" s="116">
        <f>T18+C18</f>
        <v>148</v>
      </c>
      <c r="V18" s="243">
        <v>0</v>
      </c>
      <c r="W18" s="244"/>
      <c r="X18" s="118">
        <f t="shared" si="0"/>
        <v>811</v>
      </c>
      <c r="Y18" s="117">
        <f>D18+H18+L18+P18+T18</f>
        <v>711</v>
      </c>
      <c r="Z18" s="119">
        <f>AVERAGE(E18,I18,M18,Q18,U18)</f>
        <v>162.19999999999999</v>
      </c>
      <c r="AA18" s="120">
        <f>AVERAGE(E18,I18,M18,Q18,U18)-C18</f>
        <v>142.19999999999999</v>
      </c>
      <c r="AB18" s="241"/>
    </row>
    <row r="19" spans="1:28" s="134" customFormat="1" ht="16.149999999999999" customHeight="1" x14ac:dyDescent="0.2">
      <c r="A19" s="112"/>
      <c r="B19" s="122" t="s">
        <v>124</v>
      </c>
      <c r="C19" s="121">
        <v>24</v>
      </c>
      <c r="D19" s="115">
        <v>128</v>
      </c>
      <c r="E19" s="116">
        <f t="shared" ref="E19:E20" si="16">D19+C19</f>
        <v>152</v>
      </c>
      <c r="F19" s="245"/>
      <c r="G19" s="246"/>
      <c r="H19" s="117">
        <v>138</v>
      </c>
      <c r="I19" s="118">
        <f t="shared" ref="I19:I20" si="17">H19+C19</f>
        <v>162</v>
      </c>
      <c r="J19" s="245"/>
      <c r="K19" s="246"/>
      <c r="L19" s="117">
        <v>188</v>
      </c>
      <c r="M19" s="118">
        <f t="shared" ref="M19:M20" si="18">L19+C19</f>
        <v>212</v>
      </c>
      <c r="N19" s="245"/>
      <c r="O19" s="246"/>
      <c r="P19" s="115">
        <v>167</v>
      </c>
      <c r="Q19" s="116">
        <f t="shared" ref="Q19:Q20" si="19">P19+C19</f>
        <v>191</v>
      </c>
      <c r="R19" s="245"/>
      <c r="S19" s="246"/>
      <c r="T19" s="115">
        <v>118</v>
      </c>
      <c r="U19" s="116">
        <f t="shared" ref="U19:U20" si="20">T19+C19</f>
        <v>142</v>
      </c>
      <c r="V19" s="245"/>
      <c r="W19" s="246"/>
      <c r="X19" s="118">
        <f t="shared" si="0"/>
        <v>859</v>
      </c>
      <c r="Y19" s="117">
        <f>D19+H19+L19+P19+T19</f>
        <v>739</v>
      </c>
      <c r="Z19" s="119">
        <f>AVERAGE(E19,I19,M19,Q19,U19)</f>
        <v>171.8</v>
      </c>
      <c r="AA19" s="120">
        <f>AVERAGE(E19,I19,M19,Q19,U19)-C19</f>
        <v>147.80000000000001</v>
      </c>
      <c r="AB19" s="241"/>
    </row>
    <row r="20" spans="1:28" s="134" customFormat="1" ht="16.899999999999999" customHeight="1" thickBot="1" x14ac:dyDescent="0.25">
      <c r="A20" s="112"/>
      <c r="B20" s="136" t="s">
        <v>61</v>
      </c>
      <c r="C20" s="123">
        <v>54</v>
      </c>
      <c r="D20" s="115">
        <v>135</v>
      </c>
      <c r="E20" s="116">
        <f t="shared" si="16"/>
        <v>189</v>
      </c>
      <c r="F20" s="247"/>
      <c r="G20" s="248"/>
      <c r="H20" s="124">
        <v>144</v>
      </c>
      <c r="I20" s="118">
        <f t="shared" si="17"/>
        <v>198</v>
      </c>
      <c r="J20" s="247"/>
      <c r="K20" s="248"/>
      <c r="L20" s="117">
        <v>123</v>
      </c>
      <c r="M20" s="118">
        <f t="shared" si="18"/>
        <v>177</v>
      </c>
      <c r="N20" s="247"/>
      <c r="O20" s="248"/>
      <c r="P20" s="115">
        <v>103</v>
      </c>
      <c r="Q20" s="116">
        <f t="shared" si="19"/>
        <v>157</v>
      </c>
      <c r="R20" s="247"/>
      <c r="S20" s="248"/>
      <c r="T20" s="115">
        <v>151</v>
      </c>
      <c r="U20" s="116">
        <f t="shared" si="20"/>
        <v>205</v>
      </c>
      <c r="V20" s="247"/>
      <c r="W20" s="248"/>
      <c r="X20" s="118">
        <f t="shared" si="0"/>
        <v>926</v>
      </c>
      <c r="Y20" s="124">
        <f>D20+H20+L20+P20+T20</f>
        <v>656</v>
      </c>
      <c r="Z20" s="125">
        <f>AVERAGE(E20,I20,M20,Q20,U20)</f>
        <v>185.2</v>
      </c>
      <c r="AA20" s="126">
        <f>AVERAGE(E20,I20,M20,Q20,U20)-C20</f>
        <v>131.19999999999999</v>
      </c>
      <c r="AB20" s="242"/>
    </row>
    <row r="21" spans="1:28" s="134" customFormat="1" ht="48.75" customHeight="1" thickBot="1" x14ac:dyDescent="0.25">
      <c r="A21" s="112"/>
      <c r="B21" s="127" t="s">
        <v>69</v>
      </c>
      <c r="C21" s="138">
        <f>SUM(C22:C24)</f>
        <v>100</v>
      </c>
      <c r="D21" s="100">
        <f>SUM(D22:D24)</f>
        <v>462</v>
      </c>
      <c r="E21" s="129">
        <f>SUM(E22:E24)</f>
        <v>562</v>
      </c>
      <c r="F21" s="129">
        <f>E9</f>
        <v>528</v>
      </c>
      <c r="G21" s="106" t="str">
        <f>B9</f>
        <v>Temper</v>
      </c>
      <c r="H21" s="130">
        <f>SUM(H22:H24)</f>
        <v>481</v>
      </c>
      <c r="I21" s="129">
        <f>SUM(I22:I24)</f>
        <v>581</v>
      </c>
      <c r="J21" s="129">
        <f>I5</f>
        <v>531</v>
      </c>
      <c r="K21" s="106" t="str">
        <f>B5</f>
        <v>Silfer</v>
      </c>
      <c r="L21" s="107">
        <f>SUM(L22:L24)</f>
        <v>389</v>
      </c>
      <c r="M21" s="131">
        <f>SUM(M22:M24)</f>
        <v>489</v>
      </c>
      <c r="N21" s="129">
        <f>M25</f>
        <v>492</v>
      </c>
      <c r="O21" s="106" t="str">
        <f>B25</f>
        <v>Toode</v>
      </c>
      <c r="P21" s="107">
        <f>SUM(P22:P24)</f>
        <v>450</v>
      </c>
      <c r="Q21" s="131">
        <f>SUM(Q22:Q24)</f>
        <v>550</v>
      </c>
      <c r="R21" s="129">
        <f>Q17</f>
        <v>500</v>
      </c>
      <c r="S21" s="106" t="str">
        <f>B17</f>
        <v>VGB</v>
      </c>
      <c r="T21" s="107">
        <f>SUM(T22:T24)</f>
        <v>403</v>
      </c>
      <c r="U21" s="131">
        <f>SUM(U22:U24)</f>
        <v>503</v>
      </c>
      <c r="V21" s="129">
        <f>U13</f>
        <v>509</v>
      </c>
      <c r="W21" s="106" t="str">
        <f>B13</f>
        <v>JKM</v>
      </c>
      <c r="X21" s="109">
        <f t="shared" si="0"/>
        <v>2685</v>
      </c>
      <c r="Y21" s="107">
        <f>SUM(Y22:Y24)</f>
        <v>2185</v>
      </c>
      <c r="Z21" s="133">
        <f>AVERAGE(Z22,Z23,Z24)</f>
        <v>179</v>
      </c>
      <c r="AA21" s="111">
        <f>AVERAGE(AA22,AA23,AA24)</f>
        <v>145.66666666666666</v>
      </c>
      <c r="AB21" s="240">
        <f>F22+J22+N22+R22+V22</f>
        <v>3</v>
      </c>
    </row>
    <row r="22" spans="1:28" s="134" customFormat="1" ht="16.149999999999999" customHeight="1" x14ac:dyDescent="0.2">
      <c r="A22" s="112"/>
      <c r="B22" s="187" t="s">
        <v>75</v>
      </c>
      <c r="C22" s="121">
        <v>53</v>
      </c>
      <c r="D22" s="115">
        <v>148</v>
      </c>
      <c r="E22" s="116">
        <f>D22+C22</f>
        <v>201</v>
      </c>
      <c r="F22" s="243">
        <v>1</v>
      </c>
      <c r="G22" s="244"/>
      <c r="H22" s="117">
        <v>115</v>
      </c>
      <c r="I22" s="118">
        <f>H22+C22</f>
        <v>168</v>
      </c>
      <c r="J22" s="243">
        <v>1</v>
      </c>
      <c r="K22" s="244"/>
      <c r="L22" s="117">
        <v>123</v>
      </c>
      <c r="M22" s="118">
        <f>L22+C22</f>
        <v>176</v>
      </c>
      <c r="N22" s="243">
        <v>0</v>
      </c>
      <c r="O22" s="244"/>
      <c r="P22" s="117">
        <v>129</v>
      </c>
      <c r="Q22" s="116">
        <f>P22+C22</f>
        <v>182</v>
      </c>
      <c r="R22" s="243">
        <v>1</v>
      </c>
      <c r="S22" s="244"/>
      <c r="T22" s="115">
        <v>112</v>
      </c>
      <c r="U22" s="116">
        <f>T22+C22</f>
        <v>165</v>
      </c>
      <c r="V22" s="243">
        <v>0</v>
      </c>
      <c r="W22" s="244"/>
      <c r="X22" s="118">
        <f t="shared" si="0"/>
        <v>892</v>
      </c>
      <c r="Y22" s="117">
        <f>D22+H22+L22+P22+T22</f>
        <v>627</v>
      </c>
      <c r="Z22" s="119">
        <f>AVERAGE(E22,I22,M22,Q22,U22)</f>
        <v>178.4</v>
      </c>
      <c r="AA22" s="120">
        <f>AVERAGE(E22,I22,M22,Q22,U22)-C22</f>
        <v>125.4</v>
      </c>
      <c r="AB22" s="241"/>
    </row>
    <row r="23" spans="1:28" s="134" customFormat="1" ht="16.149999999999999" customHeight="1" x14ac:dyDescent="0.2">
      <c r="A23" s="112"/>
      <c r="B23" s="187" t="s">
        <v>76</v>
      </c>
      <c r="C23" s="121">
        <v>24</v>
      </c>
      <c r="D23" s="115">
        <v>171</v>
      </c>
      <c r="E23" s="116">
        <f t="shared" ref="E23:E24" si="21">D23+C23</f>
        <v>195</v>
      </c>
      <c r="F23" s="245"/>
      <c r="G23" s="246"/>
      <c r="H23" s="117">
        <v>161</v>
      </c>
      <c r="I23" s="118">
        <f t="shared" ref="I23:I24" si="22">H23+C23</f>
        <v>185</v>
      </c>
      <c r="J23" s="245"/>
      <c r="K23" s="246"/>
      <c r="L23" s="117">
        <v>139</v>
      </c>
      <c r="M23" s="118">
        <f t="shared" ref="M23:M24" si="23">L23+C23</f>
        <v>163</v>
      </c>
      <c r="N23" s="245"/>
      <c r="O23" s="246"/>
      <c r="P23" s="115">
        <v>147</v>
      </c>
      <c r="Q23" s="116">
        <f t="shared" ref="Q23:Q24" si="24">P23+C23</f>
        <v>171</v>
      </c>
      <c r="R23" s="245"/>
      <c r="S23" s="246"/>
      <c r="T23" s="115">
        <v>159</v>
      </c>
      <c r="U23" s="116">
        <f t="shared" ref="U23:U24" si="25">T23+C23</f>
        <v>183</v>
      </c>
      <c r="V23" s="245"/>
      <c r="W23" s="246"/>
      <c r="X23" s="118">
        <f t="shared" si="0"/>
        <v>897</v>
      </c>
      <c r="Y23" s="117">
        <f>D23+H23+L23+P23+T23</f>
        <v>777</v>
      </c>
      <c r="Z23" s="119">
        <f>AVERAGE(E23,I23,M23,Q23,U23)</f>
        <v>179.4</v>
      </c>
      <c r="AA23" s="120">
        <f>AVERAGE(E23,I23,M23,Q23,U23)-C23</f>
        <v>155.4</v>
      </c>
      <c r="AB23" s="241"/>
    </row>
    <row r="24" spans="1:28" s="134" customFormat="1" ht="16.899999999999999" customHeight="1" thickBot="1" x14ac:dyDescent="0.25">
      <c r="A24" s="112"/>
      <c r="B24" s="188" t="s">
        <v>77</v>
      </c>
      <c r="C24" s="123">
        <v>23</v>
      </c>
      <c r="D24" s="115">
        <v>143</v>
      </c>
      <c r="E24" s="116">
        <f t="shared" si="21"/>
        <v>166</v>
      </c>
      <c r="F24" s="247"/>
      <c r="G24" s="248"/>
      <c r="H24" s="124">
        <v>205</v>
      </c>
      <c r="I24" s="118">
        <f t="shared" si="22"/>
        <v>228</v>
      </c>
      <c r="J24" s="247"/>
      <c r="K24" s="248"/>
      <c r="L24" s="117">
        <v>127</v>
      </c>
      <c r="M24" s="118">
        <f t="shared" si="23"/>
        <v>150</v>
      </c>
      <c r="N24" s="247"/>
      <c r="O24" s="248"/>
      <c r="P24" s="115">
        <v>174</v>
      </c>
      <c r="Q24" s="116">
        <f t="shared" si="24"/>
        <v>197</v>
      </c>
      <c r="R24" s="247"/>
      <c r="S24" s="248"/>
      <c r="T24" s="115">
        <v>132</v>
      </c>
      <c r="U24" s="116">
        <f t="shared" si="25"/>
        <v>155</v>
      </c>
      <c r="V24" s="247"/>
      <c r="W24" s="248"/>
      <c r="X24" s="118">
        <f t="shared" si="0"/>
        <v>896</v>
      </c>
      <c r="Y24" s="124">
        <f>D24+H24+L24+P24+T24</f>
        <v>781</v>
      </c>
      <c r="Z24" s="125">
        <f>AVERAGE(E24,I24,M24,Q24,U24)</f>
        <v>179.2</v>
      </c>
      <c r="AA24" s="126">
        <f>AVERAGE(E24,I24,M24,Q24,U24)-C24</f>
        <v>156.19999999999999</v>
      </c>
      <c r="AB24" s="242"/>
    </row>
    <row r="25" spans="1:28" s="134" customFormat="1" ht="48.75" customHeight="1" thickBot="1" x14ac:dyDescent="0.25">
      <c r="A25" s="112"/>
      <c r="B25" s="127" t="s">
        <v>71</v>
      </c>
      <c r="C25" s="138">
        <f>SUM(C26:C28)</f>
        <v>83</v>
      </c>
      <c r="D25" s="100">
        <f>SUM(D26:D28)</f>
        <v>366</v>
      </c>
      <c r="E25" s="129">
        <f>SUM(E26:E28)</f>
        <v>449</v>
      </c>
      <c r="F25" s="129">
        <f>E5</f>
        <v>516</v>
      </c>
      <c r="G25" s="106" t="str">
        <f>B5</f>
        <v>Silfer</v>
      </c>
      <c r="H25" s="130">
        <f>SUM(H26:H28)</f>
        <v>458</v>
      </c>
      <c r="I25" s="129">
        <f>SUM(I26:I28)</f>
        <v>541</v>
      </c>
      <c r="J25" s="129">
        <f>I13</f>
        <v>513</v>
      </c>
      <c r="K25" s="106" t="str">
        <f>B13</f>
        <v>JKM</v>
      </c>
      <c r="L25" s="108">
        <f>SUM(L26:L28)</f>
        <v>409</v>
      </c>
      <c r="M25" s="132">
        <f>SUM(M26:M28)</f>
        <v>492</v>
      </c>
      <c r="N25" s="129">
        <f>M21</f>
        <v>489</v>
      </c>
      <c r="O25" s="106" t="str">
        <f>B21</f>
        <v>Aavmar</v>
      </c>
      <c r="P25" s="107">
        <f>SUM(P26:P28)</f>
        <v>495</v>
      </c>
      <c r="Q25" s="132">
        <f>SUM(Q26:Q28)</f>
        <v>578</v>
      </c>
      <c r="R25" s="129">
        <f>Q9</f>
        <v>541</v>
      </c>
      <c r="S25" s="106" t="str">
        <f>B9</f>
        <v>Temper</v>
      </c>
      <c r="T25" s="107">
        <f>SUM(T26:T28)</f>
        <v>550</v>
      </c>
      <c r="U25" s="132">
        <f>SUM(U26:U28)</f>
        <v>633</v>
      </c>
      <c r="V25" s="129">
        <f>U17</f>
        <v>495</v>
      </c>
      <c r="W25" s="106" t="str">
        <f>B17</f>
        <v>VGB</v>
      </c>
      <c r="X25" s="109">
        <f t="shared" si="0"/>
        <v>2693</v>
      </c>
      <c r="Y25" s="107">
        <f>SUM(Y26:Y28)</f>
        <v>2278</v>
      </c>
      <c r="Z25" s="133">
        <f>AVERAGE(Z26,Z27,Z28)</f>
        <v>179.53333333333333</v>
      </c>
      <c r="AA25" s="111">
        <f>AVERAGE(AA26,AA27,AA28)</f>
        <v>151.86666666666667</v>
      </c>
      <c r="AB25" s="240">
        <f>F26+J26+N26+R26+V26</f>
        <v>4</v>
      </c>
    </row>
    <row r="26" spans="1:28" s="134" customFormat="1" ht="16.149999999999999" customHeight="1" x14ac:dyDescent="0.2">
      <c r="A26" s="112"/>
      <c r="B26" s="135" t="s">
        <v>89</v>
      </c>
      <c r="C26" s="121">
        <v>43</v>
      </c>
      <c r="D26" s="115">
        <v>93</v>
      </c>
      <c r="E26" s="116">
        <f>D26+C26</f>
        <v>136</v>
      </c>
      <c r="F26" s="243">
        <v>0</v>
      </c>
      <c r="G26" s="244"/>
      <c r="H26" s="117">
        <v>131</v>
      </c>
      <c r="I26" s="118">
        <f>H26+C26</f>
        <v>174</v>
      </c>
      <c r="J26" s="243">
        <v>1</v>
      </c>
      <c r="K26" s="244"/>
      <c r="L26" s="117">
        <v>118</v>
      </c>
      <c r="M26" s="118">
        <f>L26+C26</f>
        <v>161</v>
      </c>
      <c r="N26" s="243">
        <v>1</v>
      </c>
      <c r="O26" s="244"/>
      <c r="P26" s="117">
        <v>155</v>
      </c>
      <c r="Q26" s="116">
        <f>P26+C26</f>
        <v>198</v>
      </c>
      <c r="R26" s="243">
        <v>1</v>
      </c>
      <c r="S26" s="244"/>
      <c r="T26" s="115">
        <v>133</v>
      </c>
      <c r="U26" s="116">
        <f>T26+C26</f>
        <v>176</v>
      </c>
      <c r="V26" s="243">
        <v>1</v>
      </c>
      <c r="W26" s="244"/>
      <c r="X26" s="118">
        <f t="shared" si="0"/>
        <v>845</v>
      </c>
      <c r="Y26" s="117">
        <f>D26+H26+L26+P26+T26</f>
        <v>630</v>
      </c>
      <c r="Z26" s="119">
        <f>AVERAGE(E26,I26,M26,Q26,U26)</f>
        <v>169</v>
      </c>
      <c r="AA26" s="120">
        <f>AVERAGE(E26,I26,M26,Q26,U26)-C26</f>
        <v>126</v>
      </c>
      <c r="AB26" s="241"/>
    </row>
    <row r="27" spans="1:28" s="134" customFormat="1" ht="16.149999999999999" customHeight="1" x14ac:dyDescent="0.2">
      <c r="A27" s="112"/>
      <c r="B27" s="122" t="s">
        <v>90</v>
      </c>
      <c r="C27" s="121">
        <v>23</v>
      </c>
      <c r="D27" s="115">
        <v>127</v>
      </c>
      <c r="E27" s="116">
        <f t="shared" ref="E27:E28" si="26">D27+C27</f>
        <v>150</v>
      </c>
      <c r="F27" s="245"/>
      <c r="G27" s="246"/>
      <c r="H27" s="117">
        <v>159</v>
      </c>
      <c r="I27" s="118">
        <f t="shared" ref="I27:I28" si="27">H27+C27</f>
        <v>182</v>
      </c>
      <c r="J27" s="245"/>
      <c r="K27" s="246"/>
      <c r="L27" s="117">
        <v>113</v>
      </c>
      <c r="M27" s="118">
        <f t="shared" ref="M27:M28" si="28">L27+C27</f>
        <v>136</v>
      </c>
      <c r="N27" s="245"/>
      <c r="O27" s="246"/>
      <c r="P27" s="115">
        <v>184</v>
      </c>
      <c r="Q27" s="116">
        <f t="shared" ref="Q27:Q28" si="29">P27+C27</f>
        <v>207</v>
      </c>
      <c r="R27" s="245"/>
      <c r="S27" s="246"/>
      <c r="T27" s="115">
        <v>175</v>
      </c>
      <c r="U27" s="116">
        <f t="shared" ref="U27:U28" si="30">T27+C27</f>
        <v>198</v>
      </c>
      <c r="V27" s="245"/>
      <c r="W27" s="246"/>
      <c r="X27" s="118">
        <f t="shared" si="0"/>
        <v>873</v>
      </c>
      <c r="Y27" s="117">
        <f>D27+H27+L27+P27+T27</f>
        <v>758</v>
      </c>
      <c r="Z27" s="119">
        <f>AVERAGE(E27,I27,M27,Q27,U27)</f>
        <v>174.6</v>
      </c>
      <c r="AA27" s="120">
        <f>AVERAGE(E27,I27,M27,Q27,U27)-C27</f>
        <v>151.6</v>
      </c>
      <c r="AB27" s="241"/>
    </row>
    <row r="28" spans="1:28" s="134" customFormat="1" ht="16.899999999999999" customHeight="1" thickBot="1" x14ac:dyDescent="0.25">
      <c r="A28" s="112"/>
      <c r="B28" s="136" t="s">
        <v>91</v>
      </c>
      <c r="C28" s="123">
        <v>17</v>
      </c>
      <c r="D28" s="115">
        <v>146</v>
      </c>
      <c r="E28" s="116">
        <f t="shared" si="26"/>
        <v>163</v>
      </c>
      <c r="F28" s="247"/>
      <c r="G28" s="248"/>
      <c r="H28" s="124">
        <v>168</v>
      </c>
      <c r="I28" s="118">
        <f t="shared" si="27"/>
        <v>185</v>
      </c>
      <c r="J28" s="247"/>
      <c r="K28" s="248"/>
      <c r="L28" s="117">
        <v>178</v>
      </c>
      <c r="M28" s="118">
        <f t="shared" si="28"/>
        <v>195</v>
      </c>
      <c r="N28" s="247"/>
      <c r="O28" s="248"/>
      <c r="P28" s="115">
        <v>156</v>
      </c>
      <c r="Q28" s="116">
        <f t="shared" si="29"/>
        <v>173</v>
      </c>
      <c r="R28" s="247"/>
      <c r="S28" s="248"/>
      <c r="T28" s="115">
        <v>242</v>
      </c>
      <c r="U28" s="116">
        <f t="shared" si="30"/>
        <v>259</v>
      </c>
      <c r="V28" s="247"/>
      <c r="W28" s="248"/>
      <c r="X28" s="118">
        <f t="shared" si="0"/>
        <v>975</v>
      </c>
      <c r="Y28" s="124">
        <f>D28+H28+L28+P28+T28</f>
        <v>890</v>
      </c>
      <c r="Z28" s="125">
        <f>AVERAGE(E28,I28,M28,Q28,U28)</f>
        <v>195</v>
      </c>
      <c r="AA28" s="126">
        <f>AVERAGE(E28,I28,M28,Q28,U28)-C28</f>
        <v>178</v>
      </c>
      <c r="AB28" s="242"/>
    </row>
    <row r="29" spans="1:28" s="134" customFormat="1" ht="24.75" customHeight="1" x14ac:dyDescent="0.2">
      <c r="A29" s="112"/>
      <c r="B29" s="139"/>
      <c r="C29" s="140"/>
      <c r="D29" s="141"/>
      <c r="E29" s="142"/>
      <c r="F29" s="143"/>
      <c r="G29" s="143"/>
      <c r="H29" s="141"/>
      <c r="I29" s="142"/>
      <c r="J29" s="143"/>
      <c r="K29" s="143"/>
      <c r="L29" s="141"/>
      <c r="M29" s="142"/>
      <c r="N29" s="143"/>
      <c r="O29" s="143"/>
      <c r="P29" s="141"/>
      <c r="Q29" s="142"/>
      <c r="R29" s="143"/>
      <c r="S29" s="143"/>
      <c r="T29" s="141"/>
      <c r="U29" s="142"/>
      <c r="V29" s="143"/>
      <c r="W29" s="143"/>
      <c r="X29" s="142"/>
      <c r="Y29" s="141"/>
      <c r="Z29" s="144"/>
      <c r="AA29" s="145"/>
      <c r="AB29" s="146"/>
    </row>
    <row r="30" spans="1:28" ht="22.5" x14ac:dyDescent="0.25">
      <c r="B30" s="66"/>
      <c r="C30" s="67"/>
      <c r="D30" s="68"/>
      <c r="E30" s="69"/>
      <c r="F30" s="69"/>
      <c r="G30" s="69" t="s">
        <v>121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7"/>
      <c r="S30" s="67"/>
      <c r="T30" s="67"/>
      <c r="U30" s="185"/>
      <c r="V30" s="186" t="s">
        <v>65</v>
      </c>
      <c r="W30" s="70"/>
      <c r="X30" s="70"/>
      <c r="Y30" s="70"/>
      <c r="Z30" s="67"/>
      <c r="AA30" s="67"/>
      <c r="AB30" s="68"/>
    </row>
    <row r="31" spans="1:28" ht="20.25" thickBot="1" x14ac:dyDescent="0.3">
      <c r="B31" s="71" t="s">
        <v>19</v>
      </c>
      <c r="C31" s="72"/>
      <c r="D31" s="68"/>
      <c r="E31" s="7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25">
      <c r="B32" s="74" t="s">
        <v>1</v>
      </c>
      <c r="C32" s="75" t="s">
        <v>20</v>
      </c>
      <c r="D32" s="76"/>
      <c r="E32" s="77" t="s">
        <v>21</v>
      </c>
      <c r="F32" s="249" t="s">
        <v>22</v>
      </c>
      <c r="G32" s="250"/>
      <c r="H32" s="78"/>
      <c r="I32" s="77" t="s">
        <v>23</v>
      </c>
      <c r="J32" s="249" t="s">
        <v>22</v>
      </c>
      <c r="K32" s="250"/>
      <c r="L32" s="79"/>
      <c r="M32" s="77" t="s">
        <v>24</v>
      </c>
      <c r="N32" s="249" t="s">
        <v>22</v>
      </c>
      <c r="O32" s="250"/>
      <c r="P32" s="79"/>
      <c r="Q32" s="77" t="s">
        <v>25</v>
      </c>
      <c r="R32" s="249" t="s">
        <v>22</v>
      </c>
      <c r="S32" s="250"/>
      <c r="T32" s="80"/>
      <c r="U32" s="77" t="s">
        <v>26</v>
      </c>
      <c r="V32" s="249" t="s">
        <v>22</v>
      </c>
      <c r="W32" s="250"/>
      <c r="X32" s="77" t="s">
        <v>27</v>
      </c>
      <c r="Y32" s="81"/>
      <c r="Z32" s="82" t="s">
        <v>28</v>
      </c>
      <c r="AA32" s="83" t="s">
        <v>4</v>
      </c>
      <c r="AB32" s="84" t="s">
        <v>27</v>
      </c>
    </row>
    <row r="33" spans="1:34" ht="17.25" thickBot="1" x14ac:dyDescent="0.3">
      <c r="A33" s="85"/>
      <c r="B33" s="86" t="s">
        <v>29</v>
      </c>
      <c r="C33" s="87"/>
      <c r="D33" s="88"/>
      <c r="E33" s="89" t="s">
        <v>30</v>
      </c>
      <c r="F33" s="251" t="s">
        <v>31</v>
      </c>
      <c r="G33" s="252"/>
      <c r="H33" s="90"/>
      <c r="I33" s="89" t="s">
        <v>30</v>
      </c>
      <c r="J33" s="251" t="s">
        <v>31</v>
      </c>
      <c r="K33" s="252"/>
      <c r="L33" s="89"/>
      <c r="M33" s="89" t="s">
        <v>30</v>
      </c>
      <c r="N33" s="251" t="s">
        <v>31</v>
      </c>
      <c r="O33" s="252"/>
      <c r="P33" s="89"/>
      <c r="Q33" s="89" t="s">
        <v>30</v>
      </c>
      <c r="R33" s="251" t="s">
        <v>31</v>
      </c>
      <c r="S33" s="252"/>
      <c r="T33" s="91"/>
      <c r="U33" s="89" t="s">
        <v>30</v>
      </c>
      <c r="V33" s="251" t="s">
        <v>31</v>
      </c>
      <c r="W33" s="252"/>
      <c r="X33" s="92" t="s">
        <v>30</v>
      </c>
      <c r="Y33" s="93" t="s">
        <v>32</v>
      </c>
      <c r="Z33" s="94" t="s">
        <v>33</v>
      </c>
      <c r="AA33" s="95" t="s">
        <v>34</v>
      </c>
      <c r="AB33" s="96" t="s">
        <v>2</v>
      </c>
    </row>
    <row r="34" spans="1:34" ht="48.75" customHeight="1" thickBot="1" x14ac:dyDescent="0.3">
      <c r="A34" s="97"/>
      <c r="B34" s="127" t="s">
        <v>115</v>
      </c>
      <c r="C34" s="99">
        <f>SUM(C35:C37)</f>
        <v>71</v>
      </c>
      <c r="D34" s="100">
        <f>SUM(D35:D37)</f>
        <v>502</v>
      </c>
      <c r="E34" s="101">
        <f>SUM(E35:E37)</f>
        <v>573</v>
      </c>
      <c r="F34" s="102">
        <f>E54</f>
        <v>615</v>
      </c>
      <c r="G34" s="103" t="str">
        <f>B54</f>
        <v>Põdra Pubi</v>
      </c>
      <c r="H34" s="104">
        <f>SUM(H35:H37)</f>
        <v>502</v>
      </c>
      <c r="I34" s="105">
        <f>SUM(I35:I37)</f>
        <v>573</v>
      </c>
      <c r="J34" s="105">
        <f>I50</f>
        <v>593</v>
      </c>
      <c r="K34" s="106" t="str">
        <f>B50</f>
        <v>WÜRTH</v>
      </c>
      <c r="L34" s="107">
        <f>SUM(L35:L37)</f>
        <v>543</v>
      </c>
      <c r="M34" s="102">
        <f>SUM(M35:M37)</f>
        <v>614</v>
      </c>
      <c r="N34" s="102">
        <f>M46</f>
        <v>536</v>
      </c>
      <c r="O34" s="103" t="str">
        <f>B46</f>
        <v>Royalsmart</v>
      </c>
      <c r="P34" s="108">
        <f>SUM(P35:P37)</f>
        <v>434</v>
      </c>
      <c r="Q34" s="102">
        <f>SUM(Q35:Q37)</f>
        <v>505</v>
      </c>
      <c r="R34" s="102">
        <f>Q42</f>
        <v>598</v>
      </c>
      <c r="S34" s="103" t="str">
        <f>B42</f>
        <v>Eesti Raudtee</v>
      </c>
      <c r="T34" s="108">
        <f>SUM(T35:T37)</f>
        <v>558</v>
      </c>
      <c r="U34" s="102">
        <f>SUM(U35:U37)</f>
        <v>629</v>
      </c>
      <c r="V34" s="102">
        <f>U38</f>
        <v>574</v>
      </c>
      <c r="W34" s="103" t="str">
        <f>B38</f>
        <v>Rakvere Linnavalitsus</v>
      </c>
      <c r="X34" s="109">
        <f t="shared" ref="X34:X57" si="31">E34+I34+M34+Q34+U34</f>
        <v>2894</v>
      </c>
      <c r="Y34" s="107">
        <f>SUM(Y35:Y37)</f>
        <v>2539</v>
      </c>
      <c r="Z34" s="110">
        <f>AVERAGE(Z35,Z36,Z37)</f>
        <v>192.93333333333331</v>
      </c>
      <c r="AA34" s="111">
        <f>AVERAGE(AA35,AA36,AA37)</f>
        <v>169.26666666666665</v>
      </c>
      <c r="AB34" s="240">
        <f>F35+J35+N35+R35+V35</f>
        <v>2</v>
      </c>
    </row>
    <row r="35" spans="1:34" ht="16.899999999999999" customHeight="1" x14ac:dyDescent="0.25">
      <c r="A35" s="112"/>
      <c r="B35" s="135" t="s">
        <v>98</v>
      </c>
      <c r="C35" s="114">
        <v>60</v>
      </c>
      <c r="D35" s="115">
        <v>151</v>
      </c>
      <c r="E35" s="116">
        <f>D35+C35</f>
        <v>211</v>
      </c>
      <c r="F35" s="243">
        <v>0</v>
      </c>
      <c r="G35" s="244"/>
      <c r="H35" s="117">
        <v>110</v>
      </c>
      <c r="I35" s="118">
        <f>H35+C35</f>
        <v>170</v>
      </c>
      <c r="J35" s="243">
        <v>0</v>
      </c>
      <c r="K35" s="244"/>
      <c r="L35" s="117">
        <v>159</v>
      </c>
      <c r="M35" s="118">
        <f>L35+C35</f>
        <v>219</v>
      </c>
      <c r="N35" s="243">
        <v>1</v>
      </c>
      <c r="O35" s="244"/>
      <c r="P35" s="117">
        <v>127</v>
      </c>
      <c r="Q35" s="116">
        <f>P35+C35</f>
        <v>187</v>
      </c>
      <c r="R35" s="243">
        <v>0</v>
      </c>
      <c r="S35" s="244"/>
      <c r="T35" s="115">
        <v>139</v>
      </c>
      <c r="U35" s="116">
        <f>T35+C35</f>
        <v>199</v>
      </c>
      <c r="V35" s="243">
        <v>1</v>
      </c>
      <c r="W35" s="244"/>
      <c r="X35" s="118">
        <f t="shared" si="31"/>
        <v>986</v>
      </c>
      <c r="Y35" s="117">
        <f>D35+H35+L35+P35+T35</f>
        <v>686</v>
      </c>
      <c r="Z35" s="119">
        <f>AVERAGE(E35,I35,M35,Q35,U35)</f>
        <v>197.2</v>
      </c>
      <c r="AA35" s="120">
        <f>AVERAGE(E35,I35,M35,Q35,U35)-C35</f>
        <v>137.19999999999999</v>
      </c>
      <c r="AB35" s="241"/>
    </row>
    <row r="36" spans="1:34" s="85" customFormat="1" ht="16.149999999999999" customHeight="1" x14ac:dyDescent="0.25">
      <c r="A36" s="112"/>
      <c r="B36" s="122" t="s">
        <v>99</v>
      </c>
      <c r="C36" s="121">
        <v>11</v>
      </c>
      <c r="D36" s="115">
        <v>185</v>
      </c>
      <c r="E36" s="116">
        <f t="shared" ref="E36:E37" si="32">D36+C36</f>
        <v>196</v>
      </c>
      <c r="F36" s="245"/>
      <c r="G36" s="246"/>
      <c r="H36" s="117">
        <v>231</v>
      </c>
      <c r="I36" s="118">
        <f t="shared" ref="I36:I37" si="33">H36+C36</f>
        <v>242</v>
      </c>
      <c r="J36" s="245"/>
      <c r="K36" s="246"/>
      <c r="L36" s="117">
        <v>217</v>
      </c>
      <c r="M36" s="118">
        <f t="shared" ref="M36:M37" si="34">L36+C36</f>
        <v>228</v>
      </c>
      <c r="N36" s="245"/>
      <c r="O36" s="246"/>
      <c r="P36" s="115">
        <v>154</v>
      </c>
      <c r="Q36" s="116">
        <f t="shared" ref="Q36:Q37" si="35">P36+C36</f>
        <v>165</v>
      </c>
      <c r="R36" s="245"/>
      <c r="S36" s="246"/>
      <c r="T36" s="115">
        <v>174</v>
      </c>
      <c r="U36" s="116">
        <f t="shared" ref="U36:U37" si="36">T36+C36</f>
        <v>185</v>
      </c>
      <c r="V36" s="245"/>
      <c r="W36" s="246"/>
      <c r="X36" s="118">
        <f t="shared" si="31"/>
        <v>1016</v>
      </c>
      <c r="Y36" s="117">
        <f>D36+H36+L36+P36+T36</f>
        <v>961</v>
      </c>
      <c r="Z36" s="119">
        <f>AVERAGE(E36,I36,M36,Q36,U36)</f>
        <v>203.2</v>
      </c>
      <c r="AA36" s="120">
        <f>AVERAGE(E36,I36,M36,Q36,U36)-C36</f>
        <v>192.2</v>
      </c>
      <c r="AB36" s="241"/>
      <c r="AD36" s="65"/>
      <c r="AE36" s="65"/>
      <c r="AF36" s="65"/>
      <c r="AG36" s="65"/>
      <c r="AH36" s="65"/>
    </row>
    <row r="37" spans="1:34" s="85" customFormat="1" ht="17.45" customHeight="1" thickBot="1" x14ac:dyDescent="0.3">
      <c r="A37" s="112"/>
      <c r="B37" s="136" t="s">
        <v>100</v>
      </c>
      <c r="C37" s="123">
        <v>0</v>
      </c>
      <c r="D37" s="115">
        <v>166</v>
      </c>
      <c r="E37" s="116">
        <f t="shared" si="32"/>
        <v>166</v>
      </c>
      <c r="F37" s="247"/>
      <c r="G37" s="248"/>
      <c r="H37" s="124">
        <v>161</v>
      </c>
      <c r="I37" s="118">
        <f t="shared" si="33"/>
        <v>161</v>
      </c>
      <c r="J37" s="247"/>
      <c r="K37" s="248"/>
      <c r="L37" s="117">
        <v>167</v>
      </c>
      <c r="M37" s="118">
        <f t="shared" si="34"/>
        <v>167</v>
      </c>
      <c r="N37" s="247"/>
      <c r="O37" s="248"/>
      <c r="P37" s="115">
        <v>153</v>
      </c>
      <c r="Q37" s="116">
        <f t="shared" si="35"/>
        <v>153</v>
      </c>
      <c r="R37" s="247"/>
      <c r="S37" s="248"/>
      <c r="T37" s="115">
        <v>245</v>
      </c>
      <c r="U37" s="116">
        <f t="shared" si="36"/>
        <v>245</v>
      </c>
      <c r="V37" s="247"/>
      <c r="W37" s="248"/>
      <c r="X37" s="118">
        <f t="shared" si="31"/>
        <v>892</v>
      </c>
      <c r="Y37" s="124">
        <f>D37+H37+L37+P37+T37</f>
        <v>892</v>
      </c>
      <c r="Z37" s="125">
        <f>AVERAGE(E37,I37,M37,Q37,U37)</f>
        <v>178.4</v>
      </c>
      <c r="AA37" s="126">
        <f>AVERAGE(E37,I37,M37,Q37,U37)-C37</f>
        <v>178.4</v>
      </c>
      <c r="AB37" s="242"/>
      <c r="AD37" s="65"/>
      <c r="AE37" s="65"/>
      <c r="AF37" s="65"/>
      <c r="AG37" s="65"/>
      <c r="AH37" s="65"/>
    </row>
    <row r="38" spans="1:34" s="134" customFormat="1" ht="48.75" customHeight="1" thickBot="1" x14ac:dyDescent="0.3">
      <c r="A38" s="112"/>
      <c r="B38" s="98" t="s">
        <v>96</v>
      </c>
      <c r="C38" s="128">
        <f>SUM(C39:C41)</f>
        <v>110</v>
      </c>
      <c r="D38" s="100">
        <f>SUM(D39:D41)</f>
        <v>479</v>
      </c>
      <c r="E38" s="129">
        <f>SUM(E39:E41)</f>
        <v>589</v>
      </c>
      <c r="F38" s="129">
        <f>E50</f>
        <v>615</v>
      </c>
      <c r="G38" s="106" t="str">
        <f>B50</f>
        <v>WÜRTH</v>
      </c>
      <c r="H38" s="130">
        <f>SUM(H39:H41)</f>
        <v>530</v>
      </c>
      <c r="I38" s="129">
        <f>SUM(I39:I41)</f>
        <v>640</v>
      </c>
      <c r="J38" s="129">
        <f>I46</f>
        <v>519</v>
      </c>
      <c r="K38" s="106" t="str">
        <f>B46</f>
        <v>Royalsmart</v>
      </c>
      <c r="L38" s="107">
        <f>SUM(L39:L41)</f>
        <v>480</v>
      </c>
      <c r="M38" s="131">
        <f>SUM(M39:M41)</f>
        <v>590</v>
      </c>
      <c r="N38" s="129">
        <f>M42</f>
        <v>561</v>
      </c>
      <c r="O38" s="106" t="str">
        <f>B42</f>
        <v>Eesti Raudtee</v>
      </c>
      <c r="P38" s="107">
        <f>SUM(P39:P41)</f>
        <v>458</v>
      </c>
      <c r="Q38" s="102">
        <f>SUM(Q39:Q41)</f>
        <v>568</v>
      </c>
      <c r="R38" s="129">
        <f>Q54</f>
        <v>461</v>
      </c>
      <c r="S38" s="106" t="str">
        <f>B54</f>
        <v>Põdra Pubi</v>
      </c>
      <c r="T38" s="107">
        <f>SUM(T39:T41)</f>
        <v>464</v>
      </c>
      <c r="U38" s="132">
        <f>SUM(U39:U41)</f>
        <v>574</v>
      </c>
      <c r="V38" s="129">
        <f>U34</f>
        <v>629</v>
      </c>
      <c r="W38" s="106" t="str">
        <f>B34</f>
        <v>Egesten Metallehitused</v>
      </c>
      <c r="X38" s="109">
        <f t="shared" si="31"/>
        <v>2961</v>
      </c>
      <c r="Y38" s="107">
        <f>SUM(Y39:Y41)</f>
        <v>2411</v>
      </c>
      <c r="Z38" s="133">
        <f>AVERAGE(Z39,Z40,Z41)</f>
        <v>197.39999999999998</v>
      </c>
      <c r="AA38" s="111">
        <f>AVERAGE(AA39,AA40,AA41)</f>
        <v>160.73333333333332</v>
      </c>
      <c r="AB38" s="240">
        <f>F39+J39+N39+R39+V39</f>
        <v>3</v>
      </c>
      <c r="AD38" s="65"/>
      <c r="AE38" s="65"/>
      <c r="AF38" s="65"/>
      <c r="AG38" s="65"/>
      <c r="AH38" s="65"/>
    </row>
    <row r="39" spans="1:34" s="134" customFormat="1" ht="16.149999999999999" customHeight="1" x14ac:dyDescent="0.25">
      <c r="A39" s="112"/>
      <c r="B39" s="113" t="s">
        <v>97</v>
      </c>
      <c r="C39" s="121">
        <v>42</v>
      </c>
      <c r="D39" s="115">
        <v>189</v>
      </c>
      <c r="E39" s="116">
        <f>D39+C39</f>
        <v>231</v>
      </c>
      <c r="F39" s="243">
        <v>0</v>
      </c>
      <c r="G39" s="244"/>
      <c r="H39" s="117">
        <v>182</v>
      </c>
      <c r="I39" s="118">
        <f>H39+C39</f>
        <v>224</v>
      </c>
      <c r="J39" s="243">
        <v>1</v>
      </c>
      <c r="K39" s="244"/>
      <c r="L39" s="117">
        <v>128</v>
      </c>
      <c r="M39" s="118">
        <f>L39+C39</f>
        <v>170</v>
      </c>
      <c r="N39" s="243">
        <v>1</v>
      </c>
      <c r="O39" s="244"/>
      <c r="P39" s="117">
        <v>163</v>
      </c>
      <c r="Q39" s="116">
        <f>P39+C39</f>
        <v>205</v>
      </c>
      <c r="R39" s="243">
        <v>1</v>
      </c>
      <c r="S39" s="244"/>
      <c r="T39" s="115">
        <v>126</v>
      </c>
      <c r="U39" s="116">
        <f>T39+C39</f>
        <v>168</v>
      </c>
      <c r="V39" s="243">
        <v>0</v>
      </c>
      <c r="W39" s="244"/>
      <c r="X39" s="118">
        <f t="shared" si="31"/>
        <v>998</v>
      </c>
      <c r="Y39" s="117">
        <f>D39+H39+L39+P39+T39</f>
        <v>788</v>
      </c>
      <c r="Z39" s="119">
        <f>AVERAGE(E39,I39,M39,Q39,U39)</f>
        <v>199.6</v>
      </c>
      <c r="AA39" s="120">
        <f>AVERAGE(E39,I39,M39,Q39,U39)-C39</f>
        <v>157.6</v>
      </c>
      <c r="AB39" s="241"/>
      <c r="AD39" s="65"/>
      <c r="AE39" s="65"/>
      <c r="AF39" s="65"/>
      <c r="AG39" s="65"/>
      <c r="AH39" s="65"/>
    </row>
    <row r="40" spans="1:34" s="134" customFormat="1" ht="16.149999999999999" customHeight="1" x14ac:dyDescent="0.25">
      <c r="A40" s="112"/>
      <c r="B40" s="113" t="s">
        <v>104</v>
      </c>
      <c r="C40" s="121">
        <v>38</v>
      </c>
      <c r="D40" s="115">
        <v>128</v>
      </c>
      <c r="E40" s="116">
        <f t="shared" ref="E40:E41" si="37">D40+C40</f>
        <v>166</v>
      </c>
      <c r="F40" s="245"/>
      <c r="G40" s="246"/>
      <c r="H40" s="117">
        <v>158</v>
      </c>
      <c r="I40" s="118">
        <f t="shared" ref="I40:I41" si="38">H40+C40</f>
        <v>196</v>
      </c>
      <c r="J40" s="245"/>
      <c r="K40" s="246"/>
      <c r="L40" s="117">
        <v>151</v>
      </c>
      <c r="M40" s="118">
        <f t="shared" ref="M40:M41" si="39">L40+C40</f>
        <v>189</v>
      </c>
      <c r="N40" s="245"/>
      <c r="O40" s="246"/>
      <c r="P40" s="115">
        <v>136</v>
      </c>
      <c r="Q40" s="116">
        <f t="shared" ref="Q40:Q41" si="40">P40+C40</f>
        <v>174</v>
      </c>
      <c r="R40" s="245"/>
      <c r="S40" s="246"/>
      <c r="T40" s="115">
        <v>168</v>
      </c>
      <c r="U40" s="116">
        <f t="shared" ref="U40:U41" si="41">T40+C40</f>
        <v>206</v>
      </c>
      <c r="V40" s="245"/>
      <c r="W40" s="246"/>
      <c r="X40" s="118">
        <f t="shared" si="31"/>
        <v>931</v>
      </c>
      <c r="Y40" s="117">
        <f>D40+H40+L40+P40+T40</f>
        <v>741</v>
      </c>
      <c r="Z40" s="119">
        <f>AVERAGE(E40,I40,M40,Q40,U40)</f>
        <v>186.2</v>
      </c>
      <c r="AA40" s="120">
        <f>AVERAGE(E40,I40,M40,Q40,U40)-C40</f>
        <v>148.19999999999999</v>
      </c>
      <c r="AB40" s="241"/>
      <c r="AD40" s="65"/>
      <c r="AE40" s="65"/>
      <c r="AF40" s="65"/>
      <c r="AG40" s="65"/>
      <c r="AH40" s="65"/>
    </row>
    <row r="41" spans="1:34" s="134" customFormat="1" ht="16.899999999999999" customHeight="1" thickBot="1" x14ac:dyDescent="0.3">
      <c r="A41" s="112"/>
      <c r="B41" s="122" t="s">
        <v>105</v>
      </c>
      <c r="C41" s="123">
        <v>30</v>
      </c>
      <c r="D41" s="115">
        <v>162</v>
      </c>
      <c r="E41" s="116">
        <f t="shared" si="37"/>
        <v>192</v>
      </c>
      <c r="F41" s="247"/>
      <c r="G41" s="248"/>
      <c r="H41" s="124">
        <v>190</v>
      </c>
      <c r="I41" s="118">
        <f t="shared" si="38"/>
        <v>220</v>
      </c>
      <c r="J41" s="247"/>
      <c r="K41" s="248"/>
      <c r="L41" s="117">
        <v>201</v>
      </c>
      <c r="M41" s="118">
        <f t="shared" si="39"/>
        <v>231</v>
      </c>
      <c r="N41" s="247"/>
      <c r="O41" s="248"/>
      <c r="P41" s="115">
        <v>159</v>
      </c>
      <c r="Q41" s="116">
        <f t="shared" si="40"/>
        <v>189</v>
      </c>
      <c r="R41" s="247"/>
      <c r="S41" s="248"/>
      <c r="T41" s="115">
        <v>170</v>
      </c>
      <c r="U41" s="116">
        <f t="shared" si="41"/>
        <v>200</v>
      </c>
      <c r="V41" s="247"/>
      <c r="W41" s="248"/>
      <c r="X41" s="118">
        <f t="shared" si="31"/>
        <v>1032</v>
      </c>
      <c r="Y41" s="124">
        <f>D41+H41+L41+P41+T41</f>
        <v>882</v>
      </c>
      <c r="Z41" s="125">
        <f>AVERAGE(E41,I41,M41,Q41,U41)</f>
        <v>206.4</v>
      </c>
      <c r="AA41" s="126">
        <f>AVERAGE(E41,I41,M41,Q41,U41)-C41</f>
        <v>176.4</v>
      </c>
      <c r="AB41" s="242"/>
      <c r="AD41" s="65"/>
      <c r="AE41" s="65"/>
      <c r="AF41" s="65"/>
      <c r="AG41" s="65"/>
      <c r="AH41" s="65"/>
    </row>
    <row r="42" spans="1:34" s="134" customFormat="1" ht="44.45" customHeight="1" thickBot="1" x14ac:dyDescent="0.25">
      <c r="A42" s="112"/>
      <c r="B42" s="127" t="s">
        <v>101</v>
      </c>
      <c r="C42" s="128">
        <f>SUM(C43:C45)</f>
        <v>212</v>
      </c>
      <c r="D42" s="100">
        <f>SUM(D43:D45)</f>
        <v>312</v>
      </c>
      <c r="E42" s="129">
        <f>SUM(E43:E45)</f>
        <v>524</v>
      </c>
      <c r="F42" s="129">
        <f>E46</f>
        <v>572</v>
      </c>
      <c r="G42" s="106" t="str">
        <f>B46</f>
        <v>Royalsmart</v>
      </c>
      <c r="H42" s="130">
        <f>SUM(H43:H45)</f>
        <v>325</v>
      </c>
      <c r="I42" s="129">
        <f>SUM(I43:I45)</f>
        <v>537</v>
      </c>
      <c r="J42" s="129">
        <f>I54</f>
        <v>583</v>
      </c>
      <c r="K42" s="106" t="str">
        <f>B54</f>
        <v>Põdra Pubi</v>
      </c>
      <c r="L42" s="107">
        <f>SUM(L43:L45)</f>
        <v>349</v>
      </c>
      <c r="M42" s="129">
        <f>SUM(M43:M45)</f>
        <v>561</v>
      </c>
      <c r="N42" s="129">
        <f>M38</f>
        <v>590</v>
      </c>
      <c r="O42" s="106" t="str">
        <f>B38</f>
        <v>Rakvere Linnavalitsus</v>
      </c>
      <c r="P42" s="107">
        <f>SUM(P43:P45)</f>
        <v>386</v>
      </c>
      <c r="Q42" s="129">
        <f>SUM(Q43:Q45)</f>
        <v>598</v>
      </c>
      <c r="R42" s="129">
        <f>Q34</f>
        <v>505</v>
      </c>
      <c r="S42" s="106" t="str">
        <f>B34</f>
        <v>Egesten Metallehitused</v>
      </c>
      <c r="T42" s="107">
        <f>SUM(T43:T45)</f>
        <v>370</v>
      </c>
      <c r="U42" s="129">
        <f>SUM(U43:U45)</f>
        <v>582</v>
      </c>
      <c r="V42" s="129">
        <f>U50</f>
        <v>565</v>
      </c>
      <c r="W42" s="106" t="str">
        <f>B50</f>
        <v>WÜRTH</v>
      </c>
      <c r="X42" s="109">
        <f t="shared" si="31"/>
        <v>2802</v>
      </c>
      <c r="Y42" s="107">
        <f>SUM(Y43:Y45)</f>
        <v>1742</v>
      </c>
      <c r="Z42" s="133">
        <f>AVERAGE(Z43,Z44,Z45)</f>
        <v>186.80000000000004</v>
      </c>
      <c r="AA42" s="111">
        <f>AVERAGE(AA43,AA44,AA45)</f>
        <v>174.2</v>
      </c>
      <c r="AB42" s="240">
        <f>F43+J43+N43+R43+V43</f>
        <v>2</v>
      </c>
    </row>
    <row r="43" spans="1:34" s="134" customFormat="1" ht="16.149999999999999" customHeight="1" x14ac:dyDescent="0.2">
      <c r="A43" s="112"/>
      <c r="B43" s="135" t="s">
        <v>102</v>
      </c>
      <c r="C43" s="121">
        <f>177-10</f>
        <v>167</v>
      </c>
      <c r="D43" s="115"/>
      <c r="E43" s="116">
        <f>D43+C43</f>
        <v>167</v>
      </c>
      <c r="F43" s="243">
        <v>0</v>
      </c>
      <c r="G43" s="244"/>
      <c r="H43" s="117"/>
      <c r="I43" s="118">
        <f>H43+C43</f>
        <v>167</v>
      </c>
      <c r="J43" s="243">
        <v>0</v>
      </c>
      <c r="K43" s="244"/>
      <c r="L43" s="117"/>
      <c r="M43" s="118">
        <f>L43+C43</f>
        <v>167</v>
      </c>
      <c r="N43" s="243">
        <v>0</v>
      </c>
      <c r="O43" s="244"/>
      <c r="P43" s="117"/>
      <c r="Q43" s="116">
        <f>P43+C43</f>
        <v>167</v>
      </c>
      <c r="R43" s="243">
        <v>1</v>
      </c>
      <c r="S43" s="244"/>
      <c r="T43" s="115"/>
      <c r="U43" s="116">
        <f>T43+C43</f>
        <v>167</v>
      </c>
      <c r="V43" s="243">
        <v>1</v>
      </c>
      <c r="W43" s="244"/>
      <c r="X43" s="118">
        <f t="shared" si="31"/>
        <v>835</v>
      </c>
      <c r="Y43" s="117">
        <f>D43+H43+L43+P43+T43</f>
        <v>0</v>
      </c>
      <c r="Z43" s="119">
        <f>AVERAGE(E43,I43,M43,Q43,U43)</f>
        <v>167</v>
      </c>
      <c r="AA43" s="120"/>
      <c r="AB43" s="241"/>
    </row>
    <row r="44" spans="1:34" s="134" customFormat="1" ht="16.149999999999999" customHeight="1" x14ac:dyDescent="0.2">
      <c r="A44" s="112"/>
      <c r="B44" s="122" t="s">
        <v>103</v>
      </c>
      <c r="C44" s="121">
        <v>30</v>
      </c>
      <c r="D44" s="115">
        <v>132</v>
      </c>
      <c r="E44" s="116">
        <f t="shared" ref="E44:E45" si="42">D44+C44</f>
        <v>162</v>
      </c>
      <c r="F44" s="245"/>
      <c r="G44" s="246"/>
      <c r="H44" s="117">
        <v>143</v>
      </c>
      <c r="I44" s="118">
        <f t="shared" ref="I44:I45" si="43">H44+C44</f>
        <v>173</v>
      </c>
      <c r="J44" s="245"/>
      <c r="K44" s="246"/>
      <c r="L44" s="117">
        <v>172</v>
      </c>
      <c r="M44" s="118">
        <f t="shared" ref="M44:M45" si="44">L44+C44</f>
        <v>202</v>
      </c>
      <c r="N44" s="245"/>
      <c r="O44" s="246"/>
      <c r="P44" s="115">
        <v>163</v>
      </c>
      <c r="Q44" s="116">
        <f t="shared" ref="Q44:Q45" si="45">P44+C44</f>
        <v>193</v>
      </c>
      <c r="R44" s="245"/>
      <c r="S44" s="246"/>
      <c r="T44" s="115">
        <v>168</v>
      </c>
      <c r="U44" s="116">
        <f t="shared" ref="U44:U45" si="46">T44+C44</f>
        <v>198</v>
      </c>
      <c r="V44" s="245"/>
      <c r="W44" s="246"/>
      <c r="X44" s="118">
        <f t="shared" si="31"/>
        <v>928</v>
      </c>
      <c r="Y44" s="117">
        <f>D44+H44+L44+P44+T44</f>
        <v>778</v>
      </c>
      <c r="Z44" s="119">
        <f>AVERAGE(E44,I44,M44,Q44,U44)</f>
        <v>185.6</v>
      </c>
      <c r="AA44" s="120">
        <f>AVERAGE(E44,I44,M44,Q44,U44)-C44</f>
        <v>155.6</v>
      </c>
      <c r="AB44" s="241"/>
    </row>
    <row r="45" spans="1:34" s="134" customFormat="1" ht="16.899999999999999" customHeight="1" thickBot="1" x14ac:dyDescent="0.25">
      <c r="A45" s="112"/>
      <c r="B45" s="136" t="s">
        <v>106</v>
      </c>
      <c r="C45" s="123">
        <v>15</v>
      </c>
      <c r="D45" s="115">
        <v>180</v>
      </c>
      <c r="E45" s="116">
        <f t="shared" si="42"/>
        <v>195</v>
      </c>
      <c r="F45" s="247"/>
      <c r="G45" s="248"/>
      <c r="H45" s="124">
        <v>182</v>
      </c>
      <c r="I45" s="118">
        <f t="shared" si="43"/>
        <v>197</v>
      </c>
      <c r="J45" s="247"/>
      <c r="K45" s="248"/>
      <c r="L45" s="117">
        <v>177</v>
      </c>
      <c r="M45" s="118">
        <f t="shared" si="44"/>
        <v>192</v>
      </c>
      <c r="N45" s="247"/>
      <c r="O45" s="248"/>
      <c r="P45" s="115">
        <v>223</v>
      </c>
      <c r="Q45" s="116">
        <f t="shared" si="45"/>
        <v>238</v>
      </c>
      <c r="R45" s="247"/>
      <c r="S45" s="248"/>
      <c r="T45" s="115">
        <v>202</v>
      </c>
      <c r="U45" s="116">
        <f t="shared" si="46"/>
        <v>217</v>
      </c>
      <c r="V45" s="247"/>
      <c r="W45" s="248"/>
      <c r="X45" s="118">
        <f t="shared" si="31"/>
        <v>1039</v>
      </c>
      <c r="Y45" s="124">
        <f>D45+H45+L45+P45+T45</f>
        <v>964</v>
      </c>
      <c r="Z45" s="125">
        <f>AVERAGE(E45,I45,M45,Q45,U45)</f>
        <v>207.8</v>
      </c>
      <c r="AA45" s="126">
        <f>AVERAGE(E45,I45,M45,Q45,U45)-C45</f>
        <v>192.8</v>
      </c>
      <c r="AB45" s="242"/>
    </row>
    <row r="46" spans="1:34" s="134" customFormat="1" ht="48.75" customHeight="1" thickBot="1" x14ac:dyDescent="0.25">
      <c r="A46" s="112"/>
      <c r="B46" s="98" t="s">
        <v>53</v>
      </c>
      <c r="C46" s="128">
        <f>SUM(C47:C49)</f>
        <v>104</v>
      </c>
      <c r="D46" s="100">
        <f>SUM(D47:D49)</f>
        <v>468</v>
      </c>
      <c r="E46" s="129">
        <f>SUM(E47:E49)</f>
        <v>572</v>
      </c>
      <c r="F46" s="129">
        <f>E42</f>
        <v>524</v>
      </c>
      <c r="G46" s="106" t="str">
        <f>B42</f>
        <v>Eesti Raudtee</v>
      </c>
      <c r="H46" s="137">
        <f>SUM(H47:H49)</f>
        <v>415</v>
      </c>
      <c r="I46" s="129">
        <f>SUM(I47:I49)</f>
        <v>519</v>
      </c>
      <c r="J46" s="129">
        <f>I38</f>
        <v>640</v>
      </c>
      <c r="K46" s="106" t="str">
        <f>B38</f>
        <v>Rakvere Linnavalitsus</v>
      </c>
      <c r="L46" s="108">
        <f>SUM(L47:L49)</f>
        <v>432</v>
      </c>
      <c r="M46" s="132">
        <f>SUM(M47:M49)</f>
        <v>536</v>
      </c>
      <c r="N46" s="129">
        <f>M34</f>
        <v>614</v>
      </c>
      <c r="O46" s="106" t="str">
        <f>B34</f>
        <v>Egesten Metallehitused</v>
      </c>
      <c r="P46" s="107">
        <f>SUM(P47:P49)</f>
        <v>456</v>
      </c>
      <c r="Q46" s="132">
        <f>SUM(Q47:Q49)</f>
        <v>560</v>
      </c>
      <c r="R46" s="129">
        <f>Q50</f>
        <v>530</v>
      </c>
      <c r="S46" s="106" t="str">
        <f>B50</f>
        <v>WÜRTH</v>
      </c>
      <c r="T46" s="107">
        <f>SUM(T47:T49)</f>
        <v>405</v>
      </c>
      <c r="U46" s="132">
        <f>SUM(U47:U49)</f>
        <v>509</v>
      </c>
      <c r="V46" s="129">
        <f>U54</f>
        <v>536</v>
      </c>
      <c r="W46" s="106" t="str">
        <f>B54</f>
        <v>Põdra Pubi</v>
      </c>
      <c r="X46" s="109">
        <f t="shared" si="31"/>
        <v>2696</v>
      </c>
      <c r="Y46" s="107">
        <f>SUM(Y47:Y49)</f>
        <v>2176</v>
      </c>
      <c r="Z46" s="133">
        <f>AVERAGE(Z47,Z48,Z49)</f>
        <v>179.73333333333335</v>
      </c>
      <c r="AA46" s="111">
        <f>AVERAGE(AA47,AA48,AA49)</f>
        <v>145.06666666666669</v>
      </c>
      <c r="AB46" s="240">
        <f>F47+J47+N47+R47+V47</f>
        <v>2</v>
      </c>
    </row>
    <row r="47" spans="1:34" s="134" customFormat="1" ht="16.149999999999999" customHeight="1" x14ac:dyDescent="0.2">
      <c r="A47" s="112"/>
      <c r="B47" s="113" t="s">
        <v>52</v>
      </c>
      <c r="C47" s="121">
        <v>44</v>
      </c>
      <c r="D47" s="115">
        <v>141</v>
      </c>
      <c r="E47" s="116">
        <f>D47+C47</f>
        <v>185</v>
      </c>
      <c r="F47" s="243">
        <v>1</v>
      </c>
      <c r="G47" s="244"/>
      <c r="H47" s="117">
        <v>117</v>
      </c>
      <c r="I47" s="118">
        <f>H47+C47</f>
        <v>161</v>
      </c>
      <c r="J47" s="243">
        <v>0</v>
      </c>
      <c r="K47" s="244"/>
      <c r="L47" s="117">
        <v>123</v>
      </c>
      <c r="M47" s="118">
        <f>L47+C47</f>
        <v>167</v>
      </c>
      <c r="N47" s="243">
        <v>0</v>
      </c>
      <c r="O47" s="244"/>
      <c r="P47" s="117">
        <v>156</v>
      </c>
      <c r="Q47" s="116">
        <f>P47+C47</f>
        <v>200</v>
      </c>
      <c r="R47" s="243">
        <v>1</v>
      </c>
      <c r="S47" s="244"/>
      <c r="T47" s="115">
        <v>117</v>
      </c>
      <c r="U47" s="116">
        <f>T47+C47</f>
        <v>161</v>
      </c>
      <c r="V47" s="243">
        <v>0</v>
      </c>
      <c r="W47" s="244"/>
      <c r="X47" s="118">
        <f t="shared" si="31"/>
        <v>874</v>
      </c>
      <c r="Y47" s="117">
        <f>D47+H47+L47+P47+T47</f>
        <v>654</v>
      </c>
      <c r="Z47" s="119">
        <f>AVERAGE(E47,I47,M47,Q47,U47)</f>
        <v>174.8</v>
      </c>
      <c r="AA47" s="120">
        <f>AVERAGE(E47,I47,M47,Q47,U47)-C47</f>
        <v>130.80000000000001</v>
      </c>
      <c r="AB47" s="241"/>
    </row>
    <row r="48" spans="1:34" s="134" customFormat="1" ht="16.149999999999999" customHeight="1" x14ac:dyDescent="0.2">
      <c r="A48" s="112"/>
      <c r="B48" s="113" t="s">
        <v>62</v>
      </c>
      <c r="C48" s="121">
        <v>38</v>
      </c>
      <c r="D48" s="115">
        <v>200</v>
      </c>
      <c r="E48" s="116">
        <f t="shared" ref="E48:E49" si="47">D48+C48</f>
        <v>238</v>
      </c>
      <c r="F48" s="245"/>
      <c r="G48" s="246"/>
      <c r="H48" s="117">
        <v>149</v>
      </c>
      <c r="I48" s="118">
        <f t="shared" ref="I48:I49" si="48">H48+C48</f>
        <v>187</v>
      </c>
      <c r="J48" s="245"/>
      <c r="K48" s="246"/>
      <c r="L48" s="117">
        <v>144</v>
      </c>
      <c r="M48" s="118">
        <f t="shared" ref="M48:M49" si="49">L48+C48</f>
        <v>182</v>
      </c>
      <c r="N48" s="245"/>
      <c r="O48" s="246"/>
      <c r="P48" s="115">
        <v>166</v>
      </c>
      <c r="Q48" s="116">
        <f t="shared" ref="Q48:Q49" si="50">P48+C48</f>
        <v>204</v>
      </c>
      <c r="R48" s="245"/>
      <c r="S48" s="246"/>
      <c r="T48" s="115">
        <v>145</v>
      </c>
      <c r="U48" s="116">
        <f t="shared" ref="U48:U49" si="51">T48+C48</f>
        <v>183</v>
      </c>
      <c r="V48" s="245"/>
      <c r="W48" s="246"/>
      <c r="X48" s="118">
        <f t="shared" si="31"/>
        <v>994</v>
      </c>
      <c r="Y48" s="117">
        <f>D48+H48+L48+P48+T48</f>
        <v>804</v>
      </c>
      <c r="Z48" s="119">
        <f>AVERAGE(E48,I48,M48,Q48,U48)</f>
        <v>198.8</v>
      </c>
      <c r="AA48" s="120">
        <f>AVERAGE(E48,I48,M48,Q48,U48)-C48</f>
        <v>160.80000000000001</v>
      </c>
      <c r="AB48" s="241"/>
    </row>
    <row r="49" spans="1:28" s="134" customFormat="1" ht="16.899999999999999" customHeight="1" thickBot="1" x14ac:dyDescent="0.25">
      <c r="A49" s="112"/>
      <c r="B49" s="122" t="s">
        <v>63</v>
      </c>
      <c r="C49" s="123">
        <v>22</v>
      </c>
      <c r="D49" s="115">
        <v>127</v>
      </c>
      <c r="E49" s="116">
        <f t="shared" si="47"/>
        <v>149</v>
      </c>
      <c r="F49" s="247"/>
      <c r="G49" s="248"/>
      <c r="H49" s="124">
        <v>149</v>
      </c>
      <c r="I49" s="118">
        <f t="shared" si="48"/>
        <v>171</v>
      </c>
      <c r="J49" s="247"/>
      <c r="K49" s="248"/>
      <c r="L49" s="117">
        <v>165</v>
      </c>
      <c r="M49" s="118">
        <f t="shared" si="49"/>
        <v>187</v>
      </c>
      <c r="N49" s="247"/>
      <c r="O49" s="248"/>
      <c r="P49" s="115">
        <v>134</v>
      </c>
      <c r="Q49" s="116">
        <f t="shared" si="50"/>
        <v>156</v>
      </c>
      <c r="R49" s="247"/>
      <c r="S49" s="248"/>
      <c r="T49" s="115">
        <v>143</v>
      </c>
      <c r="U49" s="116">
        <f t="shared" si="51"/>
        <v>165</v>
      </c>
      <c r="V49" s="247"/>
      <c r="W49" s="248"/>
      <c r="X49" s="118">
        <f t="shared" si="31"/>
        <v>828</v>
      </c>
      <c r="Y49" s="124">
        <f>D49+H49+L49+P49+T49</f>
        <v>718</v>
      </c>
      <c r="Z49" s="125">
        <f>AVERAGE(E49,I49,M49,Q49,U49)</f>
        <v>165.6</v>
      </c>
      <c r="AA49" s="126">
        <f>AVERAGE(E49,I49,M49,Q49,U49)-C49</f>
        <v>143.6</v>
      </c>
      <c r="AB49" s="242"/>
    </row>
    <row r="50" spans="1:28" s="134" customFormat="1" ht="48.75" customHeight="1" thickBot="1" x14ac:dyDescent="0.25">
      <c r="A50" s="112"/>
      <c r="B50" s="127" t="s">
        <v>85</v>
      </c>
      <c r="C50" s="138">
        <f>SUM(C51:C53)</f>
        <v>235</v>
      </c>
      <c r="D50" s="100">
        <f>SUM(D51:D53)</f>
        <v>380</v>
      </c>
      <c r="E50" s="129">
        <f>SUM(E51:E53)</f>
        <v>615</v>
      </c>
      <c r="F50" s="129">
        <f>E38</f>
        <v>589</v>
      </c>
      <c r="G50" s="106" t="str">
        <f>B38</f>
        <v>Rakvere Linnavalitsus</v>
      </c>
      <c r="H50" s="130">
        <f>SUM(H51:H53)</f>
        <v>358</v>
      </c>
      <c r="I50" s="129">
        <f>SUM(I51:I53)</f>
        <v>593</v>
      </c>
      <c r="J50" s="129">
        <f>I34</f>
        <v>573</v>
      </c>
      <c r="K50" s="106" t="str">
        <f>B34</f>
        <v>Egesten Metallehitused</v>
      </c>
      <c r="L50" s="107">
        <f>SUM(L51:L53)</f>
        <v>271</v>
      </c>
      <c r="M50" s="131">
        <f>SUM(M51:M53)</f>
        <v>506</v>
      </c>
      <c r="N50" s="129">
        <f>M54</f>
        <v>574</v>
      </c>
      <c r="O50" s="106" t="str">
        <f>B54</f>
        <v>Põdra Pubi</v>
      </c>
      <c r="P50" s="107">
        <f>SUM(P51:P53)</f>
        <v>295</v>
      </c>
      <c r="Q50" s="131">
        <f>SUM(Q51:Q53)</f>
        <v>530</v>
      </c>
      <c r="R50" s="129">
        <f>Q46</f>
        <v>560</v>
      </c>
      <c r="S50" s="106" t="str">
        <f>B46</f>
        <v>Royalsmart</v>
      </c>
      <c r="T50" s="107">
        <f>SUM(T51:T53)</f>
        <v>330</v>
      </c>
      <c r="U50" s="131">
        <f>SUM(U51:U53)</f>
        <v>565</v>
      </c>
      <c r="V50" s="129">
        <f>U42</f>
        <v>582</v>
      </c>
      <c r="W50" s="106" t="str">
        <f>B42</f>
        <v>Eesti Raudtee</v>
      </c>
      <c r="X50" s="109">
        <f t="shared" si="31"/>
        <v>2809</v>
      </c>
      <c r="Y50" s="107">
        <f>SUM(Y51:Y53)</f>
        <v>1634</v>
      </c>
      <c r="Z50" s="133">
        <f>AVERAGE(Z51,Z52,Z53)</f>
        <v>187.26666666666665</v>
      </c>
      <c r="AA50" s="111">
        <f>AVERAGE(AA51,AA52,AA53)</f>
        <v>163.4</v>
      </c>
      <c r="AB50" s="240">
        <f>F51+J51+N51+R51+V51</f>
        <v>2</v>
      </c>
    </row>
    <row r="51" spans="1:28" s="134" customFormat="1" ht="16.149999999999999" customHeight="1" x14ac:dyDescent="0.2">
      <c r="A51" s="112"/>
      <c r="B51" s="135" t="s">
        <v>86</v>
      </c>
      <c r="C51" s="121">
        <f>198-10</f>
        <v>188</v>
      </c>
      <c r="D51" s="115"/>
      <c r="E51" s="116">
        <f>D51+C51</f>
        <v>188</v>
      </c>
      <c r="F51" s="243">
        <v>1</v>
      </c>
      <c r="G51" s="244"/>
      <c r="H51" s="117"/>
      <c r="I51" s="118">
        <f>H51+C51</f>
        <v>188</v>
      </c>
      <c r="J51" s="243">
        <v>1</v>
      </c>
      <c r="K51" s="244"/>
      <c r="L51" s="117"/>
      <c r="M51" s="118">
        <f>L51+C51</f>
        <v>188</v>
      </c>
      <c r="N51" s="243">
        <v>0</v>
      </c>
      <c r="O51" s="244"/>
      <c r="P51" s="117"/>
      <c r="Q51" s="116">
        <f>P51+C51</f>
        <v>188</v>
      </c>
      <c r="R51" s="243">
        <v>0</v>
      </c>
      <c r="S51" s="244"/>
      <c r="T51" s="115"/>
      <c r="U51" s="116">
        <f>T51+C51</f>
        <v>188</v>
      </c>
      <c r="V51" s="243">
        <v>0</v>
      </c>
      <c r="W51" s="244"/>
      <c r="X51" s="118">
        <f t="shared" si="31"/>
        <v>940</v>
      </c>
      <c r="Y51" s="117">
        <f>D51+H51+L51+P51+T51</f>
        <v>0</v>
      </c>
      <c r="Z51" s="119">
        <f>AVERAGE(E51,I51,M51,Q51,U51)</f>
        <v>188</v>
      </c>
      <c r="AA51" s="120"/>
      <c r="AB51" s="241"/>
    </row>
    <row r="52" spans="1:28" s="134" customFormat="1" ht="16.149999999999999" customHeight="1" x14ac:dyDescent="0.2">
      <c r="A52" s="112"/>
      <c r="B52" s="122" t="s">
        <v>87</v>
      </c>
      <c r="C52" s="121">
        <v>16</v>
      </c>
      <c r="D52" s="115">
        <v>201</v>
      </c>
      <c r="E52" s="116">
        <f t="shared" ref="E52:E53" si="52">D52+C52</f>
        <v>217</v>
      </c>
      <c r="F52" s="245"/>
      <c r="G52" s="246"/>
      <c r="H52" s="117">
        <v>192</v>
      </c>
      <c r="I52" s="118">
        <f t="shared" ref="I52:I53" si="53">H52+C52</f>
        <v>208</v>
      </c>
      <c r="J52" s="245"/>
      <c r="K52" s="246"/>
      <c r="L52" s="117">
        <v>117</v>
      </c>
      <c r="M52" s="118">
        <f t="shared" ref="M52:M53" si="54">L52+C52</f>
        <v>133</v>
      </c>
      <c r="N52" s="245"/>
      <c r="O52" s="246"/>
      <c r="P52" s="115">
        <v>123</v>
      </c>
      <c r="Q52" s="116">
        <f t="shared" ref="Q52:Q53" si="55">P52+C52</f>
        <v>139</v>
      </c>
      <c r="R52" s="245"/>
      <c r="S52" s="246"/>
      <c r="T52" s="115">
        <v>167</v>
      </c>
      <c r="U52" s="116">
        <f t="shared" ref="U52:U53" si="56">T52+C52</f>
        <v>183</v>
      </c>
      <c r="V52" s="245"/>
      <c r="W52" s="246"/>
      <c r="X52" s="118">
        <f t="shared" si="31"/>
        <v>880</v>
      </c>
      <c r="Y52" s="117">
        <f>D52+H52+L52+P52+T52</f>
        <v>800</v>
      </c>
      <c r="Z52" s="119">
        <f>AVERAGE(E52,I52,M52,Q52,U52)</f>
        <v>176</v>
      </c>
      <c r="AA52" s="120">
        <f>AVERAGE(E52,I52,M52,Q52,U52)-C52</f>
        <v>160</v>
      </c>
      <c r="AB52" s="241"/>
    </row>
    <row r="53" spans="1:28" s="134" customFormat="1" ht="16.899999999999999" customHeight="1" thickBot="1" x14ac:dyDescent="0.25">
      <c r="A53" s="112"/>
      <c r="B53" s="136" t="s">
        <v>88</v>
      </c>
      <c r="C53" s="123">
        <v>31</v>
      </c>
      <c r="D53" s="115">
        <v>179</v>
      </c>
      <c r="E53" s="116">
        <f t="shared" si="52"/>
        <v>210</v>
      </c>
      <c r="F53" s="247"/>
      <c r="G53" s="248"/>
      <c r="H53" s="124">
        <v>166</v>
      </c>
      <c r="I53" s="118">
        <f t="shared" si="53"/>
        <v>197</v>
      </c>
      <c r="J53" s="247"/>
      <c r="K53" s="248"/>
      <c r="L53" s="117">
        <v>154</v>
      </c>
      <c r="M53" s="118">
        <f t="shared" si="54"/>
        <v>185</v>
      </c>
      <c r="N53" s="247"/>
      <c r="O53" s="248"/>
      <c r="P53" s="115">
        <v>172</v>
      </c>
      <c r="Q53" s="116">
        <f t="shared" si="55"/>
        <v>203</v>
      </c>
      <c r="R53" s="247"/>
      <c r="S53" s="248"/>
      <c r="T53" s="115">
        <v>163</v>
      </c>
      <c r="U53" s="116">
        <f t="shared" si="56"/>
        <v>194</v>
      </c>
      <c r="V53" s="247"/>
      <c r="W53" s="248"/>
      <c r="X53" s="118">
        <f t="shared" si="31"/>
        <v>989</v>
      </c>
      <c r="Y53" s="124">
        <f>D53+H53+L53+P53+T53</f>
        <v>834</v>
      </c>
      <c r="Z53" s="125">
        <f>AVERAGE(E53,I53,M53,Q53,U53)</f>
        <v>197.8</v>
      </c>
      <c r="AA53" s="126">
        <f>AVERAGE(E53,I53,M53,Q53,U53)-C53</f>
        <v>166.8</v>
      </c>
      <c r="AB53" s="242"/>
    </row>
    <row r="54" spans="1:28" s="134" customFormat="1" ht="48.75" customHeight="1" x14ac:dyDescent="0.2">
      <c r="A54" s="112"/>
      <c r="B54" s="147" t="s">
        <v>18</v>
      </c>
      <c r="C54" s="138">
        <f>SUM(C55:C57)</f>
        <v>94</v>
      </c>
      <c r="D54" s="100">
        <f>SUM(D55:D57)</f>
        <v>521</v>
      </c>
      <c r="E54" s="129">
        <f>SUM(E55:E57)</f>
        <v>615</v>
      </c>
      <c r="F54" s="129">
        <f>E34</f>
        <v>573</v>
      </c>
      <c r="G54" s="106" t="str">
        <f>B34</f>
        <v>Egesten Metallehitused</v>
      </c>
      <c r="H54" s="130">
        <f>SUM(H55:H57)</f>
        <v>489</v>
      </c>
      <c r="I54" s="129">
        <f>SUM(I55:I57)</f>
        <v>583</v>
      </c>
      <c r="J54" s="129">
        <f>I42</f>
        <v>537</v>
      </c>
      <c r="K54" s="106" t="str">
        <f>B42</f>
        <v>Eesti Raudtee</v>
      </c>
      <c r="L54" s="108">
        <f>SUM(L55:L57)</f>
        <v>480</v>
      </c>
      <c r="M54" s="132">
        <f>SUM(M55:M57)</f>
        <v>574</v>
      </c>
      <c r="N54" s="129">
        <f>M50</f>
        <v>506</v>
      </c>
      <c r="O54" s="106" t="str">
        <f>B50</f>
        <v>WÜRTH</v>
      </c>
      <c r="P54" s="107">
        <f>SUM(P55:P57)</f>
        <v>367</v>
      </c>
      <c r="Q54" s="132">
        <f>SUM(Q55:Q57)</f>
        <v>461</v>
      </c>
      <c r="R54" s="129">
        <f>Q38</f>
        <v>568</v>
      </c>
      <c r="S54" s="106" t="str">
        <f>B38</f>
        <v>Rakvere Linnavalitsus</v>
      </c>
      <c r="T54" s="107">
        <f>SUM(T55:T57)</f>
        <v>442</v>
      </c>
      <c r="U54" s="132">
        <f>SUM(U55:U57)</f>
        <v>536</v>
      </c>
      <c r="V54" s="129">
        <f>U46</f>
        <v>509</v>
      </c>
      <c r="W54" s="106" t="str">
        <f>B46</f>
        <v>Royalsmart</v>
      </c>
      <c r="X54" s="109">
        <f t="shared" si="31"/>
        <v>2769</v>
      </c>
      <c r="Y54" s="107">
        <f>SUM(Y55:Y57)</f>
        <v>2299</v>
      </c>
      <c r="Z54" s="133">
        <f>AVERAGE(Z55,Z56,Z57)</f>
        <v>184.6</v>
      </c>
      <c r="AA54" s="111">
        <f>AVERAGE(AA55,AA56,AA57)</f>
        <v>153.26666666666665</v>
      </c>
      <c r="AB54" s="240">
        <f>F55+J55+N55+R55+V55</f>
        <v>4</v>
      </c>
    </row>
    <row r="55" spans="1:28" s="134" customFormat="1" ht="16.149999999999999" customHeight="1" x14ac:dyDescent="0.2">
      <c r="A55" s="112"/>
      <c r="B55" s="113" t="s">
        <v>122</v>
      </c>
      <c r="C55" s="121">
        <v>32</v>
      </c>
      <c r="D55" s="115">
        <v>184</v>
      </c>
      <c r="E55" s="116">
        <f>D55+C55</f>
        <v>216</v>
      </c>
      <c r="F55" s="243">
        <v>1</v>
      </c>
      <c r="G55" s="244"/>
      <c r="H55" s="117">
        <v>143</v>
      </c>
      <c r="I55" s="118">
        <f>H55+C55</f>
        <v>175</v>
      </c>
      <c r="J55" s="243">
        <v>1</v>
      </c>
      <c r="K55" s="244"/>
      <c r="L55" s="117">
        <v>184</v>
      </c>
      <c r="M55" s="118">
        <f>L55+C55</f>
        <v>216</v>
      </c>
      <c r="N55" s="243">
        <v>1</v>
      </c>
      <c r="O55" s="244"/>
      <c r="P55" s="117">
        <v>98</v>
      </c>
      <c r="Q55" s="116">
        <f>P55+C55</f>
        <v>130</v>
      </c>
      <c r="R55" s="243">
        <v>0</v>
      </c>
      <c r="S55" s="244"/>
      <c r="T55" s="115">
        <v>137</v>
      </c>
      <c r="U55" s="116">
        <f>T55+C55</f>
        <v>169</v>
      </c>
      <c r="V55" s="243">
        <v>1</v>
      </c>
      <c r="W55" s="244"/>
      <c r="X55" s="118">
        <f t="shared" si="31"/>
        <v>906</v>
      </c>
      <c r="Y55" s="117">
        <f>D55+H55+L55+P55+T55</f>
        <v>746</v>
      </c>
      <c r="Z55" s="119">
        <f>AVERAGE(E55,I55,M55,Q55,U55)</f>
        <v>181.2</v>
      </c>
      <c r="AA55" s="120">
        <f>AVERAGE(E55,I55,M55,Q55,U55)-C55</f>
        <v>149.19999999999999</v>
      </c>
      <c r="AB55" s="241"/>
    </row>
    <row r="56" spans="1:28" s="134" customFormat="1" ht="16.149999999999999" customHeight="1" x14ac:dyDescent="0.2">
      <c r="A56" s="112"/>
      <c r="B56" s="122" t="s">
        <v>42</v>
      </c>
      <c r="C56" s="121">
        <v>37</v>
      </c>
      <c r="D56" s="115">
        <v>158</v>
      </c>
      <c r="E56" s="116">
        <f t="shared" ref="E56:E57" si="57">D56+C56</f>
        <v>195</v>
      </c>
      <c r="F56" s="245"/>
      <c r="G56" s="246"/>
      <c r="H56" s="117">
        <v>168</v>
      </c>
      <c r="I56" s="118">
        <f t="shared" ref="I56:I57" si="58">H56+C56</f>
        <v>205</v>
      </c>
      <c r="J56" s="245"/>
      <c r="K56" s="246"/>
      <c r="L56" s="117">
        <v>133</v>
      </c>
      <c r="M56" s="118">
        <f t="shared" ref="M56:M57" si="59">L56+C56</f>
        <v>170</v>
      </c>
      <c r="N56" s="245"/>
      <c r="O56" s="246"/>
      <c r="P56" s="115">
        <v>133</v>
      </c>
      <c r="Q56" s="116">
        <f t="shared" ref="Q56:Q57" si="60">P56+C56</f>
        <v>170</v>
      </c>
      <c r="R56" s="245"/>
      <c r="S56" s="246"/>
      <c r="T56" s="115">
        <v>144</v>
      </c>
      <c r="U56" s="116">
        <f t="shared" ref="U56:U57" si="61">T56+C56</f>
        <v>181</v>
      </c>
      <c r="V56" s="245"/>
      <c r="W56" s="246"/>
      <c r="X56" s="118">
        <f t="shared" si="31"/>
        <v>921</v>
      </c>
      <c r="Y56" s="117">
        <f>D56+H56+L56+P56+T56</f>
        <v>736</v>
      </c>
      <c r="Z56" s="119">
        <f>AVERAGE(E56,I56,M56,Q56,U56)</f>
        <v>184.2</v>
      </c>
      <c r="AA56" s="120">
        <f>AVERAGE(E56,I56,M56,Q56,U56)-C56</f>
        <v>147.19999999999999</v>
      </c>
      <c r="AB56" s="241"/>
    </row>
    <row r="57" spans="1:28" s="134" customFormat="1" ht="16.899999999999999" customHeight="1" thickBot="1" x14ac:dyDescent="0.25">
      <c r="A57" s="112"/>
      <c r="B57" s="136" t="s">
        <v>43</v>
      </c>
      <c r="C57" s="123">
        <v>25</v>
      </c>
      <c r="D57" s="115">
        <v>179</v>
      </c>
      <c r="E57" s="116">
        <f t="shared" si="57"/>
        <v>204</v>
      </c>
      <c r="F57" s="247"/>
      <c r="G57" s="248"/>
      <c r="H57" s="124">
        <v>178</v>
      </c>
      <c r="I57" s="118">
        <f t="shared" si="58"/>
        <v>203</v>
      </c>
      <c r="J57" s="247"/>
      <c r="K57" s="248"/>
      <c r="L57" s="117">
        <v>163</v>
      </c>
      <c r="M57" s="118">
        <f t="shared" si="59"/>
        <v>188</v>
      </c>
      <c r="N57" s="247"/>
      <c r="O57" s="248"/>
      <c r="P57" s="115">
        <v>136</v>
      </c>
      <c r="Q57" s="116">
        <f t="shared" si="60"/>
        <v>161</v>
      </c>
      <c r="R57" s="247"/>
      <c r="S57" s="248"/>
      <c r="T57" s="115">
        <v>161</v>
      </c>
      <c r="U57" s="116">
        <f t="shared" si="61"/>
        <v>186</v>
      </c>
      <c r="V57" s="247"/>
      <c r="W57" s="248"/>
      <c r="X57" s="118">
        <f t="shared" si="31"/>
        <v>942</v>
      </c>
      <c r="Y57" s="124">
        <f>D57+H57+L57+P57+T57</f>
        <v>817</v>
      </c>
      <c r="Z57" s="125">
        <f>AVERAGE(E57,I57,M57,Q57,U57)</f>
        <v>188.4</v>
      </c>
      <c r="AA57" s="126">
        <f>AVERAGE(E57,I57,M57,Q57,U57)-C57</f>
        <v>163.4</v>
      </c>
      <c r="AB57" s="242"/>
    </row>
    <row r="58" spans="1:28" s="134" customFormat="1" ht="30.75" customHeight="1" x14ac:dyDescent="0.2">
      <c r="A58" s="112"/>
      <c r="B58" s="139"/>
      <c r="C58" s="140"/>
      <c r="D58" s="141"/>
      <c r="E58" s="142"/>
      <c r="F58" s="143"/>
      <c r="G58" s="143"/>
      <c r="H58" s="141"/>
      <c r="I58" s="142"/>
      <c r="J58" s="143"/>
      <c r="K58" s="143"/>
      <c r="L58" s="141"/>
      <c r="M58" s="142"/>
      <c r="N58" s="143"/>
      <c r="O58" s="143"/>
      <c r="P58" s="141"/>
      <c r="Q58" s="142"/>
      <c r="R58" s="143"/>
      <c r="S58" s="143"/>
      <c r="T58" s="141"/>
      <c r="U58" s="142"/>
      <c r="V58" s="143"/>
      <c r="W58" s="143"/>
      <c r="X58" s="142"/>
      <c r="Y58" s="141"/>
      <c r="Z58" s="144"/>
      <c r="AA58" s="145"/>
      <c r="AB58" s="146"/>
    </row>
    <row r="59" spans="1:28" ht="22.5" x14ac:dyDescent="0.25">
      <c r="B59" s="66"/>
      <c r="C59" s="67"/>
      <c r="D59" s="68"/>
      <c r="E59" s="69"/>
      <c r="F59" s="69"/>
      <c r="G59" s="69" t="s">
        <v>120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7"/>
      <c r="S59" s="67"/>
      <c r="T59" s="67"/>
      <c r="U59" s="185"/>
      <c r="V59" s="186" t="s">
        <v>65</v>
      </c>
      <c r="W59" s="70"/>
      <c r="X59" s="70"/>
      <c r="Y59" s="70"/>
      <c r="Z59" s="67"/>
      <c r="AA59" s="67"/>
      <c r="AB59" s="68"/>
    </row>
    <row r="60" spans="1:28" ht="20.25" thickBot="1" x14ac:dyDescent="0.3">
      <c r="B60" s="71" t="s">
        <v>19</v>
      </c>
      <c r="C60" s="72"/>
      <c r="D60" s="68"/>
      <c r="E60" s="7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</row>
    <row r="61" spans="1:28" x14ac:dyDescent="0.25">
      <c r="B61" s="74" t="s">
        <v>1</v>
      </c>
      <c r="C61" s="75" t="s">
        <v>20</v>
      </c>
      <c r="D61" s="76"/>
      <c r="E61" s="77" t="s">
        <v>21</v>
      </c>
      <c r="F61" s="249" t="s">
        <v>22</v>
      </c>
      <c r="G61" s="250"/>
      <c r="H61" s="78"/>
      <c r="I61" s="77" t="s">
        <v>23</v>
      </c>
      <c r="J61" s="249" t="s">
        <v>22</v>
      </c>
      <c r="K61" s="250"/>
      <c r="L61" s="79"/>
      <c r="M61" s="77" t="s">
        <v>24</v>
      </c>
      <c r="N61" s="249" t="s">
        <v>22</v>
      </c>
      <c r="O61" s="250"/>
      <c r="P61" s="79"/>
      <c r="Q61" s="77" t="s">
        <v>25</v>
      </c>
      <c r="R61" s="249" t="s">
        <v>22</v>
      </c>
      <c r="S61" s="250"/>
      <c r="T61" s="80"/>
      <c r="U61" s="77" t="s">
        <v>26</v>
      </c>
      <c r="V61" s="249" t="s">
        <v>22</v>
      </c>
      <c r="W61" s="250"/>
      <c r="X61" s="77" t="s">
        <v>27</v>
      </c>
      <c r="Y61" s="81"/>
      <c r="Z61" s="82" t="s">
        <v>28</v>
      </c>
      <c r="AA61" s="83" t="s">
        <v>4</v>
      </c>
      <c r="AB61" s="84" t="s">
        <v>27</v>
      </c>
    </row>
    <row r="62" spans="1:28" ht="17.25" thickBot="1" x14ac:dyDescent="0.3">
      <c r="A62" s="85"/>
      <c r="B62" s="86" t="s">
        <v>29</v>
      </c>
      <c r="C62" s="87"/>
      <c r="D62" s="88"/>
      <c r="E62" s="89" t="s">
        <v>30</v>
      </c>
      <c r="F62" s="251" t="s">
        <v>31</v>
      </c>
      <c r="G62" s="252"/>
      <c r="H62" s="90"/>
      <c r="I62" s="89" t="s">
        <v>30</v>
      </c>
      <c r="J62" s="251" t="s">
        <v>31</v>
      </c>
      <c r="K62" s="252"/>
      <c r="L62" s="89"/>
      <c r="M62" s="89" t="s">
        <v>30</v>
      </c>
      <c r="N62" s="251" t="s">
        <v>31</v>
      </c>
      <c r="O62" s="252"/>
      <c r="P62" s="89"/>
      <c r="Q62" s="89" t="s">
        <v>30</v>
      </c>
      <c r="R62" s="251" t="s">
        <v>31</v>
      </c>
      <c r="S62" s="252"/>
      <c r="T62" s="91"/>
      <c r="U62" s="89" t="s">
        <v>30</v>
      </c>
      <c r="V62" s="251" t="s">
        <v>31</v>
      </c>
      <c r="W62" s="252"/>
      <c r="X62" s="92" t="s">
        <v>30</v>
      </c>
      <c r="Y62" s="93" t="s">
        <v>32</v>
      </c>
      <c r="Z62" s="94" t="s">
        <v>33</v>
      </c>
      <c r="AA62" s="95" t="s">
        <v>34</v>
      </c>
      <c r="AB62" s="96" t="s">
        <v>2</v>
      </c>
    </row>
    <row r="63" spans="1:28" ht="48.75" customHeight="1" thickBot="1" x14ac:dyDescent="0.3">
      <c r="A63" s="97"/>
      <c r="B63" s="127" t="s">
        <v>111</v>
      </c>
      <c r="C63" s="99">
        <f>SUM(C64:C66)</f>
        <v>164</v>
      </c>
      <c r="D63" s="100">
        <f>SUM(D64:D66)</f>
        <v>309</v>
      </c>
      <c r="E63" s="101">
        <f>SUM(E64:E66)</f>
        <v>473</v>
      </c>
      <c r="F63" s="102">
        <f>E83</f>
        <v>0</v>
      </c>
      <c r="G63" s="103">
        <f>B83</f>
        <v>0</v>
      </c>
      <c r="H63" s="104">
        <f>SUM(H64:H66)</f>
        <v>368</v>
      </c>
      <c r="I63" s="105">
        <f>SUM(I64:I66)</f>
        <v>532</v>
      </c>
      <c r="J63" s="105">
        <f>I79</f>
        <v>538</v>
      </c>
      <c r="K63" s="106" t="str">
        <f>B79</f>
        <v>Malm ja Ko</v>
      </c>
      <c r="L63" s="107">
        <f>SUM(L64:L66)</f>
        <v>401</v>
      </c>
      <c r="M63" s="102">
        <f>SUM(M64:M66)</f>
        <v>565</v>
      </c>
      <c r="N63" s="102">
        <f>M75</f>
        <v>600</v>
      </c>
      <c r="O63" s="103" t="str">
        <f>B75</f>
        <v>TER Team</v>
      </c>
      <c r="P63" s="108">
        <f>SUM(P64:P66)</f>
        <v>329</v>
      </c>
      <c r="Q63" s="102">
        <f>SUM(Q64:Q66)</f>
        <v>493</v>
      </c>
      <c r="R63" s="102">
        <f>Q71</f>
        <v>523</v>
      </c>
      <c r="S63" s="103" t="str">
        <f>B71</f>
        <v>VERX</v>
      </c>
      <c r="T63" s="108">
        <f>SUM(T64:T66)</f>
        <v>323</v>
      </c>
      <c r="U63" s="102">
        <f>SUM(U64:U66)</f>
        <v>487</v>
      </c>
      <c r="V63" s="102">
        <f>U67</f>
        <v>547</v>
      </c>
      <c r="W63" s="103" t="str">
        <f>B67</f>
        <v>Bowling</v>
      </c>
      <c r="X63" s="109">
        <f t="shared" ref="X63:X86" si="62">E63+I63+M63+Q63+U63</f>
        <v>2550</v>
      </c>
      <c r="Y63" s="107">
        <f>SUM(Y64:Y66)</f>
        <v>1730</v>
      </c>
      <c r="Z63" s="110">
        <f>AVERAGE(Z64,Z65,Z66)</f>
        <v>170</v>
      </c>
      <c r="AA63" s="111">
        <f>AVERAGE(AA64,AA65,AA66)</f>
        <v>115.33333333333333</v>
      </c>
      <c r="AB63" s="240">
        <f>F64+J64+N64+R64+V64</f>
        <v>1</v>
      </c>
    </row>
    <row r="64" spans="1:28" ht="16.899999999999999" customHeight="1" x14ac:dyDescent="0.25">
      <c r="A64" s="112"/>
      <c r="B64" s="194" t="s">
        <v>118</v>
      </c>
      <c r="C64" s="114">
        <v>60</v>
      </c>
      <c r="D64" s="115">
        <v>89</v>
      </c>
      <c r="E64" s="116">
        <f>D64+C64</f>
        <v>149</v>
      </c>
      <c r="F64" s="243">
        <v>1</v>
      </c>
      <c r="G64" s="244"/>
      <c r="H64" s="117">
        <v>81</v>
      </c>
      <c r="I64" s="118">
        <f>H64+C64</f>
        <v>141</v>
      </c>
      <c r="J64" s="243">
        <v>0</v>
      </c>
      <c r="K64" s="244"/>
      <c r="L64" s="117">
        <v>82</v>
      </c>
      <c r="M64" s="118">
        <f>L64+C64</f>
        <v>142</v>
      </c>
      <c r="N64" s="243">
        <v>0</v>
      </c>
      <c r="O64" s="244"/>
      <c r="P64" s="117">
        <v>67</v>
      </c>
      <c r="Q64" s="116">
        <f>P64+C64</f>
        <v>127</v>
      </c>
      <c r="R64" s="243">
        <v>0</v>
      </c>
      <c r="S64" s="244"/>
      <c r="T64" s="115">
        <v>62</v>
      </c>
      <c r="U64" s="116">
        <f>T64+C64</f>
        <v>122</v>
      </c>
      <c r="V64" s="243">
        <v>0</v>
      </c>
      <c r="W64" s="244"/>
      <c r="X64" s="118">
        <f t="shared" si="62"/>
        <v>681</v>
      </c>
      <c r="Y64" s="117">
        <f>D64+H64+L64+P64+T64</f>
        <v>381</v>
      </c>
      <c r="Z64" s="119">
        <f>AVERAGE(E64,I64,M64,Q64,U64)</f>
        <v>136.19999999999999</v>
      </c>
      <c r="AA64" s="120">
        <f>AVERAGE(E64,I64,M64,Q64,U64)-C64</f>
        <v>76.199999999999989</v>
      </c>
      <c r="AB64" s="241"/>
    </row>
    <row r="65" spans="1:34" s="85" customFormat="1" ht="16.149999999999999" customHeight="1" x14ac:dyDescent="0.25">
      <c r="A65" s="112"/>
      <c r="B65" s="188" t="s">
        <v>113</v>
      </c>
      <c r="C65" s="121">
        <v>53</v>
      </c>
      <c r="D65" s="115">
        <v>114</v>
      </c>
      <c r="E65" s="116">
        <f t="shared" ref="E65:E66" si="63">D65+C65</f>
        <v>167</v>
      </c>
      <c r="F65" s="245"/>
      <c r="G65" s="246"/>
      <c r="H65" s="117">
        <v>111</v>
      </c>
      <c r="I65" s="118">
        <f t="shared" ref="I65:I66" si="64">H65+C65</f>
        <v>164</v>
      </c>
      <c r="J65" s="245"/>
      <c r="K65" s="246"/>
      <c r="L65" s="117">
        <v>196</v>
      </c>
      <c r="M65" s="118">
        <f t="shared" ref="M65:M66" si="65">L65+C65</f>
        <v>249</v>
      </c>
      <c r="N65" s="245"/>
      <c r="O65" s="246"/>
      <c r="P65" s="115">
        <v>138</v>
      </c>
      <c r="Q65" s="116">
        <f t="shared" ref="Q65:Q66" si="66">P65+C65</f>
        <v>191</v>
      </c>
      <c r="R65" s="245"/>
      <c r="S65" s="246"/>
      <c r="T65" s="115">
        <v>127</v>
      </c>
      <c r="U65" s="116">
        <f t="shared" ref="U65:U66" si="67">T65+C65</f>
        <v>180</v>
      </c>
      <c r="V65" s="245"/>
      <c r="W65" s="246"/>
      <c r="X65" s="118">
        <f t="shared" si="62"/>
        <v>951</v>
      </c>
      <c r="Y65" s="117">
        <f>D65+H65+L65+P65+T65</f>
        <v>686</v>
      </c>
      <c r="Z65" s="119">
        <f>AVERAGE(E65,I65,M65,Q65,U65)</f>
        <v>190.2</v>
      </c>
      <c r="AA65" s="120">
        <f>AVERAGE(E65,I65,M65,Q65,U65)-C65</f>
        <v>137.19999999999999</v>
      </c>
      <c r="AB65" s="241"/>
      <c r="AD65" s="65"/>
      <c r="AE65" s="65"/>
      <c r="AF65" s="65"/>
      <c r="AG65" s="65"/>
      <c r="AH65" s="65"/>
    </row>
    <row r="66" spans="1:34" s="85" customFormat="1" ht="17.45" customHeight="1" thickBot="1" x14ac:dyDescent="0.3">
      <c r="A66" s="112"/>
      <c r="B66" s="136" t="s">
        <v>114</v>
      </c>
      <c r="C66" s="123">
        <v>51</v>
      </c>
      <c r="D66" s="115">
        <v>106</v>
      </c>
      <c r="E66" s="116">
        <f t="shared" si="63"/>
        <v>157</v>
      </c>
      <c r="F66" s="247"/>
      <c r="G66" s="248"/>
      <c r="H66" s="124">
        <v>176</v>
      </c>
      <c r="I66" s="118">
        <f t="shared" si="64"/>
        <v>227</v>
      </c>
      <c r="J66" s="247"/>
      <c r="K66" s="248"/>
      <c r="L66" s="117">
        <v>123</v>
      </c>
      <c r="M66" s="118">
        <f t="shared" si="65"/>
        <v>174</v>
      </c>
      <c r="N66" s="247"/>
      <c r="O66" s="248"/>
      <c r="P66" s="115">
        <v>124</v>
      </c>
      <c r="Q66" s="116">
        <f t="shared" si="66"/>
        <v>175</v>
      </c>
      <c r="R66" s="247"/>
      <c r="S66" s="248"/>
      <c r="T66" s="115">
        <v>134</v>
      </c>
      <c r="U66" s="116">
        <f t="shared" si="67"/>
        <v>185</v>
      </c>
      <c r="V66" s="247"/>
      <c r="W66" s="248"/>
      <c r="X66" s="118">
        <f t="shared" si="62"/>
        <v>918</v>
      </c>
      <c r="Y66" s="124">
        <f>D66+H66+L66+P66+T66</f>
        <v>663</v>
      </c>
      <c r="Z66" s="125">
        <f>AVERAGE(E66,I66,M66,Q66,U66)</f>
        <v>183.6</v>
      </c>
      <c r="AA66" s="126">
        <f>AVERAGE(E66,I66,M66,Q66,U66)-C66</f>
        <v>132.6</v>
      </c>
      <c r="AB66" s="242"/>
      <c r="AD66" s="65"/>
      <c r="AE66" s="65"/>
      <c r="AF66" s="65"/>
      <c r="AG66" s="65"/>
      <c r="AH66" s="65"/>
    </row>
    <row r="67" spans="1:34" s="134" customFormat="1" ht="48.75" customHeight="1" thickBot="1" x14ac:dyDescent="0.3">
      <c r="A67" s="112"/>
      <c r="B67" s="127" t="s">
        <v>73</v>
      </c>
      <c r="C67" s="128">
        <f>SUM(C68:C70)</f>
        <v>69</v>
      </c>
      <c r="D67" s="100">
        <f>SUM(D68:D70)</f>
        <v>394</v>
      </c>
      <c r="E67" s="129">
        <f>SUM(E68:E70)</f>
        <v>463</v>
      </c>
      <c r="F67" s="129">
        <f>E79</f>
        <v>530</v>
      </c>
      <c r="G67" s="106" t="str">
        <f>B79</f>
        <v>Malm ja Ko</v>
      </c>
      <c r="H67" s="130">
        <f>SUM(H68:H70)</f>
        <v>452</v>
      </c>
      <c r="I67" s="129">
        <f>SUM(I68:I70)</f>
        <v>521</v>
      </c>
      <c r="J67" s="129">
        <f>I75</f>
        <v>562</v>
      </c>
      <c r="K67" s="106" t="str">
        <f>B75</f>
        <v>TER Team</v>
      </c>
      <c r="L67" s="107">
        <f>SUM(L68:L70)</f>
        <v>509</v>
      </c>
      <c r="M67" s="131">
        <f>SUM(M68:M70)</f>
        <v>578</v>
      </c>
      <c r="N67" s="129">
        <f>M71</f>
        <v>547</v>
      </c>
      <c r="O67" s="106" t="str">
        <f>B71</f>
        <v>VERX</v>
      </c>
      <c r="P67" s="107">
        <f>SUM(P68:P70)</f>
        <v>545</v>
      </c>
      <c r="Q67" s="102">
        <f>SUM(Q68:Q70)</f>
        <v>614</v>
      </c>
      <c r="R67" s="129">
        <f>Q83</f>
        <v>0</v>
      </c>
      <c r="S67" s="106">
        <f>B83</f>
        <v>0</v>
      </c>
      <c r="T67" s="107">
        <f>SUM(T68:T70)</f>
        <v>478</v>
      </c>
      <c r="U67" s="132">
        <f>SUM(U68:U70)</f>
        <v>547</v>
      </c>
      <c r="V67" s="129">
        <f>U63</f>
        <v>487</v>
      </c>
      <c r="W67" s="106" t="str">
        <f>B63</f>
        <v>Bowlingu Team</v>
      </c>
      <c r="X67" s="109">
        <f t="shared" si="62"/>
        <v>2723</v>
      </c>
      <c r="Y67" s="107">
        <f>SUM(Y68:Y70)</f>
        <v>2378</v>
      </c>
      <c r="Z67" s="133">
        <f>AVERAGE(Z68,Z69,Z70)</f>
        <v>181.53333333333333</v>
      </c>
      <c r="AA67" s="111">
        <f>AVERAGE(AA68,AA69,AA70)</f>
        <v>158.53333333333333</v>
      </c>
      <c r="AB67" s="240">
        <f>F68+J68+N68+R68+V68</f>
        <v>3</v>
      </c>
      <c r="AD67" s="65"/>
      <c r="AE67" s="65"/>
      <c r="AF67" s="65"/>
      <c r="AG67" s="65"/>
      <c r="AH67" s="65"/>
    </row>
    <row r="68" spans="1:34" s="134" customFormat="1" ht="16.149999999999999" customHeight="1" x14ac:dyDescent="0.25">
      <c r="A68" s="112"/>
      <c r="B68" s="135" t="s">
        <v>92</v>
      </c>
      <c r="C68" s="121">
        <v>43</v>
      </c>
      <c r="D68" s="115">
        <v>117</v>
      </c>
      <c r="E68" s="116">
        <f>D68+C68</f>
        <v>160</v>
      </c>
      <c r="F68" s="243">
        <v>0</v>
      </c>
      <c r="G68" s="244"/>
      <c r="H68" s="117">
        <v>163</v>
      </c>
      <c r="I68" s="118">
        <f>H68+C68</f>
        <v>206</v>
      </c>
      <c r="J68" s="243">
        <v>0</v>
      </c>
      <c r="K68" s="244"/>
      <c r="L68" s="117">
        <v>126</v>
      </c>
      <c r="M68" s="118">
        <f>L68+C68</f>
        <v>169</v>
      </c>
      <c r="N68" s="243">
        <v>1</v>
      </c>
      <c r="O68" s="244"/>
      <c r="P68" s="117">
        <v>134</v>
      </c>
      <c r="Q68" s="116">
        <f>P68+C68</f>
        <v>177</v>
      </c>
      <c r="R68" s="243">
        <v>1</v>
      </c>
      <c r="S68" s="244"/>
      <c r="T68" s="115">
        <v>142</v>
      </c>
      <c r="U68" s="116">
        <f>T68+C68</f>
        <v>185</v>
      </c>
      <c r="V68" s="243">
        <v>1</v>
      </c>
      <c r="W68" s="244"/>
      <c r="X68" s="118">
        <f t="shared" si="62"/>
        <v>897</v>
      </c>
      <c r="Y68" s="117">
        <f>D68+H68+L68+P68+T68</f>
        <v>682</v>
      </c>
      <c r="Z68" s="119">
        <f>AVERAGE(E68,I68,M68,Q68,U68)</f>
        <v>179.4</v>
      </c>
      <c r="AA68" s="120">
        <f>AVERAGE(E68,I68,M68,Q68,U68)-C68</f>
        <v>136.4</v>
      </c>
      <c r="AB68" s="241"/>
      <c r="AD68" s="65"/>
      <c r="AE68" s="65"/>
      <c r="AF68" s="65"/>
      <c r="AG68" s="65"/>
      <c r="AH68" s="65"/>
    </row>
    <row r="69" spans="1:34" s="134" customFormat="1" ht="16.149999999999999" customHeight="1" x14ac:dyDescent="0.25">
      <c r="A69" s="112"/>
      <c r="B69" s="122" t="s">
        <v>93</v>
      </c>
      <c r="C69" s="121">
        <v>6</v>
      </c>
      <c r="D69" s="115">
        <v>152</v>
      </c>
      <c r="E69" s="116">
        <f t="shared" ref="E69:E70" si="68">D69+C69</f>
        <v>158</v>
      </c>
      <c r="F69" s="245"/>
      <c r="G69" s="246"/>
      <c r="H69" s="117">
        <v>124</v>
      </c>
      <c r="I69" s="118">
        <f t="shared" ref="I69:I70" si="69">H69+C69</f>
        <v>130</v>
      </c>
      <c r="J69" s="245"/>
      <c r="K69" s="246"/>
      <c r="L69" s="117">
        <v>228</v>
      </c>
      <c r="M69" s="118">
        <f t="shared" ref="M69:M70" si="70">L69+C69</f>
        <v>234</v>
      </c>
      <c r="N69" s="245"/>
      <c r="O69" s="246"/>
      <c r="P69" s="115">
        <v>163</v>
      </c>
      <c r="Q69" s="116">
        <f t="shared" ref="Q69:Q70" si="71">P69+C69</f>
        <v>169</v>
      </c>
      <c r="R69" s="245"/>
      <c r="S69" s="246"/>
      <c r="T69" s="115">
        <v>190</v>
      </c>
      <c r="U69" s="116">
        <f t="shared" ref="U69:U70" si="72">T69+C69</f>
        <v>196</v>
      </c>
      <c r="V69" s="245"/>
      <c r="W69" s="246"/>
      <c r="X69" s="118">
        <f t="shared" si="62"/>
        <v>887</v>
      </c>
      <c r="Y69" s="117">
        <f>D69+H69+L69+P69+T69</f>
        <v>857</v>
      </c>
      <c r="Z69" s="119">
        <f>AVERAGE(E69,I69,M69,Q69,U69)</f>
        <v>177.4</v>
      </c>
      <c r="AA69" s="120">
        <f>AVERAGE(E69,I69,M69,Q69,U69)-C69</f>
        <v>171.4</v>
      </c>
      <c r="AB69" s="241"/>
      <c r="AD69" s="65"/>
      <c r="AE69" s="65"/>
      <c r="AF69" s="65"/>
      <c r="AG69" s="65"/>
      <c r="AH69" s="65"/>
    </row>
    <row r="70" spans="1:34" s="134" customFormat="1" ht="16.899999999999999" customHeight="1" thickBot="1" x14ac:dyDescent="0.3">
      <c r="A70" s="112"/>
      <c r="B70" s="136" t="s">
        <v>84</v>
      </c>
      <c r="C70" s="123">
        <v>20</v>
      </c>
      <c r="D70" s="115">
        <v>125</v>
      </c>
      <c r="E70" s="116">
        <f t="shared" si="68"/>
        <v>145</v>
      </c>
      <c r="F70" s="247"/>
      <c r="G70" s="248"/>
      <c r="H70" s="124">
        <v>165</v>
      </c>
      <c r="I70" s="118">
        <f t="shared" si="69"/>
        <v>185</v>
      </c>
      <c r="J70" s="247"/>
      <c r="K70" s="248"/>
      <c r="L70" s="117">
        <v>155</v>
      </c>
      <c r="M70" s="118">
        <f t="shared" si="70"/>
        <v>175</v>
      </c>
      <c r="N70" s="247"/>
      <c r="O70" s="248"/>
      <c r="P70" s="115">
        <v>248</v>
      </c>
      <c r="Q70" s="116">
        <f t="shared" si="71"/>
        <v>268</v>
      </c>
      <c r="R70" s="247"/>
      <c r="S70" s="248"/>
      <c r="T70" s="115">
        <v>146</v>
      </c>
      <c r="U70" s="116">
        <f t="shared" si="72"/>
        <v>166</v>
      </c>
      <c r="V70" s="247"/>
      <c r="W70" s="248"/>
      <c r="X70" s="118">
        <f t="shared" si="62"/>
        <v>939</v>
      </c>
      <c r="Y70" s="124">
        <f>D70+H70+L70+P70+T70</f>
        <v>839</v>
      </c>
      <c r="Z70" s="125">
        <f>AVERAGE(E70,I70,M70,Q70,U70)</f>
        <v>187.8</v>
      </c>
      <c r="AA70" s="126">
        <f>AVERAGE(E70,I70,M70,Q70,U70)-C70</f>
        <v>167.8</v>
      </c>
      <c r="AB70" s="242"/>
      <c r="AD70" s="65"/>
      <c r="AE70" s="65"/>
      <c r="AF70" s="65"/>
      <c r="AG70" s="65"/>
      <c r="AH70" s="65"/>
    </row>
    <row r="71" spans="1:34" s="134" customFormat="1" ht="44.45" customHeight="1" thickBot="1" x14ac:dyDescent="0.25">
      <c r="A71" s="112"/>
      <c r="B71" s="127" t="s">
        <v>16</v>
      </c>
      <c r="C71" s="128">
        <f>SUM(C72:C74)</f>
        <v>83</v>
      </c>
      <c r="D71" s="100">
        <f>SUM(D72:D74)</f>
        <v>573</v>
      </c>
      <c r="E71" s="129">
        <f>SUM(E72:E74)</f>
        <v>656</v>
      </c>
      <c r="F71" s="129">
        <f>E75</f>
        <v>531</v>
      </c>
      <c r="G71" s="106" t="str">
        <f>B75</f>
        <v>TER Team</v>
      </c>
      <c r="H71" s="130">
        <f>SUM(H72:H74)</f>
        <v>497</v>
      </c>
      <c r="I71" s="129">
        <f>SUM(I72:I74)</f>
        <v>580</v>
      </c>
      <c r="J71" s="129">
        <f>I83</f>
        <v>0</v>
      </c>
      <c r="K71" s="106">
        <f>B83</f>
        <v>0</v>
      </c>
      <c r="L71" s="107">
        <f>SUM(L72:L74)</f>
        <v>464</v>
      </c>
      <c r="M71" s="129">
        <f>SUM(M72:M74)</f>
        <v>547</v>
      </c>
      <c r="N71" s="129">
        <f>M67</f>
        <v>578</v>
      </c>
      <c r="O71" s="106" t="str">
        <f>B67</f>
        <v>Bowling</v>
      </c>
      <c r="P71" s="107">
        <f>SUM(P72:P74)</f>
        <v>440</v>
      </c>
      <c r="Q71" s="129">
        <f>SUM(Q72:Q74)</f>
        <v>523</v>
      </c>
      <c r="R71" s="129">
        <f>Q63</f>
        <v>493</v>
      </c>
      <c r="S71" s="106" t="str">
        <f>B63</f>
        <v>Bowlingu Team</v>
      </c>
      <c r="T71" s="107">
        <f>SUM(T72:T74)</f>
        <v>499</v>
      </c>
      <c r="U71" s="129">
        <f>SUM(U72:U74)</f>
        <v>582</v>
      </c>
      <c r="V71" s="129">
        <f>U79</f>
        <v>521</v>
      </c>
      <c r="W71" s="106" t="str">
        <f>B79</f>
        <v>Malm ja Ko</v>
      </c>
      <c r="X71" s="109">
        <f t="shared" si="62"/>
        <v>2888</v>
      </c>
      <c r="Y71" s="107">
        <f>SUM(Y72:Y74)</f>
        <v>2473</v>
      </c>
      <c r="Z71" s="133">
        <f>AVERAGE(Z72,Z73,Z74)</f>
        <v>192.5333333333333</v>
      </c>
      <c r="AA71" s="111">
        <f>AVERAGE(AA72,AA73,AA74)</f>
        <v>164.86666666666665</v>
      </c>
      <c r="AB71" s="240">
        <f>F72+J72+N72+R72+V72</f>
        <v>4</v>
      </c>
    </row>
    <row r="72" spans="1:34" s="134" customFormat="1" ht="16.149999999999999" customHeight="1" x14ac:dyDescent="0.2">
      <c r="A72" s="112"/>
      <c r="B72" s="135" t="s">
        <v>38</v>
      </c>
      <c r="C72" s="121">
        <v>11</v>
      </c>
      <c r="D72" s="115">
        <v>190</v>
      </c>
      <c r="E72" s="116">
        <f>D72+C72</f>
        <v>201</v>
      </c>
      <c r="F72" s="243">
        <v>1</v>
      </c>
      <c r="G72" s="244"/>
      <c r="H72" s="117">
        <v>191</v>
      </c>
      <c r="I72" s="118">
        <f>H72+C72</f>
        <v>202</v>
      </c>
      <c r="J72" s="243">
        <v>1</v>
      </c>
      <c r="K72" s="244"/>
      <c r="L72" s="117">
        <v>162</v>
      </c>
      <c r="M72" s="118">
        <f>L72+C72</f>
        <v>173</v>
      </c>
      <c r="N72" s="243">
        <v>0</v>
      </c>
      <c r="O72" s="244"/>
      <c r="P72" s="117">
        <v>172</v>
      </c>
      <c r="Q72" s="116">
        <f>P72+C72</f>
        <v>183</v>
      </c>
      <c r="R72" s="243">
        <v>1</v>
      </c>
      <c r="S72" s="244"/>
      <c r="T72" s="115">
        <v>176</v>
      </c>
      <c r="U72" s="116">
        <f>T72+C72</f>
        <v>187</v>
      </c>
      <c r="V72" s="243">
        <v>1</v>
      </c>
      <c r="W72" s="244"/>
      <c r="X72" s="118">
        <f t="shared" si="62"/>
        <v>946</v>
      </c>
      <c r="Y72" s="117">
        <f>D72+H72+L72+P72+T72</f>
        <v>891</v>
      </c>
      <c r="Z72" s="119">
        <f>AVERAGE(E72,I72,M72,Q72,U72)</f>
        <v>189.2</v>
      </c>
      <c r="AA72" s="120">
        <f>AVERAGE(E72,I72,M72,Q72,U72)-C72</f>
        <v>178.2</v>
      </c>
      <c r="AB72" s="241"/>
    </row>
    <row r="73" spans="1:34" s="134" customFormat="1" ht="16.149999999999999" customHeight="1" x14ac:dyDescent="0.2">
      <c r="A73" s="112"/>
      <c r="B73" s="122" t="s">
        <v>40</v>
      </c>
      <c r="C73" s="121">
        <v>38</v>
      </c>
      <c r="D73" s="115">
        <v>216</v>
      </c>
      <c r="E73" s="116">
        <f t="shared" ref="E73:E74" si="73">D73+C73</f>
        <v>254</v>
      </c>
      <c r="F73" s="245"/>
      <c r="G73" s="246"/>
      <c r="H73" s="117">
        <v>152</v>
      </c>
      <c r="I73" s="118">
        <f t="shared" ref="I73:I74" si="74">H73+C73</f>
        <v>190</v>
      </c>
      <c r="J73" s="245"/>
      <c r="K73" s="246"/>
      <c r="L73" s="117">
        <v>170</v>
      </c>
      <c r="M73" s="118">
        <f t="shared" ref="M73:M74" si="75">L73+C73</f>
        <v>208</v>
      </c>
      <c r="N73" s="245"/>
      <c r="O73" s="246"/>
      <c r="P73" s="115">
        <v>102</v>
      </c>
      <c r="Q73" s="116">
        <f t="shared" ref="Q73:Q74" si="76">P73+C73</f>
        <v>140</v>
      </c>
      <c r="R73" s="245"/>
      <c r="S73" s="246"/>
      <c r="T73" s="115">
        <v>126</v>
      </c>
      <c r="U73" s="116">
        <f t="shared" ref="U73:U74" si="77">T73+C73</f>
        <v>164</v>
      </c>
      <c r="V73" s="245"/>
      <c r="W73" s="246"/>
      <c r="X73" s="118">
        <f t="shared" si="62"/>
        <v>956</v>
      </c>
      <c r="Y73" s="117">
        <f>D73+H73+L73+P73+T73</f>
        <v>766</v>
      </c>
      <c r="Z73" s="119">
        <f>AVERAGE(E73,I73,M73,Q73,U73)</f>
        <v>191.2</v>
      </c>
      <c r="AA73" s="120">
        <f>AVERAGE(E73,I73,M73,Q73,U73)-C73</f>
        <v>153.19999999999999</v>
      </c>
      <c r="AB73" s="241"/>
    </row>
    <row r="74" spans="1:34" s="134" customFormat="1" ht="16.899999999999999" customHeight="1" thickBot="1" x14ac:dyDescent="0.25">
      <c r="A74" s="112"/>
      <c r="B74" s="136" t="s">
        <v>39</v>
      </c>
      <c r="C74" s="123">
        <v>34</v>
      </c>
      <c r="D74" s="115">
        <v>167</v>
      </c>
      <c r="E74" s="116">
        <f t="shared" si="73"/>
        <v>201</v>
      </c>
      <c r="F74" s="247"/>
      <c r="G74" s="248"/>
      <c r="H74" s="124">
        <v>154</v>
      </c>
      <c r="I74" s="118">
        <f t="shared" si="74"/>
        <v>188</v>
      </c>
      <c r="J74" s="247"/>
      <c r="K74" s="248"/>
      <c r="L74" s="117">
        <v>132</v>
      </c>
      <c r="M74" s="118">
        <f t="shared" si="75"/>
        <v>166</v>
      </c>
      <c r="N74" s="247"/>
      <c r="O74" s="248"/>
      <c r="P74" s="115">
        <v>166</v>
      </c>
      <c r="Q74" s="116">
        <f t="shared" si="76"/>
        <v>200</v>
      </c>
      <c r="R74" s="247"/>
      <c r="S74" s="248"/>
      <c r="T74" s="115">
        <v>197</v>
      </c>
      <c r="U74" s="116">
        <f t="shared" si="77"/>
        <v>231</v>
      </c>
      <c r="V74" s="247"/>
      <c r="W74" s="248"/>
      <c r="X74" s="118">
        <f t="shared" si="62"/>
        <v>986</v>
      </c>
      <c r="Y74" s="124">
        <f>D74+H74+L74+P74+T74</f>
        <v>816</v>
      </c>
      <c r="Z74" s="125">
        <f>AVERAGE(E74,I74,M74,Q74,U74)</f>
        <v>197.2</v>
      </c>
      <c r="AA74" s="126">
        <f>AVERAGE(E74,I74,M74,Q74,U74)-C74</f>
        <v>163.19999999999999</v>
      </c>
      <c r="AB74" s="242"/>
    </row>
    <row r="75" spans="1:34" s="134" customFormat="1" ht="48.75" customHeight="1" thickBot="1" x14ac:dyDescent="0.25">
      <c r="A75" s="112"/>
      <c r="B75" s="127" t="s">
        <v>17</v>
      </c>
      <c r="C75" s="128">
        <f>SUM(C76:C78)</f>
        <v>76</v>
      </c>
      <c r="D75" s="100">
        <f>SUM(D76:D78)</f>
        <v>455</v>
      </c>
      <c r="E75" s="129">
        <f>SUM(E76:E78)</f>
        <v>531</v>
      </c>
      <c r="F75" s="129">
        <f>E71</f>
        <v>656</v>
      </c>
      <c r="G75" s="106" t="str">
        <f>B71</f>
        <v>VERX</v>
      </c>
      <c r="H75" s="137">
        <f>SUM(H76:H78)</f>
        <v>486</v>
      </c>
      <c r="I75" s="129">
        <f>SUM(I76:I78)</f>
        <v>562</v>
      </c>
      <c r="J75" s="129">
        <f>I67</f>
        <v>521</v>
      </c>
      <c r="K75" s="106" t="str">
        <f>B67</f>
        <v>Bowling</v>
      </c>
      <c r="L75" s="108">
        <f>SUM(L76:L78)</f>
        <v>524</v>
      </c>
      <c r="M75" s="132">
        <f>SUM(M76:M78)</f>
        <v>600</v>
      </c>
      <c r="N75" s="129">
        <f>M63</f>
        <v>565</v>
      </c>
      <c r="O75" s="106" t="str">
        <f>B63</f>
        <v>Bowlingu Team</v>
      </c>
      <c r="P75" s="107">
        <f>SUM(P76:P78)</f>
        <v>460</v>
      </c>
      <c r="Q75" s="132">
        <f>SUM(Q76:Q78)</f>
        <v>536</v>
      </c>
      <c r="R75" s="129">
        <f>Q79</f>
        <v>595</v>
      </c>
      <c r="S75" s="106" t="str">
        <f>B79</f>
        <v>Malm ja Ko</v>
      </c>
      <c r="T75" s="107">
        <f>SUM(T76:T78)</f>
        <v>417</v>
      </c>
      <c r="U75" s="132">
        <f>SUM(U76:U78)</f>
        <v>493</v>
      </c>
      <c r="V75" s="129">
        <f>U83</f>
        <v>0</v>
      </c>
      <c r="W75" s="106">
        <f>B83</f>
        <v>0</v>
      </c>
      <c r="X75" s="109">
        <f t="shared" si="62"/>
        <v>2722</v>
      </c>
      <c r="Y75" s="107">
        <f>SUM(Y76:Y78)</f>
        <v>2342</v>
      </c>
      <c r="Z75" s="133">
        <f>AVERAGE(Z76,Z77,Z78)</f>
        <v>181.4666666666667</v>
      </c>
      <c r="AA75" s="111">
        <f>AVERAGE(AA76,AA77,AA78)</f>
        <v>156.13333333333335</v>
      </c>
      <c r="AB75" s="240">
        <f>F76+J76+N76+R76+V76</f>
        <v>3</v>
      </c>
    </row>
    <row r="76" spans="1:34" s="134" customFormat="1" ht="16.149999999999999" customHeight="1" x14ac:dyDescent="0.2">
      <c r="A76" s="112"/>
      <c r="B76" s="135" t="s">
        <v>35</v>
      </c>
      <c r="C76" s="121">
        <v>24</v>
      </c>
      <c r="D76" s="115">
        <v>159</v>
      </c>
      <c r="E76" s="116">
        <f>D76+C76</f>
        <v>183</v>
      </c>
      <c r="F76" s="243">
        <v>0</v>
      </c>
      <c r="G76" s="244"/>
      <c r="H76" s="117">
        <v>158</v>
      </c>
      <c r="I76" s="118">
        <f>H76+C76</f>
        <v>182</v>
      </c>
      <c r="J76" s="243">
        <v>1</v>
      </c>
      <c r="K76" s="244"/>
      <c r="L76" s="117">
        <v>202</v>
      </c>
      <c r="M76" s="118">
        <f>L76+C76</f>
        <v>226</v>
      </c>
      <c r="N76" s="243">
        <v>1</v>
      </c>
      <c r="O76" s="244"/>
      <c r="P76" s="117">
        <v>143</v>
      </c>
      <c r="Q76" s="116">
        <f>P76+C76</f>
        <v>167</v>
      </c>
      <c r="R76" s="243">
        <v>0</v>
      </c>
      <c r="S76" s="244"/>
      <c r="T76" s="115">
        <v>147</v>
      </c>
      <c r="U76" s="116">
        <f>T76+C76</f>
        <v>171</v>
      </c>
      <c r="V76" s="243">
        <v>1</v>
      </c>
      <c r="W76" s="244"/>
      <c r="X76" s="118">
        <f t="shared" si="62"/>
        <v>929</v>
      </c>
      <c r="Y76" s="117">
        <f>D76+H76+L76+P76+T76</f>
        <v>809</v>
      </c>
      <c r="Z76" s="119">
        <f>AVERAGE(E76,I76,M76,Q76,U76)</f>
        <v>185.8</v>
      </c>
      <c r="AA76" s="120">
        <f>AVERAGE(E76,I76,M76,Q76,U76)-C76</f>
        <v>161.80000000000001</v>
      </c>
      <c r="AB76" s="241"/>
    </row>
    <row r="77" spans="1:34" s="134" customFormat="1" ht="16.149999999999999" customHeight="1" x14ac:dyDescent="0.2">
      <c r="A77" s="112"/>
      <c r="B77" s="122" t="s">
        <v>36</v>
      </c>
      <c r="C77" s="121">
        <v>26</v>
      </c>
      <c r="D77" s="115">
        <v>155</v>
      </c>
      <c r="E77" s="116">
        <f t="shared" ref="E77:E78" si="78">D77+C77</f>
        <v>181</v>
      </c>
      <c r="F77" s="245"/>
      <c r="G77" s="246"/>
      <c r="H77" s="117">
        <v>154</v>
      </c>
      <c r="I77" s="118">
        <f t="shared" ref="I77:I78" si="79">H77+C77</f>
        <v>180</v>
      </c>
      <c r="J77" s="245"/>
      <c r="K77" s="246"/>
      <c r="L77" s="117">
        <v>158</v>
      </c>
      <c r="M77" s="118">
        <f t="shared" ref="M77:M78" si="80">L77+C77</f>
        <v>184</v>
      </c>
      <c r="N77" s="245"/>
      <c r="O77" s="246"/>
      <c r="P77" s="115">
        <v>182</v>
      </c>
      <c r="Q77" s="116">
        <f t="shared" ref="Q77:Q78" si="81">P77+C77</f>
        <v>208</v>
      </c>
      <c r="R77" s="245"/>
      <c r="S77" s="246"/>
      <c r="T77" s="115">
        <v>150</v>
      </c>
      <c r="U77" s="116">
        <f t="shared" ref="U77:U78" si="82">T77+C77</f>
        <v>176</v>
      </c>
      <c r="V77" s="245"/>
      <c r="W77" s="246"/>
      <c r="X77" s="118">
        <f t="shared" si="62"/>
        <v>929</v>
      </c>
      <c r="Y77" s="117">
        <f>D77+H77+L77+P77+T77</f>
        <v>799</v>
      </c>
      <c r="Z77" s="119">
        <f>AVERAGE(E77,I77,M77,Q77,U77)</f>
        <v>185.8</v>
      </c>
      <c r="AA77" s="120">
        <f>AVERAGE(E77,I77,M77,Q77,U77)-C77</f>
        <v>159.80000000000001</v>
      </c>
      <c r="AB77" s="241"/>
    </row>
    <row r="78" spans="1:34" s="134" customFormat="1" ht="16.899999999999999" customHeight="1" thickBot="1" x14ac:dyDescent="0.25">
      <c r="A78" s="112"/>
      <c r="B78" s="136" t="s">
        <v>37</v>
      </c>
      <c r="C78" s="123">
        <v>26</v>
      </c>
      <c r="D78" s="115">
        <v>141</v>
      </c>
      <c r="E78" s="116">
        <f t="shared" si="78"/>
        <v>167</v>
      </c>
      <c r="F78" s="247"/>
      <c r="G78" s="248"/>
      <c r="H78" s="124">
        <v>174</v>
      </c>
      <c r="I78" s="118">
        <f t="shared" si="79"/>
        <v>200</v>
      </c>
      <c r="J78" s="247"/>
      <c r="K78" s="248"/>
      <c r="L78" s="117">
        <v>164</v>
      </c>
      <c r="M78" s="118">
        <f t="shared" si="80"/>
        <v>190</v>
      </c>
      <c r="N78" s="247"/>
      <c r="O78" s="248"/>
      <c r="P78" s="115">
        <v>135</v>
      </c>
      <c r="Q78" s="116">
        <f t="shared" si="81"/>
        <v>161</v>
      </c>
      <c r="R78" s="247"/>
      <c r="S78" s="248"/>
      <c r="T78" s="115">
        <v>120</v>
      </c>
      <c r="U78" s="116">
        <f t="shared" si="82"/>
        <v>146</v>
      </c>
      <c r="V78" s="247"/>
      <c r="W78" s="248"/>
      <c r="X78" s="118">
        <f t="shared" si="62"/>
        <v>864</v>
      </c>
      <c r="Y78" s="124">
        <f>D78+H78+L78+P78+T78</f>
        <v>734</v>
      </c>
      <c r="Z78" s="125">
        <f>AVERAGE(E78,I78,M78,Q78,U78)</f>
        <v>172.8</v>
      </c>
      <c r="AA78" s="126">
        <f>AVERAGE(E78,I78,M78,Q78,U78)-C78</f>
        <v>146.80000000000001</v>
      </c>
      <c r="AB78" s="242"/>
    </row>
    <row r="79" spans="1:34" s="134" customFormat="1" ht="48.75" customHeight="1" x14ac:dyDescent="0.2">
      <c r="A79" s="112"/>
      <c r="B79" s="189" t="s">
        <v>81</v>
      </c>
      <c r="C79" s="138">
        <f>SUM(C80:C82)</f>
        <v>143</v>
      </c>
      <c r="D79" s="100">
        <f>SUM(D80:D82)</f>
        <v>387</v>
      </c>
      <c r="E79" s="129">
        <f>SUM(E80:E82)</f>
        <v>530</v>
      </c>
      <c r="F79" s="129">
        <f>E67</f>
        <v>463</v>
      </c>
      <c r="G79" s="106" t="str">
        <f>B67</f>
        <v>Bowling</v>
      </c>
      <c r="H79" s="130">
        <f>SUM(H80:H82)</f>
        <v>395</v>
      </c>
      <c r="I79" s="129">
        <f>SUM(I80:I82)</f>
        <v>538</v>
      </c>
      <c r="J79" s="129">
        <f>I63</f>
        <v>532</v>
      </c>
      <c r="K79" s="106" t="str">
        <f>B63</f>
        <v>Bowlingu Team</v>
      </c>
      <c r="L79" s="107">
        <f>SUM(L80:L82)</f>
        <v>349</v>
      </c>
      <c r="M79" s="131">
        <f>SUM(M80:M82)</f>
        <v>492</v>
      </c>
      <c r="N79" s="129">
        <f>M83</f>
        <v>0</v>
      </c>
      <c r="O79" s="106">
        <f>B83</f>
        <v>0</v>
      </c>
      <c r="P79" s="107">
        <f>SUM(P80:P82)</f>
        <v>452</v>
      </c>
      <c r="Q79" s="131">
        <f>SUM(Q80:Q82)</f>
        <v>595</v>
      </c>
      <c r="R79" s="129">
        <f>Q75</f>
        <v>536</v>
      </c>
      <c r="S79" s="106" t="str">
        <f>B75</f>
        <v>TER Team</v>
      </c>
      <c r="T79" s="107">
        <f>SUM(T80:T82)</f>
        <v>378</v>
      </c>
      <c r="U79" s="131">
        <f>SUM(U80:U82)</f>
        <v>521</v>
      </c>
      <c r="V79" s="129">
        <f>U71</f>
        <v>582</v>
      </c>
      <c r="W79" s="106" t="str">
        <f>B71</f>
        <v>VERX</v>
      </c>
      <c r="X79" s="109">
        <f t="shared" si="62"/>
        <v>2676</v>
      </c>
      <c r="Y79" s="107">
        <f>SUM(Y80:Y82)</f>
        <v>1961</v>
      </c>
      <c r="Z79" s="133">
        <f>AVERAGE(Z80,Z81,Z82)</f>
        <v>178.4</v>
      </c>
      <c r="AA79" s="111">
        <f>AVERAGE(AA80,AA81,AA82)</f>
        <v>130.73333333333332</v>
      </c>
      <c r="AB79" s="240">
        <f>F80+J80+N80+R80+V80</f>
        <v>4</v>
      </c>
    </row>
    <row r="80" spans="1:34" s="134" customFormat="1" ht="16.149999999999999" customHeight="1" x14ac:dyDescent="0.2">
      <c r="A80" s="112"/>
      <c r="B80" s="190" t="s">
        <v>94</v>
      </c>
      <c r="C80" s="121">
        <v>54</v>
      </c>
      <c r="D80" s="115">
        <v>121</v>
      </c>
      <c r="E80" s="116">
        <f>D80+C80</f>
        <v>175</v>
      </c>
      <c r="F80" s="243">
        <v>1</v>
      </c>
      <c r="G80" s="244"/>
      <c r="H80" s="117">
        <v>123</v>
      </c>
      <c r="I80" s="118">
        <f>H80+C80</f>
        <v>177</v>
      </c>
      <c r="J80" s="243">
        <v>1</v>
      </c>
      <c r="K80" s="244"/>
      <c r="L80" s="117">
        <v>78</v>
      </c>
      <c r="M80" s="118">
        <f>L80+C80</f>
        <v>132</v>
      </c>
      <c r="N80" s="243">
        <v>1</v>
      </c>
      <c r="O80" s="244"/>
      <c r="P80" s="117">
        <v>146</v>
      </c>
      <c r="Q80" s="116">
        <f>P80+C80</f>
        <v>200</v>
      </c>
      <c r="R80" s="243">
        <v>1</v>
      </c>
      <c r="S80" s="244"/>
      <c r="T80" s="115">
        <v>129</v>
      </c>
      <c r="U80" s="116">
        <f>T80+C80</f>
        <v>183</v>
      </c>
      <c r="V80" s="243">
        <v>0</v>
      </c>
      <c r="W80" s="244"/>
      <c r="X80" s="118">
        <f t="shared" si="62"/>
        <v>867</v>
      </c>
      <c r="Y80" s="117">
        <f>D80+H80+L80+P80+T80</f>
        <v>597</v>
      </c>
      <c r="Z80" s="119">
        <f>AVERAGE(E80,I80,M80,Q80,U80)</f>
        <v>173.4</v>
      </c>
      <c r="AA80" s="120">
        <f>AVERAGE(E80,I80,M80,Q80,U80)-C80</f>
        <v>119.4</v>
      </c>
      <c r="AB80" s="241"/>
    </row>
    <row r="81" spans="1:28" s="134" customFormat="1" ht="16.149999999999999" customHeight="1" x14ac:dyDescent="0.2">
      <c r="A81" s="112"/>
      <c r="B81" s="191" t="s">
        <v>119</v>
      </c>
      <c r="C81" s="121">
        <v>47</v>
      </c>
      <c r="D81" s="115">
        <v>130</v>
      </c>
      <c r="E81" s="116">
        <f t="shared" ref="E81:E82" si="83">D81+C81</f>
        <v>177</v>
      </c>
      <c r="F81" s="245"/>
      <c r="G81" s="246"/>
      <c r="H81" s="117">
        <v>134</v>
      </c>
      <c r="I81" s="118">
        <f t="shared" ref="I81:I82" si="84">H81+C81</f>
        <v>181</v>
      </c>
      <c r="J81" s="245"/>
      <c r="K81" s="246"/>
      <c r="L81" s="117">
        <v>146</v>
      </c>
      <c r="M81" s="118">
        <f t="shared" ref="M81:M82" si="85">L81+C81</f>
        <v>193</v>
      </c>
      <c r="N81" s="245"/>
      <c r="O81" s="246"/>
      <c r="P81" s="115">
        <v>154</v>
      </c>
      <c r="Q81" s="116">
        <f t="shared" ref="Q81:Q82" si="86">P81+C81</f>
        <v>201</v>
      </c>
      <c r="R81" s="245"/>
      <c r="S81" s="246"/>
      <c r="T81" s="115">
        <v>129</v>
      </c>
      <c r="U81" s="116">
        <f t="shared" ref="U81:U82" si="87">T81+C81</f>
        <v>176</v>
      </c>
      <c r="V81" s="245"/>
      <c r="W81" s="246"/>
      <c r="X81" s="118">
        <f t="shared" si="62"/>
        <v>928</v>
      </c>
      <c r="Y81" s="117">
        <f>D81+H81+L81+P81+T81</f>
        <v>693</v>
      </c>
      <c r="Z81" s="119">
        <f>AVERAGE(E81,I81,M81,Q81,U81)</f>
        <v>185.6</v>
      </c>
      <c r="AA81" s="120">
        <f>AVERAGE(E81,I81,M81,Q81,U81)-C81</f>
        <v>138.6</v>
      </c>
      <c r="AB81" s="241"/>
    </row>
    <row r="82" spans="1:28" s="134" customFormat="1" ht="16.899999999999999" customHeight="1" thickBot="1" x14ac:dyDescent="0.25">
      <c r="A82" s="112"/>
      <c r="B82" s="192" t="s">
        <v>83</v>
      </c>
      <c r="C82" s="123">
        <v>42</v>
      </c>
      <c r="D82" s="115">
        <v>136</v>
      </c>
      <c r="E82" s="116">
        <f t="shared" si="83"/>
        <v>178</v>
      </c>
      <c r="F82" s="247"/>
      <c r="G82" s="248"/>
      <c r="H82" s="124">
        <v>138</v>
      </c>
      <c r="I82" s="118">
        <f t="shared" si="84"/>
        <v>180</v>
      </c>
      <c r="J82" s="247"/>
      <c r="K82" s="248"/>
      <c r="L82" s="117">
        <v>125</v>
      </c>
      <c r="M82" s="118">
        <f t="shared" si="85"/>
        <v>167</v>
      </c>
      <c r="N82" s="247"/>
      <c r="O82" s="248"/>
      <c r="P82" s="115">
        <v>152</v>
      </c>
      <c r="Q82" s="116">
        <f t="shared" si="86"/>
        <v>194</v>
      </c>
      <c r="R82" s="247"/>
      <c r="S82" s="248"/>
      <c r="T82" s="115">
        <v>120</v>
      </c>
      <c r="U82" s="116">
        <f t="shared" si="87"/>
        <v>162</v>
      </c>
      <c r="V82" s="247"/>
      <c r="W82" s="248"/>
      <c r="X82" s="118">
        <f t="shared" si="62"/>
        <v>881</v>
      </c>
      <c r="Y82" s="124">
        <f>D82+H82+L82+P82+T82</f>
        <v>671</v>
      </c>
      <c r="Z82" s="125">
        <f>AVERAGE(E82,I82,M82,Q82,U82)</f>
        <v>176.2</v>
      </c>
      <c r="AA82" s="126">
        <f>AVERAGE(E82,I82,M82,Q82,U82)-C82</f>
        <v>134.19999999999999</v>
      </c>
      <c r="AB82" s="242"/>
    </row>
    <row r="83" spans="1:28" s="134" customFormat="1" ht="48.75" customHeight="1" thickBot="1" x14ac:dyDescent="0.25">
      <c r="A83" s="112"/>
      <c r="B83" s="127"/>
      <c r="C83" s="138">
        <f>SUM(C84:C86)</f>
        <v>0</v>
      </c>
      <c r="D83" s="100">
        <f>SUM(D84:D86)</f>
        <v>0</v>
      </c>
      <c r="E83" s="129">
        <f>SUM(E84:E86)</f>
        <v>0</v>
      </c>
      <c r="F83" s="129">
        <f>E63</f>
        <v>473</v>
      </c>
      <c r="G83" s="106" t="str">
        <f>B63</f>
        <v>Bowlingu Team</v>
      </c>
      <c r="H83" s="130">
        <f>SUM(H84:H86)</f>
        <v>0</v>
      </c>
      <c r="I83" s="129">
        <f>SUM(I84:I86)</f>
        <v>0</v>
      </c>
      <c r="J83" s="129">
        <f>I71</f>
        <v>580</v>
      </c>
      <c r="K83" s="106" t="str">
        <f>B71</f>
        <v>VERX</v>
      </c>
      <c r="L83" s="108">
        <f>SUM(L84:L86)</f>
        <v>0</v>
      </c>
      <c r="M83" s="132">
        <f>SUM(M84:M86)</f>
        <v>0</v>
      </c>
      <c r="N83" s="129">
        <f>M79</f>
        <v>492</v>
      </c>
      <c r="O83" s="106" t="str">
        <f>B79</f>
        <v>Malm ja Ko</v>
      </c>
      <c r="P83" s="107">
        <f>SUM(P84:P86)</f>
        <v>0</v>
      </c>
      <c r="Q83" s="132">
        <f>SUM(Q84:Q86)</f>
        <v>0</v>
      </c>
      <c r="R83" s="129">
        <f>Q67</f>
        <v>614</v>
      </c>
      <c r="S83" s="106" t="str">
        <f>B67</f>
        <v>Bowling</v>
      </c>
      <c r="T83" s="107">
        <f>SUM(T84:T86)</f>
        <v>0</v>
      </c>
      <c r="U83" s="132">
        <f>SUM(U84:U86)</f>
        <v>0</v>
      </c>
      <c r="V83" s="129">
        <f>U75</f>
        <v>493</v>
      </c>
      <c r="W83" s="106" t="str">
        <f>B75</f>
        <v>TER Team</v>
      </c>
      <c r="X83" s="109">
        <f t="shared" si="62"/>
        <v>0</v>
      </c>
      <c r="Y83" s="107">
        <f>SUM(Y84:Y86)</f>
        <v>0</v>
      </c>
      <c r="Z83" s="133" t="e">
        <f>AVERAGE(Z84,Z85,Z86)</f>
        <v>#DIV/0!</v>
      </c>
      <c r="AA83" s="111" t="e">
        <f>AVERAGE(AA84,AA85,AA86)</f>
        <v>#DIV/0!</v>
      </c>
      <c r="AB83" s="240">
        <f>F84+J84+N84+R84+V84</f>
        <v>0</v>
      </c>
    </row>
    <row r="84" spans="1:28" s="134" customFormat="1" ht="16.149999999999999" customHeight="1" x14ac:dyDescent="0.2">
      <c r="A84" s="112"/>
      <c r="B84" s="135"/>
      <c r="C84" s="121"/>
      <c r="D84" s="115"/>
      <c r="E84" s="116"/>
      <c r="F84" s="243"/>
      <c r="G84" s="244"/>
      <c r="H84" s="117"/>
      <c r="I84" s="118"/>
      <c r="J84" s="243"/>
      <c r="K84" s="244"/>
      <c r="L84" s="117"/>
      <c r="M84" s="118"/>
      <c r="N84" s="243"/>
      <c r="O84" s="244"/>
      <c r="P84" s="117"/>
      <c r="Q84" s="116"/>
      <c r="R84" s="243"/>
      <c r="S84" s="244"/>
      <c r="T84" s="115"/>
      <c r="U84" s="116"/>
      <c r="V84" s="243"/>
      <c r="W84" s="244"/>
      <c r="X84" s="118">
        <f t="shared" si="62"/>
        <v>0</v>
      </c>
      <c r="Y84" s="117">
        <f>D84+H84+L84+P84+T84</f>
        <v>0</v>
      </c>
      <c r="Z84" s="119" t="e">
        <f>AVERAGE(E84,I84,M84,Q84,U84)</f>
        <v>#DIV/0!</v>
      </c>
      <c r="AA84" s="120" t="e">
        <f>AVERAGE(E84,I84,M84,Q84,U84)-C84</f>
        <v>#DIV/0!</v>
      </c>
      <c r="AB84" s="241"/>
    </row>
    <row r="85" spans="1:28" s="134" customFormat="1" ht="16.149999999999999" customHeight="1" x14ac:dyDescent="0.2">
      <c r="A85" s="112"/>
      <c r="B85" s="122"/>
      <c r="C85" s="121"/>
      <c r="D85" s="115"/>
      <c r="E85" s="116"/>
      <c r="F85" s="245"/>
      <c r="G85" s="246"/>
      <c r="H85" s="117"/>
      <c r="I85" s="118"/>
      <c r="J85" s="245"/>
      <c r="K85" s="246"/>
      <c r="L85" s="117"/>
      <c r="M85" s="118"/>
      <c r="N85" s="245"/>
      <c r="O85" s="246"/>
      <c r="P85" s="115"/>
      <c r="Q85" s="116"/>
      <c r="R85" s="245"/>
      <c r="S85" s="246"/>
      <c r="T85" s="115"/>
      <c r="U85" s="116"/>
      <c r="V85" s="245"/>
      <c r="W85" s="246"/>
      <c r="X85" s="118">
        <f t="shared" si="62"/>
        <v>0</v>
      </c>
      <c r="Y85" s="117">
        <f>D85+H85+L85+P85+T85</f>
        <v>0</v>
      </c>
      <c r="Z85" s="119" t="e">
        <f>AVERAGE(E85,I85,M85,Q85,U85)</f>
        <v>#DIV/0!</v>
      </c>
      <c r="AA85" s="120" t="e">
        <f>AVERAGE(E85,I85,M85,Q85,U85)-C85</f>
        <v>#DIV/0!</v>
      </c>
      <c r="AB85" s="241"/>
    </row>
    <row r="86" spans="1:28" s="134" customFormat="1" ht="16.899999999999999" customHeight="1" thickBot="1" x14ac:dyDescent="0.25">
      <c r="A86" s="112"/>
      <c r="B86" s="136"/>
      <c r="C86" s="123"/>
      <c r="D86" s="115"/>
      <c r="E86" s="116"/>
      <c r="F86" s="247"/>
      <c r="G86" s="248"/>
      <c r="H86" s="124"/>
      <c r="I86" s="118"/>
      <c r="J86" s="247"/>
      <c r="K86" s="248"/>
      <c r="L86" s="117"/>
      <c r="M86" s="118"/>
      <c r="N86" s="247"/>
      <c r="O86" s="248"/>
      <c r="P86" s="115"/>
      <c r="Q86" s="116"/>
      <c r="R86" s="247"/>
      <c r="S86" s="248"/>
      <c r="T86" s="115"/>
      <c r="U86" s="116"/>
      <c r="V86" s="247"/>
      <c r="W86" s="248"/>
      <c r="X86" s="118">
        <f t="shared" si="62"/>
        <v>0</v>
      </c>
      <c r="Y86" s="124">
        <f>D86+H86+L86+P86+T86</f>
        <v>0</v>
      </c>
      <c r="Z86" s="125" t="e">
        <f>AVERAGE(E86,I86,M86,Q86,U86)</f>
        <v>#DIV/0!</v>
      </c>
      <c r="AA86" s="126" t="e">
        <f>AVERAGE(E86,I86,M86,Q86,U86)-C86</f>
        <v>#DIV/0!</v>
      </c>
      <c r="AB86" s="242"/>
    </row>
    <row r="87" spans="1:28" s="134" customFormat="1" ht="30.75" customHeight="1" x14ac:dyDescent="0.2">
      <c r="A87" s="112"/>
      <c r="B87" s="139"/>
      <c r="C87" s="140"/>
      <c r="D87" s="141"/>
      <c r="E87" s="142"/>
      <c r="F87" s="143"/>
      <c r="G87" s="143"/>
      <c r="H87" s="141"/>
      <c r="I87" s="142"/>
      <c r="J87" s="143"/>
      <c r="K87" s="143"/>
      <c r="L87" s="141"/>
      <c r="M87" s="142"/>
      <c r="N87" s="143"/>
      <c r="O87" s="143"/>
      <c r="P87" s="141"/>
      <c r="Q87" s="142"/>
      <c r="R87" s="143"/>
      <c r="S87" s="143"/>
      <c r="T87" s="141"/>
      <c r="U87" s="142"/>
      <c r="V87" s="143"/>
      <c r="W87" s="143"/>
      <c r="X87" s="142"/>
      <c r="Y87" s="141"/>
      <c r="Z87" s="144"/>
      <c r="AA87" s="145"/>
      <c r="AB87" s="146"/>
    </row>
  </sheetData>
  <mergeCells count="138"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79:AB82"/>
    <mergeCell ref="F80:G82"/>
    <mergeCell ref="J80:K82"/>
    <mergeCell ref="N80:O82"/>
    <mergeCell ref="R80:S82"/>
    <mergeCell ref="V80:W82"/>
    <mergeCell ref="AB83:AB86"/>
    <mergeCell ref="F84:G86"/>
    <mergeCell ref="J84:K86"/>
    <mergeCell ref="N84:O86"/>
    <mergeCell ref="R84:S86"/>
    <mergeCell ref="V84:W86"/>
    <mergeCell ref="AB71:AB74"/>
    <mergeCell ref="F72:G74"/>
    <mergeCell ref="J72:K74"/>
    <mergeCell ref="N72:O74"/>
    <mergeCell ref="R72:S74"/>
    <mergeCell ref="V72:W74"/>
    <mergeCell ref="AB75:AB78"/>
    <mergeCell ref="F76:G78"/>
    <mergeCell ref="J76:K78"/>
    <mergeCell ref="N76:O78"/>
    <mergeCell ref="R76:S78"/>
    <mergeCell ref="V76:W78"/>
    <mergeCell ref="AB63:AB66"/>
    <mergeCell ref="F64:G66"/>
    <mergeCell ref="J64:K66"/>
    <mergeCell ref="N64:O66"/>
    <mergeCell ref="R64:S66"/>
    <mergeCell ref="V64:W66"/>
    <mergeCell ref="AB67:AB70"/>
    <mergeCell ref="F68:G70"/>
    <mergeCell ref="J68:K70"/>
    <mergeCell ref="N68:O70"/>
    <mergeCell ref="R68:S70"/>
    <mergeCell ref="V68:W70"/>
    <mergeCell ref="F62:G62"/>
    <mergeCell ref="J62:K62"/>
    <mergeCell ref="N62:O62"/>
    <mergeCell ref="R62:S62"/>
    <mergeCell ref="V62:W62"/>
    <mergeCell ref="F61:G61"/>
    <mergeCell ref="J61:K61"/>
    <mergeCell ref="N61:O61"/>
    <mergeCell ref="R61:S61"/>
    <mergeCell ref="V61:W6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</mergeCells>
  <conditionalFormatting sqref="C63:C65 C67:C69 C71:C73 C83:C85 C75:C77">
    <cfRule type="cellIs" dxfId="257" priority="125" stopIfTrue="1" operator="between">
      <formula>200</formula>
      <formula>300</formula>
    </cfRule>
  </conditionalFormatting>
  <conditionalFormatting sqref="AA60:AA62">
    <cfRule type="cellIs" dxfId="256" priority="126" stopIfTrue="1" operator="between">
      <formula>200</formula>
      <formula>300</formula>
    </cfRule>
  </conditionalFormatting>
  <conditionalFormatting sqref="V67:W67 J67:K67 F67:G67 E64:F64 L64:L67 N64 T64:T67 U64:V64 H64:H67 I64:J64 R64 E75:W75 E79:W79 E83:W83 E71:W71 M67:S67 X63:AA87 E65:E67 I65:I67 U65:U70">
    <cfRule type="cellIs" dxfId="255" priority="127" stopIfTrue="1" operator="between">
      <formula>200</formula>
      <formula>300</formula>
    </cfRule>
  </conditionalFormatting>
  <conditionalFormatting sqref="D67">
    <cfRule type="cellIs" dxfId="254" priority="124" stopIfTrue="1" operator="between">
      <formula>200</formula>
      <formula>300</formula>
    </cfRule>
  </conditionalFormatting>
  <conditionalFormatting sqref="D71">
    <cfRule type="cellIs" dxfId="253" priority="123" stopIfTrue="1" operator="between">
      <formula>200</formula>
      <formula>300</formula>
    </cfRule>
  </conditionalFormatting>
  <conditionalFormatting sqref="D75">
    <cfRule type="cellIs" dxfId="252" priority="122" stopIfTrue="1" operator="between">
      <formula>200</formula>
      <formula>300</formula>
    </cfRule>
  </conditionalFormatting>
  <conditionalFormatting sqref="D79">
    <cfRule type="cellIs" dxfId="251" priority="121" stopIfTrue="1" operator="between">
      <formula>200</formula>
      <formula>300</formula>
    </cfRule>
  </conditionalFormatting>
  <conditionalFormatting sqref="D83">
    <cfRule type="cellIs" dxfId="250" priority="120" stopIfTrue="1" operator="between">
      <formula>200</formula>
      <formula>300</formula>
    </cfRule>
  </conditionalFormatting>
  <conditionalFormatting sqref="C79:C81">
    <cfRule type="cellIs" dxfId="249" priority="119" stopIfTrue="1" operator="between">
      <formula>200</formula>
      <formula>300</formula>
    </cfRule>
  </conditionalFormatting>
  <conditionalFormatting sqref="D63">
    <cfRule type="cellIs" dxfId="248" priority="118" stopIfTrue="1" operator="between">
      <formula>200</formula>
      <formula>300</formula>
    </cfRule>
  </conditionalFormatting>
  <conditionalFormatting sqref="E63:W63">
    <cfRule type="cellIs" dxfId="247" priority="117" stopIfTrue="1" operator="between">
      <formula>200</formula>
      <formula>300</formula>
    </cfRule>
  </conditionalFormatting>
  <conditionalFormatting sqref="F80 L80:L82 N80 T80:T82 V80 H80:H82 J80 P80:P82 R80 D80:D82">
    <cfRule type="cellIs" dxfId="246" priority="113" stopIfTrue="1" operator="between">
      <formula>200</formula>
      <formula>300</formula>
    </cfRule>
  </conditionalFormatting>
  <conditionalFormatting sqref="F76 L76:L78 N76 T76:T78 V76 H76:H78 J76 P76:P78 R76">
    <cfRule type="cellIs" dxfId="245" priority="114" stopIfTrue="1" operator="between">
      <formula>200</formula>
      <formula>300</formula>
    </cfRule>
  </conditionalFormatting>
  <conditionalFormatting sqref="F84 L84:L87 N84 V84 H84:H87 J84 P84:P87 R84">
    <cfRule type="cellIs" dxfId="244" priority="112" stopIfTrue="1" operator="between">
      <formula>200</formula>
      <formula>300</formula>
    </cfRule>
  </conditionalFormatting>
  <conditionalFormatting sqref="F68 L68:L70 N68 T68:T70 V68 H68:H70 J68 P68:P70 R68">
    <cfRule type="cellIs" dxfId="243" priority="116" stopIfTrue="1" operator="between">
      <formula>200</formula>
      <formula>300</formula>
    </cfRule>
  </conditionalFormatting>
  <conditionalFormatting sqref="F72 L72:L74 N72 T72:T74 V72 H72:H74 J72 P72:P74 R72">
    <cfRule type="cellIs" dxfId="242" priority="115" stopIfTrue="1" operator="between">
      <formula>200</formula>
      <formula>300</formula>
    </cfRule>
  </conditionalFormatting>
  <conditionalFormatting sqref="Q64:Q66 Q72:Q74 Q76:Q78 Q80:Q82">
    <cfRule type="cellIs" dxfId="241" priority="111" stopIfTrue="1" operator="between">
      <formula>200</formula>
      <formula>300</formula>
    </cfRule>
  </conditionalFormatting>
  <conditionalFormatting sqref="T84:T87">
    <cfRule type="cellIs" dxfId="240" priority="110" stopIfTrue="1" operator="between">
      <formula>200</formula>
      <formula>300</formula>
    </cfRule>
  </conditionalFormatting>
  <conditionalFormatting sqref="M64:M66">
    <cfRule type="cellIs" dxfId="239" priority="109" stopIfTrue="1" operator="between">
      <formula>200</formula>
      <formula>300</formula>
    </cfRule>
  </conditionalFormatting>
  <conditionalFormatting sqref="D84:D87 D76:D78 D72:D74 D68:D70 D64:D66">
    <cfRule type="cellIs" dxfId="238" priority="107" stopIfTrue="1" operator="between">
      <formula>200</formula>
      <formula>300</formula>
    </cfRule>
  </conditionalFormatting>
  <conditionalFormatting sqref="P64:P66">
    <cfRule type="cellIs" dxfId="237" priority="108" stopIfTrue="1" operator="between">
      <formula>200</formula>
      <formula>300</formula>
    </cfRule>
  </conditionalFormatting>
  <conditionalFormatting sqref="E87">
    <cfRule type="cellIs" dxfId="236" priority="106" stopIfTrue="1" operator="between">
      <formula>200</formula>
      <formula>300</formula>
    </cfRule>
  </conditionalFormatting>
  <conditionalFormatting sqref="I87">
    <cfRule type="cellIs" dxfId="235" priority="105" stopIfTrue="1" operator="between">
      <formula>200</formula>
      <formula>300</formula>
    </cfRule>
  </conditionalFormatting>
  <conditionalFormatting sqref="M87">
    <cfRule type="cellIs" dxfId="234" priority="104" stopIfTrue="1" operator="between">
      <formula>200</formula>
      <formula>300</formula>
    </cfRule>
  </conditionalFormatting>
  <conditionalFormatting sqref="Q87">
    <cfRule type="cellIs" dxfId="233" priority="103" stopIfTrue="1" operator="between">
      <formula>200</formula>
      <formula>300</formula>
    </cfRule>
  </conditionalFormatting>
  <conditionalFormatting sqref="U87">
    <cfRule type="cellIs" dxfId="232" priority="102" stopIfTrue="1" operator="between">
      <formula>200</formula>
      <formula>300</formula>
    </cfRule>
  </conditionalFormatting>
  <conditionalFormatting sqref="E84:E86">
    <cfRule type="cellIs" dxfId="231" priority="101" stopIfTrue="1" operator="between">
      <formula>200</formula>
      <formula>300</formula>
    </cfRule>
  </conditionalFormatting>
  <conditionalFormatting sqref="I84:I86">
    <cfRule type="cellIs" dxfId="230" priority="100" stopIfTrue="1" operator="between">
      <formula>200</formula>
      <formula>300</formula>
    </cfRule>
  </conditionalFormatting>
  <conditionalFormatting sqref="M84:M86">
    <cfRule type="cellIs" dxfId="229" priority="99" stopIfTrue="1" operator="between">
      <formula>200</formula>
      <formula>300</formula>
    </cfRule>
  </conditionalFormatting>
  <conditionalFormatting sqref="U84:U86">
    <cfRule type="cellIs" dxfId="228" priority="97" stopIfTrue="1" operator="between">
      <formula>200</formula>
      <formula>300</formula>
    </cfRule>
  </conditionalFormatting>
  <conditionalFormatting sqref="E80:E82 E76:E78 E72:E74 E68:E70">
    <cfRule type="cellIs" dxfId="227" priority="91" stopIfTrue="1" operator="between">
      <formula>200</formula>
      <formula>300</formula>
    </cfRule>
  </conditionalFormatting>
  <conditionalFormatting sqref="I68:I70">
    <cfRule type="cellIs" dxfId="226" priority="90" stopIfTrue="1" operator="between">
      <formula>200</formula>
      <formula>300</formula>
    </cfRule>
  </conditionalFormatting>
  <conditionalFormatting sqref="I72:I74">
    <cfRule type="cellIs" dxfId="225" priority="89" stopIfTrue="1" operator="between">
      <formula>200</formula>
      <formula>300</formula>
    </cfRule>
  </conditionalFormatting>
  <conditionalFormatting sqref="I76:I78">
    <cfRule type="cellIs" dxfId="224" priority="88" stopIfTrue="1" operator="between">
      <formula>200</formula>
      <formula>300</formula>
    </cfRule>
  </conditionalFormatting>
  <conditionalFormatting sqref="I80:I82">
    <cfRule type="cellIs" dxfId="223" priority="87" stopIfTrue="1" operator="between">
      <formula>200</formula>
      <formula>300</formula>
    </cfRule>
  </conditionalFormatting>
  <conditionalFormatting sqref="M80:M82 M76:M78 M72:M74 M68:M70">
    <cfRule type="cellIs" dxfId="222" priority="86" stopIfTrue="1" operator="between">
      <formula>200</formula>
      <formula>300</formula>
    </cfRule>
  </conditionalFormatting>
  <conditionalFormatting sqref="Q84:Q86 Q68:Q70">
    <cfRule type="cellIs" dxfId="221" priority="85" stopIfTrue="1" operator="between">
      <formula>200</formula>
      <formula>300</formula>
    </cfRule>
  </conditionalFormatting>
  <conditionalFormatting sqref="U80:U82 U76:U78 U72:U74">
    <cfRule type="cellIs" dxfId="220" priority="84" stopIfTrue="1" operator="between">
      <formula>200</formula>
      <formula>300</formula>
    </cfRule>
  </conditionalFormatting>
  <conditionalFormatting sqref="C34:C36 C38:C40 C42:C44 C54:C56 C46:C48">
    <cfRule type="cellIs" dxfId="219" priority="81" stopIfTrue="1" operator="between">
      <formula>200</formula>
      <formula>300</formula>
    </cfRule>
  </conditionalFormatting>
  <conditionalFormatting sqref="AA31:AA33">
    <cfRule type="cellIs" dxfId="218" priority="82" stopIfTrue="1" operator="between">
      <formula>200</formula>
      <formula>300</formula>
    </cfRule>
  </conditionalFormatting>
  <conditionalFormatting sqref="V38:W38 J38:K38 F38:G38 E35:F35 L35:L38 N35 T35:T38 U35:V35 H35:H38 I35:J35 R35 E46:W46 E50:W50 E54:W54 E42:W42 M38:S38 X34:AA58 E36:E38 I36:I38 U36:U38">
    <cfRule type="cellIs" dxfId="217" priority="83" stopIfTrue="1" operator="between">
      <formula>200</formula>
      <formula>300</formula>
    </cfRule>
  </conditionalFormatting>
  <conditionalFormatting sqref="D38">
    <cfRule type="cellIs" dxfId="216" priority="80" stopIfTrue="1" operator="between">
      <formula>200</formula>
      <formula>300</formula>
    </cfRule>
  </conditionalFormatting>
  <conditionalFormatting sqref="D42">
    <cfRule type="cellIs" dxfId="215" priority="79" stopIfTrue="1" operator="between">
      <formula>200</formula>
      <formula>300</formula>
    </cfRule>
  </conditionalFormatting>
  <conditionalFormatting sqref="D46">
    <cfRule type="cellIs" dxfId="214" priority="78" stopIfTrue="1" operator="between">
      <formula>200</formula>
      <formula>300</formula>
    </cfRule>
  </conditionalFormatting>
  <conditionalFormatting sqref="D50">
    <cfRule type="cellIs" dxfId="213" priority="77" stopIfTrue="1" operator="between">
      <formula>200</formula>
      <formula>300</formula>
    </cfRule>
  </conditionalFormatting>
  <conditionalFormatting sqref="D54">
    <cfRule type="cellIs" dxfId="212" priority="76" stopIfTrue="1" operator="between">
      <formula>200</formula>
      <formula>300</formula>
    </cfRule>
  </conditionalFormatting>
  <conditionalFormatting sqref="C50:C52">
    <cfRule type="cellIs" dxfId="211" priority="75" stopIfTrue="1" operator="between">
      <formula>200</formula>
      <formula>300</formula>
    </cfRule>
  </conditionalFormatting>
  <conditionalFormatting sqref="D34">
    <cfRule type="cellIs" dxfId="210" priority="74" stopIfTrue="1" operator="between">
      <formula>200</formula>
      <formula>300</formula>
    </cfRule>
  </conditionalFormatting>
  <conditionalFormatting sqref="E34:W34">
    <cfRule type="cellIs" dxfId="209" priority="73" stopIfTrue="1" operator="between">
      <formula>200</formula>
      <formula>300</formula>
    </cfRule>
  </conditionalFormatting>
  <conditionalFormatting sqref="F51 L51:L53 N51 T51:T53 V51 H51:H53 J51 P51:P53 R51 D51:D53">
    <cfRule type="cellIs" dxfId="208" priority="69" stopIfTrue="1" operator="between">
      <formula>200</formula>
      <formula>300</formula>
    </cfRule>
  </conditionalFormatting>
  <conditionalFormatting sqref="F47 L47:L49 N47 T47:T49 V47 H47:H49 J47 P47:P49 R47">
    <cfRule type="cellIs" dxfId="207" priority="70" stopIfTrue="1" operator="between">
      <formula>200</formula>
      <formula>300</formula>
    </cfRule>
  </conditionalFormatting>
  <conditionalFormatting sqref="F55 L55:L58 N55 V55 H55:H58 J55 P55:P58 R55">
    <cfRule type="cellIs" dxfId="206" priority="68" stopIfTrue="1" operator="between">
      <formula>200</formula>
      <formula>300</formula>
    </cfRule>
  </conditionalFormatting>
  <conditionalFormatting sqref="F39 L39:L41 N39 T39:T41 V39 H39:H41 J39 P39:P41 R39">
    <cfRule type="cellIs" dxfId="205" priority="72" stopIfTrue="1" operator="between">
      <formula>200</formula>
      <formula>300</formula>
    </cfRule>
  </conditionalFormatting>
  <conditionalFormatting sqref="F43 L43:L45 N43 T43:T45 V43 H43:H45 J43 P43:P45 R43">
    <cfRule type="cellIs" dxfId="204" priority="71" stopIfTrue="1" operator="between">
      <formula>200</formula>
      <formula>300</formula>
    </cfRule>
  </conditionalFormatting>
  <conditionalFormatting sqref="Q35:Q37 Q43:Q45 Q47:Q49 Q51:Q53">
    <cfRule type="cellIs" dxfId="203" priority="67" stopIfTrue="1" operator="between">
      <formula>200</formula>
      <formula>300</formula>
    </cfRule>
  </conditionalFormatting>
  <conditionalFormatting sqref="T55:T58">
    <cfRule type="cellIs" dxfId="202" priority="66" stopIfTrue="1" operator="between">
      <formula>200</formula>
      <formula>300</formula>
    </cfRule>
  </conditionalFormatting>
  <conditionalFormatting sqref="M35:M37">
    <cfRule type="cellIs" dxfId="201" priority="65" stopIfTrue="1" operator="between">
      <formula>200</formula>
      <formula>300</formula>
    </cfRule>
  </conditionalFormatting>
  <conditionalFormatting sqref="D55:D58 D47:D49 D43:D45 D39:D41 D35:D37">
    <cfRule type="cellIs" dxfId="200" priority="63" stopIfTrue="1" operator="between">
      <formula>200</formula>
      <formula>300</formula>
    </cfRule>
  </conditionalFormatting>
  <conditionalFormatting sqref="P35:P37">
    <cfRule type="cellIs" dxfId="199" priority="64" stopIfTrue="1" operator="between">
      <formula>200</formula>
      <formula>300</formula>
    </cfRule>
  </conditionalFormatting>
  <conditionalFormatting sqref="E58">
    <cfRule type="cellIs" dxfId="198" priority="62" stopIfTrue="1" operator="between">
      <formula>200</formula>
      <formula>300</formula>
    </cfRule>
  </conditionalFormatting>
  <conditionalFormatting sqref="I58">
    <cfRule type="cellIs" dxfId="197" priority="61" stopIfTrue="1" operator="between">
      <formula>200</formula>
      <formula>300</formula>
    </cfRule>
  </conditionalFormatting>
  <conditionalFormatting sqref="M58">
    <cfRule type="cellIs" dxfId="196" priority="60" stopIfTrue="1" operator="between">
      <formula>200</formula>
      <formula>300</formula>
    </cfRule>
  </conditionalFormatting>
  <conditionalFormatting sqref="Q58">
    <cfRule type="cellIs" dxfId="195" priority="59" stopIfTrue="1" operator="between">
      <formula>200</formula>
      <formula>300</formula>
    </cfRule>
  </conditionalFormatting>
  <conditionalFormatting sqref="U58">
    <cfRule type="cellIs" dxfId="194" priority="58" stopIfTrue="1" operator="between">
      <formula>200</formula>
      <formula>300</formula>
    </cfRule>
  </conditionalFormatting>
  <conditionalFormatting sqref="E55:E57 E51:E53 E47:E49 E43:E45 E39:E41">
    <cfRule type="cellIs" dxfId="193" priority="45" stopIfTrue="1" operator="between">
      <formula>200</formula>
      <formula>300</formula>
    </cfRule>
  </conditionalFormatting>
  <conditionalFormatting sqref="I55:I57 I51:I53 I47:I49 I43:I45 I39:I41">
    <cfRule type="cellIs" dxfId="192" priority="44" stopIfTrue="1" operator="between">
      <formula>200</formula>
      <formula>300</formula>
    </cfRule>
  </conditionalFormatting>
  <conditionalFormatting sqref="M55:M57 M51:M53 M47:M49 M43:M45 M39:M41">
    <cfRule type="cellIs" dxfId="191" priority="43" stopIfTrue="1" operator="between">
      <formula>200</formula>
      <formula>300</formula>
    </cfRule>
  </conditionalFormatting>
  <conditionalFormatting sqref="Q55:Q57 Q39:Q41">
    <cfRule type="cellIs" dxfId="190" priority="42" stopIfTrue="1" operator="between">
      <formula>200</formula>
      <formula>300</formula>
    </cfRule>
  </conditionalFormatting>
  <conditionalFormatting sqref="U55:U57 U51:U53 U47:U49 U43:U45 U39:U41">
    <cfRule type="cellIs" dxfId="189" priority="41" stopIfTrue="1" operator="between">
      <formula>200</formula>
      <formula>300</formula>
    </cfRule>
  </conditionalFormatting>
  <conditionalFormatting sqref="C5:C7 C9:C11 C13:C15 C25:C27 C17:C19">
    <cfRule type="cellIs" dxfId="188" priority="38" stopIfTrue="1" operator="between">
      <formula>200</formula>
      <formula>300</formula>
    </cfRule>
  </conditionalFormatting>
  <conditionalFormatting sqref="AA2:AA4">
    <cfRule type="cellIs" dxfId="187" priority="39" stopIfTrue="1" operator="between">
      <formula>200</formula>
      <formula>300</formula>
    </cfRule>
  </conditionalFormatting>
  <conditionalFormatting sqref="V9:W9 J9:K9 F9:G9 E6:F6 L6:L9 N6 T6:T9 U6:V6 H6:H9 I6:J6 R6 E17:W17 E21:W21 E25:W25 E13:W13 M9:S9 X5:AA29 E7:E9 I7:I9 U7:U9">
    <cfRule type="cellIs" dxfId="186" priority="40" stopIfTrue="1" operator="between">
      <formula>200</formula>
      <formula>300</formula>
    </cfRule>
  </conditionalFormatting>
  <conditionalFormatting sqref="D9">
    <cfRule type="cellIs" dxfId="185" priority="37" stopIfTrue="1" operator="between">
      <formula>200</formula>
      <formula>300</formula>
    </cfRule>
  </conditionalFormatting>
  <conditionalFormatting sqref="D13">
    <cfRule type="cellIs" dxfId="184" priority="36" stopIfTrue="1" operator="between">
      <formula>200</formula>
      <formula>300</formula>
    </cfRule>
  </conditionalFormatting>
  <conditionalFormatting sqref="D17">
    <cfRule type="cellIs" dxfId="183" priority="35" stopIfTrue="1" operator="between">
      <formula>200</formula>
      <formula>300</formula>
    </cfRule>
  </conditionalFormatting>
  <conditionalFormatting sqref="D21">
    <cfRule type="cellIs" dxfId="182" priority="34" stopIfTrue="1" operator="between">
      <formula>200</formula>
      <formula>300</formula>
    </cfRule>
  </conditionalFormatting>
  <conditionalFormatting sqref="D25">
    <cfRule type="cellIs" dxfId="181" priority="33" stopIfTrue="1" operator="between">
      <formula>200</formula>
      <formula>300</formula>
    </cfRule>
  </conditionalFormatting>
  <conditionalFormatting sqref="C21:C23">
    <cfRule type="cellIs" dxfId="180" priority="32" stopIfTrue="1" operator="between">
      <formula>200</formula>
      <formula>300</formula>
    </cfRule>
  </conditionalFormatting>
  <conditionalFormatting sqref="D5">
    <cfRule type="cellIs" dxfId="179" priority="31" stopIfTrue="1" operator="between">
      <formula>200</formula>
      <formula>300</formula>
    </cfRule>
  </conditionalFormatting>
  <conditionalFormatting sqref="E5:W5">
    <cfRule type="cellIs" dxfId="178" priority="30" stopIfTrue="1" operator="between">
      <formula>200</formula>
      <formula>300</formula>
    </cfRule>
  </conditionalFormatting>
  <conditionalFormatting sqref="F22 L22:L24 N22 T22:T24 V22 H22:H24 J22 P22:P24 R22 D22:D24">
    <cfRule type="cellIs" dxfId="177" priority="26" stopIfTrue="1" operator="between">
      <formula>200</formula>
      <formula>300</formula>
    </cfRule>
  </conditionalFormatting>
  <conditionalFormatting sqref="F18 L18:L20 N18 T18:T20 V18 H18:H20 J18 P18:P20 R18">
    <cfRule type="cellIs" dxfId="176" priority="27" stopIfTrue="1" operator="between">
      <formula>200</formula>
      <formula>300</formula>
    </cfRule>
  </conditionalFormatting>
  <conditionalFormatting sqref="F26 L26:L29 N26 V26 H26:H29 J26 P26:P29 R26">
    <cfRule type="cellIs" dxfId="175" priority="25" stopIfTrue="1" operator="between">
      <formula>200</formula>
      <formula>300</formula>
    </cfRule>
  </conditionalFormatting>
  <conditionalFormatting sqref="F10 L10:L12 N10 T10:T12 V10 H10:H12 J10 P10:P12 R10">
    <cfRule type="cellIs" dxfId="174" priority="29" stopIfTrue="1" operator="between">
      <formula>200</formula>
      <formula>300</formula>
    </cfRule>
  </conditionalFormatting>
  <conditionalFormatting sqref="F14 L14:L16 N14 T14:T16 V14 H14:H16 J14 P14:P16 R14">
    <cfRule type="cellIs" dxfId="173" priority="28" stopIfTrue="1" operator="between">
      <formula>200</formula>
      <formula>300</formula>
    </cfRule>
  </conditionalFormatting>
  <conditionalFormatting sqref="Q6:Q8 Q14:Q16 Q18:Q20 Q22:Q24">
    <cfRule type="cellIs" dxfId="172" priority="24" stopIfTrue="1" operator="between">
      <formula>200</formula>
      <formula>300</formula>
    </cfRule>
  </conditionalFormatting>
  <conditionalFormatting sqref="T26:T29">
    <cfRule type="cellIs" dxfId="171" priority="23" stopIfTrue="1" operator="between">
      <formula>200</formula>
      <formula>300</formula>
    </cfRule>
  </conditionalFormatting>
  <conditionalFormatting sqref="M6:M8">
    <cfRule type="cellIs" dxfId="170" priority="22" stopIfTrue="1" operator="between">
      <formula>200</formula>
      <formula>300</formula>
    </cfRule>
  </conditionalFormatting>
  <conditionalFormatting sqref="D26:D29 D18:D20 D14:D16 D10:D12 D6:D8">
    <cfRule type="cellIs" dxfId="169" priority="20" stopIfTrue="1" operator="between">
      <formula>200</formula>
      <formula>300</formula>
    </cfRule>
  </conditionalFormatting>
  <conditionalFormatting sqref="P6:P8">
    <cfRule type="cellIs" dxfId="168" priority="21" stopIfTrue="1" operator="between">
      <formula>200</formula>
      <formula>300</formula>
    </cfRule>
  </conditionalFormatting>
  <conditionalFormatting sqref="E29">
    <cfRule type="cellIs" dxfId="167" priority="19" stopIfTrue="1" operator="between">
      <formula>200</formula>
      <formula>300</formula>
    </cfRule>
  </conditionalFormatting>
  <conditionalFormatting sqref="I29">
    <cfRule type="cellIs" dxfId="166" priority="18" stopIfTrue="1" operator="between">
      <formula>200</formula>
      <formula>300</formula>
    </cfRule>
  </conditionalFormatting>
  <conditionalFormatting sqref="M29">
    <cfRule type="cellIs" dxfId="165" priority="17" stopIfTrue="1" operator="between">
      <formula>200</formula>
      <formula>300</formula>
    </cfRule>
  </conditionalFormatting>
  <conditionalFormatting sqref="Q29">
    <cfRule type="cellIs" dxfId="164" priority="16" stopIfTrue="1" operator="between">
      <formula>200</formula>
      <formula>300</formula>
    </cfRule>
  </conditionalFormatting>
  <conditionalFormatting sqref="U29">
    <cfRule type="cellIs" dxfId="163" priority="15" stopIfTrue="1" operator="between">
      <formula>200</formula>
      <formula>300</formula>
    </cfRule>
  </conditionalFormatting>
  <conditionalFormatting sqref="M26:M28 M22:M24 M18:M20 M14:M16 M10:M12">
    <cfRule type="cellIs" dxfId="162" priority="3" stopIfTrue="1" operator="between">
      <formula>200</formula>
      <formula>300</formula>
    </cfRule>
  </conditionalFormatting>
  <conditionalFormatting sqref="E10:E12">
    <cfRule type="cellIs" dxfId="161" priority="9" stopIfTrue="1" operator="between">
      <formula>200</formula>
      <formula>300</formula>
    </cfRule>
  </conditionalFormatting>
  <conditionalFormatting sqref="E14:E16">
    <cfRule type="cellIs" dxfId="160" priority="8" stopIfTrue="1" operator="between">
      <formula>200</formula>
      <formula>300</formula>
    </cfRule>
  </conditionalFormatting>
  <conditionalFormatting sqref="E18:E20">
    <cfRule type="cellIs" dxfId="159" priority="7" stopIfTrue="1" operator="between">
      <formula>200</formula>
      <formula>300</formula>
    </cfRule>
  </conditionalFormatting>
  <conditionalFormatting sqref="E22:E24">
    <cfRule type="cellIs" dxfId="158" priority="6" stopIfTrue="1" operator="between">
      <formula>200</formula>
      <formula>300</formula>
    </cfRule>
  </conditionalFormatting>
  <conditionalFormatting sqref="E26:E28">
    <cfRule type="cellIs" dxfId="157" priority="5" stopIfTrue="1" operator="between">
      <formula>200</formula>
      <formula>300</formula>
    </cfRule>
  </conditionalFormatting>
  <conditionalFormatting sqref="I26:I28 I22:I24 I18:I20 I14:I16 I10:I12">
    <cfRule type="cellIs" dxfId="156" priority="4" stopIfTrue="1" operator="between">
      <formula>200</formula>
      <formula>300</formula>
    </cfRule>
  </conditionalFormatting>
  <conditionalFormatting sqref="Q26:Q28 Q10:Q12">
    <cfRule type="cellIs" dxfId="155" priority="2" stopIfTrue="1" operator="between">
      <formula>200</formula>
      <formula>300</formula>
    </cfRule>
  </conditionalFormatting>
  <conditionalFormatting sqref="U26:U28 U22:U24 U18:U20 U14:U16 U10:U12">
    <cfRule type="cellIs" dxfId="154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zoomScale="90" zoomScaleNormal="90" workbookViewId="0">
      <selection activeCell="A2" sqref="A2"/>
    </sheetView>
  </sheetViews>
  <sheetFormatPr defaultColWidth="9.140625" defaultRowHeight="16.5" x14ac:dyDescent="0.25"/>
  <cols>
    <col min="1" max="1" width="0.85546875" style="65" customWidth="1"/>
    <col min="2" max="2" width="28.2851562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3.140625" style="65" customWidth="1"/>
    <col min="8" max="8" width="5.7109375" style="65" bestFit="1" customWidth="1"/>
    <col min="9" max="9" width="7" style="65" customWidth="1"/>
    <col min="10" max="10" width="6.42578125" style="65" bestFit="1" customWidth="1"/>
    <col min="11" max="11" width="12.710937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3.8554687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3.425781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8" width="14.42578125" style="149" customWidth="1"/>
    <col min="29" max="16384" width="9.140625" style="65"/>
  </cols>
  <sheetData>
    <row r="1" spans="1:34" ht="22.5" x14ac:dyDescent="0.25">
      <c r="B1" s="66"/>
      <c r="C1" s="67"/>
      <c r="D1" s="68"/>
      <c r="E1" s="69"/>
      <c r="F1" s="69"/>
      <c r="G1" s="69" t="s">
        <v>95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7"/>
      <c r="S1" s="67"/>
      <c r="T1" s="67"/>
      <c r="U1" s="185"/>
      <c r="V1" s="186" t="s">
        <v>65</v>
      </c>
      <c r="W1" s="70"/>
      <c r="X1" s="70"/>
      <c r="Y1" s="70"/>
      <c r="Z1" s="67"/>
      <c r="AA1" s="67"/>
      <c r="AB1" s="68"/>
    </row>
    <row r="2" spans="1:34" ht="20.25" thickBot="1" x14ac:dyDescent="0.3">
      <c r="B2" s="71" t="s">
        <v>19</v>
      </c>
      <c r="C2" s="72"/>
      <c r="D2" s="68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4" x14ac:dyDescent="0.25">
      <c r="B3" s="74" t="s">
        <v>1</v>
      </c>
      <c r="C3" s="75" t="s">
        <v>20</v>
      </c>
      <c r="D3" s="76"/>
      <c r="E3" s="77" t="s">
        <v>21</v>
      </c>
      <c r="F3" s="249" t="s">
        <v>22</v>
      </c>
      <c r="G3" s="250"/>
      <c r="H3" s="78"/>
      <c r="I3" s="77" t="s">
        <v>23</v>
      </c>
      <c r="J3" s="249" t="s">
        <v>22</v>
      </c>
      <c r="K3" s="250"/>
      <c r="L3" s="79"/>
      <c r="M3" s="77" t="s">
        <v>24</v>
      </c>
      <c r="N3" s="249" t="s">
        <v>22</v>
      </c>
      <c r="O3" s="250"/>
      <c r="P3" s="79"/>
      <c r="Q3" s="77" t="s">
        <v>25</v>
      </c>
      <c r="R3" s="249" t="s">
        <v>22</v>
      </c>
      <c r="S3" s="250"/>
      <c r="T3" s="80"/>
      <c r="U3" s="77" t="s">
        <v>26</v>
      </c>
      <c r="V3" s="249" t="s">
        <v>22</v>
      </c>
      <c r="W3" s="250"/>
      <c r="X3" s="77" t="s">
        <v>27</v>
      </c>
      <c r="Y3" s="81"/>
      <c r="Z3" s="82" t="s">
        <v>28</v>
      </c>
      <c r="AA3" s="83" t="s">
        <v>4</v>
      </c>
      <c r="AB3" s="84" t="s">
        <v>27</v>
      </c>
    </row>
    <row r="4" spans="1:34" ht="17.25" thickBot="1" x14ac:dyDescent="0.3">
      <c r="A4" s="85"/>
      <c r="B4" s="86" t="s">
        <v>29</v>
      </c>
      <c r="C4" s="87"/>
      <c r="D4" s="88"/>
      <c r="E4" s="89" t="s">
        <v>30</v>
      </c>
      <c r="F4" s="251" t="s">
        <v>31</v>
      </c>
      <c r="G4" s="252"/>
      <c r="H4" s="90"/>
      <c r="I4" s="89" t="s">
        <v>30</v>
      </c>
      <c r="J4" s="251" t="s">
        <v>31</v>
      </c>
      <c r="K4" s="252"/>
      <c r="L4" s="89"/>
      <c r="M4" s="89" t="s">
        <v>30</v>
      </c>
      <c r="N4" s="251" t="s">
        <v>31</v>
      </c>
      <c r="O4" s="252"/>
      <c r="P4" s="89"/>
      <c r="Q4" s="89" t="s">
        <v>30</v>
      </c>
      <c r="R4" s="251" t="s">
        <v>31</v>
      </c>
      <c r="S4" s="252"/>
      <c r="T4" s="91"/>
      <c r="U4" s="89" t="s">
        <v>30</v>
      </c>
      <c r="V4" s="251" t="s">
        <v>31</v>
      </c>
      <c r="W4" s="252"/>
      <c r="X4" s="92" t="s">
        <v>30</v>
      </c>
      <c r="Y4" s="93" t="s">
        <v>32</v>
      </c>
      <c r="Z4" s="94" t="s">
        <v>33</v>
      </c>
      <c r="AA4" s="95" t="s">
        <v>34</v>
      </c>
      <c r="AB4" s="96" t="s">
        <v>2</v>
      </c>
    </row>
    <row r="5" spans="1:34" ht="48.75" customHeight="1" thickBot="1" x14ac:dyDescent="0.3">
      <c r="A5" s="97"/>
      <c r="B5" s="98" t="s">
        <v>96</v>
      </c>
      <c r="C5" s="99">
        <f>SUM(C6:C8)</f>
        <v>108</v>
      </c>
      <c r="D5" s="100">
        <f>SUM(D6:D8)</f>
        <v>411</v>
      </c>
      <c r="E5" s="101">
        <f>SUM(E6:E8)</f>
        <v>519</v>
      </c>
      <c r="F5" s="102">
        <f>E25</f>
        <v>0</v>
      </c>
      <c r="G5" s="103">
        <f>B25</f>
        <v>0</v>
      </c>
      <c r="H5" s="104">
        <f>SUM(H6:H8)</f>
        <v>477</v>
      </c>
      <c r="I5" s="105">
        <f>SUM(I6:I8)</f>
        <v>585</v>
      </c>
      <c r="J5" s="105">
        <f>I21</f>
        <v>562</v>
      </c>
      <c r="K5" s="106" t="str">
        <f>B21</f>
        <v>Bowlingu Team</v>
      </c>
      <c r="L5" s="107">
        <f>SUM(L6:L8)</f>
        <v>488</v>
      </c>
      <c r="M5" s="102">
        <f>SUM(M6:M8)</f>
        <v>596</v>
      </c>
      <c r="N5" s="102">
        <f>M17</f>
        <v>563</v>
      </c>
      <c r="O5" s="103" t="str">
        <f>B17</f>
        <v>JKM</v>
      </c>
      <c r="P5" s="108">
        <f>SUM(P6:P8)</f>
        <v>433</v>
      </c>
      <c r="Q5" s="102">
        <f>SUM(Q6:Q8)</f>
        <v>541</v>
      </c>
      <c r="R5" s="102">
        <f>Q13</f>
        <v>549</v>
      </c>
      <c r="S5" s="103" t="str">
        <f>B13</f>
        <v>Eesti Raudtee</v>
      </c>
      <c r="T5" s="108">
        <f>SUM(T6:T8)</f>
        <v>355</v>
      </c>
      <c r="U5" s="102">
        <f>SUM(U6:U8)</f>
        <v>463</v>
      </c>
      <c r="V5" s="102">
        <f>U9</f>
        <v>602</v>
      </c>
      <c r="W5" s="103" t="str">
        <f>B9</f>
        <v>Egesten Metallehitused</v>
      </c>
      <c r="X5" s="109">
        <f t="shared" ref="X5:X28" si="0">E5+I5+M5+Q5+U5</f>
        <v>2704</v>
      </c>
      <c r="Y5" s="107">
        <f>SUM(Y6:Y8)</f>
        <v>2164</v>
      </c>
      <c r="Z5" s="110">
        <f>AVERAGE(Z6,Z7,Z8)</f>
        <v>180.26666666666665</v>
      </c>
      <c r="AA5" s="111">
        <f>AVERAGE(AA6,AA7,AA8)</f>
        <v>144.26666666666668</v>
      </c>
      <c r="AB5" s="240">
        <f>F6+J6+N6+R6+V6</f>
        <v>3</v>
      </c>
    </row>
    <row r="6" spans="1:34" ht="16.899999999999999" customHeight="1" x14ac:dyDescent="0.25">
      <c r="A6" s="112"/>
      <c r="B6" s="113" t="s">
        <v>97</v>
      </c>
      <c r="C6" s="114">
        <v>42</v>
      </c>
      <c r="D6" s="115">
        <v>117</v>
      </c>
      <c r="E6" s="116">
        <f>D6+C6</f>
        <v>159</v>
      </c>
      <c r="F6" s="243">
        <v>1</v>
      </c>
      <c r="G6" s="244"/>
      <c r="H6" s="117">
        <v>148</v>
      </c>
      <c r="I6" s="118">
        <f>H6+C6</f>
        <v>190</v>
      </c>
      <c r="J6" s="243">
        <v>1</v>
      </c>
      <c r="K6" s="244"/>
      <c r="L6" s="117">
        <v>166</v>
      </c>
      <c r="M6" s="118">
        <f>L6+C6</f>
        <v>208</v>
      </c>
      <c r="N6" s="243">
        <v>1</v>
      </c>
      <c r="O6" s="244"/>
      <c r="P6" s="117">
        <v>141</v>
      </c>
      <c r="Q6" s="116">
        <f>P6+C6</f>
        <v>183</v>
      </c>
      <c r="R6" s="243">
        <v>0</v>
      </c>
      <c r="S6" s="244"/>
      <c r="T6" s="115">
        <v>117</v>
      </c>
      <c r="U6" s="116">
        <f>T6+C6</f>
        <v>159</v>
      </c>
      <c r="V6" s="243">
        <v>0</v>
      </c>
      <c r="W6" s="244"/>
      <c r="X6" s="118">
        <f t="shared" si="0"/>
        <v>899</v>
      </c>
      <c r="Y6" s="117">
        <f>D6+H6+L6+P6+T6</f>
        <v>689</v>
      </c>
      <c r="Z6" s="119">
        <f>AVERAGE(E6,I6,M6,Q6,U6)</f>
        <v>179.8</v>
      </c>
      <c r="AA6" s="120">
        <f>AVERAGE(E6,I6,M6,Q6,U6)-C6</f>
        <v>137.80000000000001</v>
      </c>
      <c r="AB6" s="241"/>
    </row>
    <row r="7" spans="1:34" s="85" customFormat="1" ht="16.149999999999999" customHeight="1" x14ac:dyDescent="0.25">
      <c r="A7" s="112"/>
      <c r="B7" s="113" t="s">
        <v>104</v>
      </c>
      <c r="C7" s="121">
        <v>41</v>
      </c>
      <c r="D7" s="115">
        <v>143</v>
      </c>
      <c r="E7" s="116">
        <f t="shared" ref="E7:E8" si="1">D7+C7</f>
        <v>184</v>
      </c>
      <c r="F7" s="245"/>
      <c r="G7" s="246"/>
      <c r="H7" s="117">
        <v>138</v>
      </c>
      <c r="I7" s="118">
        <f t="shared" ref="I7:I8" si="2">H7+C7</f>
        <v>179</v>
      </c>
      <c r="J7" s="245"/>
      <c r="K7" s="246"/>
      <c r="L7" s="117">
        <v>173</v>
      </c>
      <c r="M7" s="118">
        <f t="shared" ref="M7:M8" si="3">L7+C7</f>
        <v>214</v>
      </c>
      <c r="N7" s="245"/>
      <c r="O7" s="246"/>
      <c r="P7" s="115">
        <v>147</v>
      </c>
      <c r="Q7" s="116">
        <f t="shared" ref="Q7:Q8" si="4">P7+C7</f>
        <v>188</v>
      </c>
      <c r="R7" s="245"/>
      <c r="S7" s="246"/>
      <c r="T7" s="115">
        <v>113</v>
      </c>
      <c r="U7" s="116">
        <f t="shared" ref="U7:U8" si="5">T7+C7</f>
        <v>154</v>
      </c>
      <c r="V7" s="245"/>
      <c r="W7" s="246"/>
      <c r="X7" s="118">
        <f t="shared" si="0"/>
        <v>919</v>
      </c>
      <c r="Y7" s="117">
        <f>D7+H7+L7+P7+T7</f>
        <v>714</v>
      </c>
      <c r="Z7" s="119">
        <f>AVERAGE(E7,I7,M7,Q7,U7)</f>
        <v>183.8</v>
      </c>
      <c r="AA7" s="120">
        <f>AVERAGE(E7,I7,M7,Q7,U7)-C7</f>
        <v>142.80000000000001</v>
      </c>
      <c r="AB7" s="241"/>
      <c r="AD7" s="65"/>
      <c r="AE7" s="65"/>
      <c r="AF7" s="65"/>
      <c r="AG7" s="65"/>
      <c r="AH7" s="65"/>
    </row>
    <row r="8" spans="1:34" s="85" customFormat="1" ht="17.45" customHeight="1" thickBot="1" x14ac:dyDescent="0.3">
      <c r="A8" s="112"/>
      <c r="B8" s="122" t="s">
        <v>105</v>
      </c>
      <c r="C8" s="123">
        <v>25</v>
      </c>
      <c r="D8" s="115">
        <v>151</v>
      </c>
      <c r="E8" s="116">
        <f t="shared" si="1"/>
        <v>176</v>
      </c>
      <c r="F8" s="247"/>
      <c r="G8" s="248"/>
      <c r="H8" s="124">
        <v>191</v>
      </c>
      <c r="I8" s="118">
        <f t="shared" si="2"/>
        <v>216</v>
      </c>
      <c r="J8" s="247"/>
      <c r="K8" s="248"/>
      <c r="L8" s="117">
        <v>149</v>
      </c>
      <c r="M8" s="118">
        <f t="shared" si="3"/>
        <v>174</v>
      </c>
      <c r="N8" s="247"/>
      <c r="O8" s="248"/>
      <c r="P8" s="115">
        <v>145</v>
      </c>
      <c r="Q8" s="116">
        <f t="shared" si="4"/>
        <v>170</v>
      </c>
      <c r="R8" s="247"/>
      <c r="S8" s="248"/>
      <c r="T8" s="115">
        <v>125</v>
      </c>
      <c r="U8" s="116">
        <f t="shared" si="5"/>
        <v>150</v>
      </c>
      <c r="V8" s="247"/>
      <c r="W8" s="248"/>
      <c r="X8" s="118">
        <f t="shared" si="0"/>
        <v>886</v>
      </c>
      <c r="Y8" s="124">
        <f>D8+H8+L8+P8+T8</f>
        <v>761</v>
      </c>
      <c r="Z8" s="125">
        <f>AVERAGE(E8,I8,M8,Q8,U8)</f>
        <v>177.2</v>
      </c>
      <c r="AA8" s="126">
        <f>AVERAGE(E8,I8,M8,Q8,U8)-C8</f>
        <v>152.19999999999999</v>
      </c>
      <c r="AB8" s="242"/>
      <c r="AD8" s="65"/>
      <c r="AE8" s="65"/>
      <c r="AF8" s="65"/>
      <c r="AG8" s="65"/>
      <c r="AH8" s="65"/>
    </row>
    <row r="9" spans="1:34" s="134" customFormat="1" ht="48.75" customHeight="1" thickBot="1" x14ac:dyDescent="0.3">
      <c r="A9" s="112"/>
      <c r="B9" s="127" t="s">
        <v>115</v>
      </c>
      <c r="C9" s="128">
        <f>SUM(C10:C12)</f>
        <v>70</v>
      </c>
      <c r="D9" s="100">
        <f>SUM(D10:D12)</f>
        <v>445</v>
      </c>
      <c r="E9" s="129">
        <f>SUM(E10:E12)</f>
        <v>515</v>
      </c>
      <c r="F9" s="129">
        <f>E21</f>
        <v>530</v>
      </c>
      <c r="G9" s="106" t="str">
        <f>B21</f>
        <v>Bowlingu Team</v>
      </c>
      <c r="H9" s="130">
        <f>SUM(H10:H12)</f>
        <v>392</v>
      </c>
      <c r="I9" s="129">
        <f>SUM(I10:I12)</f>
        <v>462</v>
      </c>
      <c r="J9" s="129">
        <f>I17</f>
        <v>571</v>
      </c>
      <c r="K9" s="106" t="str">
        <f>B17</f>
        <v>JKM</v>
      </c>
      <c r="L9" s="107">
        <f>SUM(L10:L12)</f>
        <v>527</v>
      </c>
      <c r="M9" s="131">
        <f>SUM(M10:M12)</f>
        <v>597</v>
      </c>
      <c r="N9" s="129">
        <f>M13</f>
        <v>492</v>
      </c>
      <c r="O9" s="106" t="str">
        <f>B13</f>
        <v>Eesti Raudtee</v>
      </c>
      <c r="P9" s="107">
        <f>SUM(P10:P12)</f>
        <v>461</v>
      </c>
      <c r="Q9" s="102">
        <f>SUM(Q10:Q12)</f>
        <v>531</v>
      </c>
      <c r="R9" s="129">
        <f>Q25</f>
        <v>0</v>
      </c>
      <c r="S9" s="106">
        <f>B25</f>
        <v>0</v>
      </c>
      <c r="T9" s="107">
        <f>SUM(T10:T12)</f>
        <v>532</v>
      </c>
      <c r="U9" s="132">
        <f>SUM(U10:U12)</f>
        <v>602</v>
      </c>
      <c r="V9" s="129">
        <f>U5</f>
        <v>463</v>
      </c>
      <c r="W9" s="106" t="str">
        <f>B5</f>
        <v>Rakvere Linnavalitsus</v>
      </c>
      <c r="X9" s="109">
        <f t="shared" si="0"/>
        <v>2707</v>
      </c>
      <c r="Y9" s="107">
        <f>SUM(Y10:Y12)</f>
        <v>2357</v>
      </c>
      <c r="Z9" s="133">
        <f>AVERAGE(Z10,Z11,Z12)</f>
        <v>180.46666666666667</v>
      </c>
      <c r="AA9" s="111">
        <f>AVERAGE(AA10,AA11,AA12)</f>
        <v>157.13333333333333</v>
      </c>
      <c r="AB9" s="240">
        <f>F10+J10+N10+R10+V10</f>
        <v>3</v>
      </c>
      <c r="AD9" s="65"/>
      <c r="AE9" s="65"/>
      <c r="AF9" s="65"/>
      <c r="AG9" s="65"/>
      <c r="AH9" s="65"/>
    </row>
    <row r="10" spans="1:34" s="134" customFormat="1" ht="16.149999999999999" customHeight="1" x14ac:dyDescent="0.25">
      <c r="A10" s="112"/>
      <c r="B10" s="135" t="s">
        <v>98</v>
      </c>
      <c r="C10" s="121">
        <v>53</v>
      </c>
      <c r="D10" s="115">
        <v>86</v>
      </c>
      <c r="E10" s="116">
        <f>D10+C10</f>
        <v>139</v>
      </c>
      <c r="F10" s="243">
        <v>0</v>
      </c>
      <c r="G10" s="244"/>
      <c r="H10" s="117">
        <v>86</v>
      </c>
      <c r="I10" s="118">
        <f>H10+C10</f>
        <v>139</v>
      </c>
      <c r="J10" s="243">
        <v>0</v>
      </c>
      <c r="K10" s="244"/>
      <c r="L10" s="117">
        <v>122</v>
      </c>
      <c r="M10" s="118">
        <f>L10+C10</f>
        <v>175</v>
      </c>
      <c r="N10" s="243">
        <v>1</v>
      </c>
      <c r="O10" s="244"/>
      <c r="P10" s="117">
        <v>121</v>
      </c>
      <c r="Q10" s="116">
        <f>P10+C10</f>
        <v>174</v>
      </c>
      <c r="R10" s="243">
        <v>1</v>
      </c>
      <c r="S10" s="244"/>
      <c r="T10" s="115">
        <v>108</v>
      </c>
      <c r="U10" s="116">
        <f>T10+C10</f>
        <v>161</v>
      </c>
      <c r="V10" s="243">
        <v>1</v>
      </c>
      <c r="W10" s="244"/>
      <c r="X10" s="118">
        <f t="shared" si="0"/>
        <v>788</v>
      </c>
      <c r="Y10" s="117">
        <f>D10+H10+L10+P10+T10</f>
        <v>523</v>
      </c>
      <c r="Z10" s="119">
        <f>AVERAGE(E10,I10,M10,Q10,U10)</f>
        <v>157.6</v>
      </c>
      <c r="AA10" s="120">
        <f>AVERAGE(E10,I10,M10,Q10,U10)-C10</f>
        <v>104.6</v>
      </c>
      <c r="AB10" s="241"/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22" t="s">
        <v>99</v>
      </c>
      <c r="C11" s="121">
        <v>0</v>
      </c>
      <c r="D11" s="115">
        <v>159</v>
      </c>
      <c r="E11" s="116">
        <f t="shared" ref="E11:E12" si="6">D11+C11</f>
        <v>159</v>
      </c>
      <c r="F11" s="245"/>
      <c r="G11" s="246"/>
      <c r="H11" s="117">
        <v>126</v>
      </c>
      <c r="I11" s="118">
        <f t="shared" ref="I11:I12" si="7">H11+C11</f>
        <v>126</v>
      </c>
      <c r="J11" s="245"/>
      <c r="K11" s="246"/>
      <c r="L11" s="117">
        <v>197</v>
      </c>
      <c r="M11" s="118">
        <f t="shared" ref="M11:M12" si="8">L11+C11</f>
        <v>197</v>
      </c>
      <c r="N11" s="245"/>
      <c r="O11" s="246"/>
      <c r="P11" s="115">
        <v>181</v>
      </c>
      <c r="Q11" s="116">
        <f t="shared" ref="Q11:Q12" si="9">P11+C11</f>
        <v>181</v>
      </c>
      <c r="R11" s="245"/>
      <c r="S11" s="246"/>
      <c r="T11" s="115">
        <v>218</v>
      </c>
      <c r="U11" s="116">
        <f t="shared" ref="U11:U12" si="10">T11+C11</f>
        <v>218</v>
      </c>
      <c r="V11" s="245"/>
      <c r="W11" s="246"/>
      <c r="X11" s="118">
        <f t="shared" si="0"/>
        <v>881</v>
      </c>
      <c r="Y11" s="117">
        <f>D11+H11+L11+P11+T11</f>
        <v>881</v>
      </c>
      <c r="Z11" s="119">
        <f>AVERAGE(E11,I11,M11,Q11,U11)</f>
        <v>176.2</v>
      </c>
      <c r="AA11" s="120">
        <f>AVERAGE(E11,I11,M11,Q11,U11)-C11</f>
        <v>176.2</v>
      </c>
      <c r="AB11" s="241"/>
      <c r="AD11" s="65"/>
      <c r="AE11" s="65"/>
      <c r="AF11" s="65"/>
      <c r="AG11" s="65"/>
      <c r="AH11" s="65"/>
    </row>
    <row r="12" spans="1:34" s="134" customFormat="1" ht="16.899999999999999" customHeight="1" thickBot="1" x14ac:dyDescent="0.3">
      <c r="A12" s="112"/>
      <c r="B12" s="136" t="s">
        <v>100</v>
      </c>
      <c r="C12" s="123">
        <v>17</v>
      </c>
      <c r="D12" s="115">
        <v>200</v>
      </c>
      <c r="E12" s="116">
        <f t="shared" si="6"/>
        <v>217</v>
      </c>
      <c r="F12" s="247"/>
      <c r="G12" s="248"/>
      <c r="H12" s="124">
        <v>180</v>
      </c>
      <c r="I12" s="118">
        <f t="shared" si="7"/>
        <v>197</v>
      </c>
      <c r="J12" s="247"/>
      <c r="K12" s="248"/>
      <c r="L12" s="117">
        <v>208</v>
      </c>
      <c r="M12" s="118">
        <f t="shared" si="8"/>
        <v>225</v>
      </c>
      <c r="N12" s="247"/>
      <c r="O12" s="248"/>
      <c r="P12" s="115">
        <v>159</v>
      </c>
      <c r="Q12" s="116">
        <f t="shared" si="9"/>
        <v>176</v>
      </c>
      <c r="R12" s="247"/>
      <c r="S12" s="248"/>
      <c r="T12" s="115">
        <v>206</v>
      </c>
      <c r="U12" s="116">
        <f t="shared" si="10"/>
        <v>223</v>
      </c>
      <c r="V12" s="247"/>
      <c r="W12" s="248"/>
      <c r="X12" s="118">
        <f t="shared" si="0"/>
        <v>1038</v>
      </c>
      <c r="Y12" s="124">
        <f>D12+H12+L12+P12+T12</f>
        <v>953</v>
      </c>
      <c r="Z12" s="125">
        <f>AVERAGE(E12,I12,M12,Q12,U12)</f>
        <v>207.6</v>
      </c>
      <c r="AA12" s="126">
        <f>AVERAGE(E12,I12,M12,Q12,U12)-C12</f>
        <v>190.6</v>
      </c>
      <c r="AB12" s="242"/>
      <c r="AD12" s="65"/>
      <c r="AE12" s="65"/>
      <c r="AF12" s="65"/>
      <c r="AG12" s="65"/>
      <c r="AH12" s="65"/>
    </row>
    <row r="13" spans="1:34" s="134" customFormat="1" ht="44.45" customHeight="1" thickBot="1" x14ac:dyDescent="0.25">
      <c r="A13" s="112"/>
      <c r="B13" s="127" t="s">
        <v>101</v>
      </c>
      <c r="C13" s="128">
        <f>SUM(C14:C16)</f>
        <v>64</v>
      </c>
      <c r="D13" s="100">
        <f>SUM(D14:D16)</f>
        <v>475</v>
      </c>
      <c r="E13" s="129">
        <f>SUM(E14:E16)</f>
        <v>539</v>
      </c>
      <c r="F13" s="129">
        <f>E17</f>
        <v>552</v>
      </c>
      <c r="G13" s="106" t="str">
        <f>B17</f>
        <v>JKM</v>
      </c>
      <c r="H13" s="130">
        <f>SUM(H14:H16)</f>
        <v>448</v>
      </c>
      <c r="I13" s="129">
        <f>SUM(I14:I16)</f>
        <v>512</v>
      </c>
      <c r="J13" s="129">
        <f>I25</f>
        <v>0</v>
      </c>
      <c r="K13" s="106">
        <f>B25</f>
        <v>0</v>
      </c>
      <c r="L13" s="107">
        <f>SUM(L14:L16)</f>
        <v>428</v>
      </c>
      <c r="M13" s="129">
        <f>SUM(M14:M16)</f>
        <v>492</v>
      </c>
      <c r="N13" s="129">
        <f>M9</f>
        <v>597</v>
      </c>
      <c r="O13" s="106" t="str">
        <f>B9</f>
        <v>Egesten Metallehitused</v>
      </c>
      <c r="P13" s="107">
        <f>SUM(P14:P16)</f>
        <v>485</v>
      </c>
      <c r="Q13" s="129">
        <f>SUM(Q14:Q16)</f>
        <v>549</v>
      </c>
      <c r="R13" s="129">
        <f>Q5</f>
        <v>541</v>
      </c>
      <c r="S13" s="106" t="str">
        <f>B5</f>
        <v>Rakvere Linnavalitsus</v>
      </c>
      <c r="T13" s="107">
        <f>SUM(T14:T16)</f>
        <v>494</v>
      </c>
      <c r="U13" s="129">
        <f>SUM(U14:U16)</f>
        <v>558</v>
      </c>
      <c r="V13" s="129">
        <f>U21</f>
        <v>521</v>
      </c>
      <c r="W13" s="106" t="str">
        <f>B21</f>
        <v>Bowlingu Team</v>
      </c>
      <c r="X13" s="109">
        <f t="shared" si="0"/>
        <v>2650</v>
      </c>
      <c r="Y13" s="107">
        <f>SUM(Y14:Y16)</f>
        <v>2330</v>
      </c>
      <c r="Z13" s="133">
        <f>AVERAGE(Z14,Z15,Z16)</f>
        <v>176.66666666666666</v>
      </c>
      <c r="AA13" s="111">
        <f>AVERAGE(AA14,AA15,AA16)</f>
        <v>155.33333333333334</v>
      </c>
      <c r="AB13" s="240">
        <f>F14+J14+N14+R14+V14</f>
        <v>3</v>
      </c>
    </row>
    <row r="14" spans="1:34" s="134" customFormat="1" ht="16.149999999999999" customHeight="1" x14ac:dyDescent="0.2">
      <c r="A14" s="112"/>
      <c r="B14" s="135" t="s">
        <v>102</v>
      </c>
      <c r="C14" s="121">
        <v>35</v>
      </c>
      <c r="D14" s="115">
        <v>128</v>
      </c>
      <c r="E14" s="116">
        <f>D14+C14</f>
        <v>163</v>
      </c>
      <c r="F14" s="243">
        <v>0</v>
      </c>
      <c r="G14" s="244"/>
      <c r="H14" s="117">
        <v>133</v>
      </c>
      <c r="I14" s="118">
        <f>H14+C14</f>
        <v>168</v>
      </c>
      <c r="J14" s="243">
        <v>1</v>
      </c>
      <c r="K14" s="244"/>
      <c r="L14" s="117">
        <v>137</v>
      </c>
      <c r="M14" s="118">
        <f>L14+C14</f>
        <v>172</v>
      </c>
      <c r="N14" s="243">
        <v>0</v>
      </c>
      <c r="O14" s="244"/>
      <c r="P14" s="117">
        <v>165</v>
      </c>
      <c r="Q14" s="116">
        <f>P14+C14</f>
        <v>200</v>
      </c>
      <c r="R14" s="243">
        <v>1</v>
      </c>
      <c r="S14" s="244"/>
      <c r="T14" s="115">
        <v>147</v>
      </c>
      <c r="U14" s="116">
        <f>T14+C14</f>
        <v>182</v>
      </c>
      <c r="V14" s="243">
        <v>1</v>
      </c>
      <c r="W14" s="244"/>
      <c r="X14" s="118">
        <f t="shared" si="0"/>
        <v>885</v>
      </c>
      <c r="Y14" s="117">
        <f>D14+H14+L14+P14+T14</f>
        <v>710</v>
      </c>
      <c r="Z14" s="119">
        <f>AVERAGE(E14,I14,M14,Q14,U14)</f>
        <v>177</v>
      </c>
      <c r="AA14" s="120">
        <f>AVERAGE(E14,I14,M14,Q14,U14)-C14</f>
        <v>142</v>
      </c>
      <c r="AB14" s="241"/>
    </row>
    <row r="15" spans="1:34" s="134" customFormat="1" ht="16.149999999999999" customHeight="1" x14ac:dyDescent="0.2">
      <c r="A15" s="112"/>
      <c r="B15" s="122" t="s">
        <v>103</v>
      </c>
      <c r="C15" s="121">
        <v>23</v>
      </c>
      <c r="D15" s="115">
        <v>144</v>
      </c>
      <c r="E15" s="116">
        <f t="shared" ref="E15:E16" si="11">D15+C15</f>
        <v>167</v>
      </c>
      <c r="F15" s="245"/>
      <c r="G15" s="246"/>
      <c r="H15" s="117">
        <v>180</v>
      </c>
      <c r="I15" s="118">
        <f t="shared" ref="I15:I16" si="12">H15+C15</f>
        <v>203</v>
      </c>
      <c r="J15" s="245"/>
      <c r="K15" s="246"/>
      <c r="L15" s="117">
        <v>147</v>
      </c>
      <c r="M15" s="118">
        <f t="shared" ref="M15:M16" si="13">L15+C15</f>
        <v>170</v>
      </c>
      <c r="N15" s="245"/>
      <c r="O15" s="246"/>
      <c r="P15" s="115">
        <v>138</v>
      </c>
      <c r="Q15" s="116">
        <f t="shared" ref="Q15:Q16" si="14">P15+C15</f>
        <v>161</v>
      </c>
      <c r="R15" s="245"/>
      <c r="S15" s="246"/>
      <c r="T15" s="115">
        <v>154</v>
      </c>
      <c r="U15" s="116">
        <f t="shared" ref="U15:U16" si="15">T15+C15</f>
        <v>177</v>
      </c>
      <c r="V15" s="245"/>
      <c r="W15" s="246"/>
      <c r="X15" s="118">
        <f t="shared" si="0"/>
        <v>878</v>
      </c>
      <c r="Y15" s="117">
        <f>D15+H15+L15+P15+T15</f>
        <v>763</v>
      </c>
      <c r="Z15" s="119">
        <f>AVERAGE(E15,I15,M15,Q15,U15)</f>
        <v>175.6</v>
      </c>
      <c r="AA15" s="120">
        <f>AVERAGE(E15,I15,M15,Q15,U15)-C15</f>
        <v>152.6</v>
      </c>
      <c r="AB15" s="241"/>
    </row>
    <row r="16" spans="1:34" s="134" customFormat="1" ht="16.899999999999999" customHeight="1" thickBot="1" x14ac:dyDescent="0.25">
      <c r="A16" s="112"/>
      <c r="B16" s="136" t="s">
        <v>106</v>
      </c>
      <c r="C16" s="123">
        <v>6</v>
      </c>
      <c r="D16" s="115">
        <v>203</v>
      </c>
      <c r="E16" s="116">
        <f t="shared" si="11"/>
        <v>209</v>
      </c>
      <c r="F16" s="247"/>
      <c r="G16" s="248"/>
      <c r="H16" s="124">
        <v>135</v>
      </c>
      <c r="I16" s="118">
        <f t="shared" si="12"/>
        <v>141</v>
      </c>
      <c r="J16" s="247"/>
      <c r="K16" s="248"/>
      <c r="L16" s="117">
        <v>144</v>
      </c>
      <c r="M16" s="118">
        <f t="shared" si="13"/>
        <v>150</v>
      </c>
      <c r="N16" s="247"/>
      <c r="O16" s="248"/>
      <c r="P16" s="115">
        <v>182</v>
      </c>
      <c r="Q16" s="116">
        <f t="shared" si="14"/>
        <v>188</v>
      </c>
      <c r="R16" s="247"/>
      <c r="S16" s="248"/>
      <c r="T16" s="115">
        <v>193</v>
      </c>
      <c r="U16" s="116">
        <f t="shared" si="15"/>
        <v>199</v>
      </c>
      <c r="V16" s="247"/>
      <c r="W16" s="248"/>
      <c r="X16" s="118">
        <f t="shared" si="0"/>
        <v>887</v>
      </c>
      <c r="Y16" s="124">
        <f>D16+H16+L16+P16+T16</f>
        <v>857</v>
      </c>
      <c r="Z16" s="125">
        <f>AVERAGE(E16,I16,M16,Q16,U16)</f>
        <v>177.4</v>
      </c>
      <c r="AA16" s="126">
        <f>AVERAGE(E16,I16,M16,Q16,U16)-C16</f>
        <v>171.4</v>
      </c>
      <c r="AB16" s="242"/>
    </row>
    <row r="17" spans="1:28" s="134" customFormat="1" ht="48.75" customHeight="1" x14ac:dyDescent="0.2">
      <c r="A17" s="112"/>
      <c r="B17" s="193" t="s">
        <v>109</v>
      </c>
      <c r="C17" s="128">
        <f>SUM(C18:C20)</f>
        <v>71</v>
      </c>
      <c r="D17" s="100">
        <f>SUM(D18:D20)</f>
        <v>481</v>
      </c>
      <c r="E17" s="129">
        <f>SUM(E18:E20)</f>
        <v>552</v>
      </c>
      <c r="F17" s="129">
        <f>E13</f>
        <v>539</v>
      </c>
      <c r="G17" s="106" t="str">
        <f>B13</f>
        <v>Eesti Raudtee</v>
      </c>
      <c r="H17" s="137">
        <f>SUM(H18:H20)</f>
        <v>500</v>
      </c>
      <c r="I17" s="129">
        <f>SUM(I18:I20)</f>
        <v>571</v>
      </c>
      <c r="J17" s="129">
        <f>I9</f>
        <v>462</v>
      </c>
      <c r="K17" s="106" t="str">
        <f>B9</f>
        <v>Egesten Metallehitused</v>
      </c>
      <c r="L17" s="108">
        <f>SUM(L18:L20)</f>
        <v>492</v>
      </c>
      <c r="M17" s="132">
        <f>SUM(M18:M20)</f>
        <v>563</v>
      </c>
      <c r="N17" s="129">
        <f>M5</f>
        <v>596</v>
      </c>
      <c r="O17" s="106" t="str">
        <f>B5</f>
        <v>Rakvere Linnavalitsus</v>
      </c>
      <c r="P17" s="107">
        <f>SUM(P18:P20)</f>
        <v>505</v>
      </c>
      <c r="Q17" s="132">
        <f>SUM(Q18:Q20)</f>
        <v>576</v>
      </c>
      <c r="R17" s="129">
        <f>Q21</f>
        <v>538</v>
      </c>
      <c r="S17" s="106" t="str">
        <f>B21</f>
        <v>Bowlingu Team</v>
      </c>
      <c r="T17" s="107">
        <f>SUM(T18:T20)</f>
        <v>514</v>
      </c>
      <c r="U17" s="132">
        <f>SUM(U18:U20)</f>
        <v>585</v>
      </c>
      <c r="V17" s="129">
        <f>U25</f>
        <v>0</v>
      </c>
      <c r="W17" s="106">
        <f>B25</f>
        <v>0</v>
      </c>
      <c r="X17" s="109">
        <f t="shared" si="0"/>
        <v>2847</v>
      </c>
      <c r="Y17" s="107">
        <f>SUM(Y18:Y20)</f>
        <v>2492</v>
      </c>
      <c r="Z17" s="133">
        <f>AVERAGE(Z18,Z19,Z20)</f>
        <v>189.79999999999998</v>
      </c>
      <c r="AA17" s="111">
        <f>AVERAGE(AA18,AA19,AA20)</f>
        <v>166.13333333333333</v>
      </c>
      <c r="AB17" s="240">
        <f>F18+J18+N18+R18+V18</f>
        <v>4</v>
      </c>
    </row>
    <row r="18" spans="1:28" s="134" customFormat="1" ht="16.149999999999999" customHeight="1" x14ac:dyDescent="0.2">
      <c r="A18" s="112"/>
      <c r="B18" s="113" t="s">
        <v>110</v>
      </c>
      <c r="C18" s="121">
        <v>29</v>
      </c>
      <c r="D18" s="115">
        <v>132</v>
      </c>
      <c r="E18" s="116">
        <f>D18+C18</f>
        <v>161</v>
      </c>
      <c r="F18" s="243">
        <v>1</v>
      </c>
      <c r="G18" s="244"/>
      <c r="H18" s="117">
        <v>153</v>
      </c>
      <c r="I18" s="118">
        <f>H18+C18</f>
        <v>182</v>
      </c>
      <c r="J18" s="243">
        <v>1</v>
      </c>
      <c r="K18" s="244"/>
      <c r="L18" s="117">
        <v>157</v>
      </c>
      <c r="M18" s="118">
        <f>L18+C18</f>
        <v>186</v>
      </c>
      <c r="N18" s="243">
        <v>0</v>
      </c>
      <c r="O18" s="244"/>
      <c r="P18" s="117">
        <v>157</v>
      </c>
      <c r="Q18" s="116">
        <f>P18+C18</f>
        <v>186</v>
      </c>
      <c r="R18" s="243">
        <v>1</v>
      </c>
      <c r="S18" s="244"/>
      <c r="T18" s="115">
        <v>134</v>
      </c>
      <c r="U18" s="116">
        <f>T18+C18</f>
        <v>163</v>
      </c>
      <c r="V18" s="243">
        <v>1</v>
      </c>
      <c r="W18" s="244"/>
      <c r="X18" s="118">
        <f t="shared" si="0"/>
        <v>878</v>
      </c>
      <c r="Y18" s="117">
        <f>D18+H18+L18+P18+T18</f>
        <v>733</v>
      </c>
      <c r="Z18" s="119">
        <f>AVERAGE(E18,I18,M18,Q18,U18)</f>
        <v>175.6</v>
      </c>
      <c r="AA18" s="120">
        <f>AVERAGE(E18,I18,M18,Q18,U18)-C18</f>
        <v>146.6</v>
      </c>
      <c r="AB18" s="241"/>
    </row>
    <row r="19" spans="1:28" s="134" customFormat="1" ht="16.149999999999999" customHeight="1" x14ac:dyDescent="0.2">
      <c r="A19" s="112"/>
      <c r="B19" s="122" t="s">
        <v>107</v>
      </c>
      <c r="C19" s="121">
        <v>16</v>
      </c>
      <c r="D19" s="115">
        <v>178</v>
      </c>
      <c r="E19" s="116">
        <f t="shared" ref="E19:E20" si="16">D19+C19</f>
        <v>194</v>
      </c>
      <c r="F19" s="245"/>
      <c r="G19" s="246"/>
      <c r="H19" s="117">
        <v>163</v>
      </c>
      <c r="I19" s="118">
        <f t="shared" ref="I19:I20" si="17">H19+C19</f>
        <v>179</v>
      </c>
      <c r="J19" s="245"/>
      <c r="K19" s="246"/>
      <c r="L19" s="117">
        <v>156</v>
      </c>
      <c r="M19" s="118">
        <f t="shared" ref="M19:M20" si="18">L19+C19</f>
        <v>172</v>
      </c>
      <c r="N19" s="245"/>
      <c r="O19" s="246"/>
      <c r="P19" s="115">
        <v>168</v>
      </c>
      <c r="Q19" s="116">
        <f t="shared" ref="Q19:Q20" si="19">P19+C19</f>
        <v>184</v>
      </c>
      <c r="R19" s="245"/>
      <c r="S19" s="246"/>
      <c r="T19" s="115">
        <v>198</v>
      </c>
      <c r="U19" s="116">
        <f t="shared" ref="U19:U20" si="20">T19+C19</f>
        <v>214</v>
      </c>
      <c r="V19" s="245"/>
      <c r="W19" s="246"/>
      <c r="X19" s="118">
        <f t="shared" si="0"/>
        <v>943</v>
      </c>
      <c r="Y19" s="117">
        <f>D19+H19+L19+P19+T19</f>
        <v>863</v>
      </c>
      <c r="Z19" s="119">
        <f>AVERAGE(E19,I19,M19,Q19,U19)</f>
        <v>188.6</v>
      </c>
      <c r="AA19" s="120">
        <f>AVERAGE(E19,I19,M19,Q19,U19)-C19</f>
        <v>172.6</v>
      </c>
      <c r="AB19" s="241"/>
    </row>
    <row r="20" spans="1:28" s="134" customFormat="1" ht="16.899999999999999" customHeight="1" thickBot="1" x14ac:dyDescent="0.25">
      <c r="A20" s="112"/>
      <c r="B20" s="136" t="s">
        <v>108</v>
      </c>
      <c r="C20" s="123">
        <v>26</v>
      </c>
      <c r="D20" s="115">
        <v>171</v>
      </c>
      <c r="E20" s="116">
        <f t="shared" si="16"/>
        <v>197</v>
      </c>
      <c r="F20" s="247"/>
      <c r="G20" s="248"/>
      <c r="H20" s="124">
        <v>184</v>
      </c>
      <c r="I20" s="118">
        <f t="shared" si="17"/>
        <v>210</v>
      </c>
      <c r="J20" s="247"/>
      <c r="K20" s="248"/>
      <c r="L20" s="117">
        <v>179</v>
      </c>
      <c r="M20" s="118">
        <f t="shared" si="18"/>
        <v>205</v>
      </c>
      <c r="N20" s="247"/>
      <c r="O20" s="248"/>
      <c r="P20" s="115">
        <v>180</v>
      </c>
      <c r="Q20" s="116">
        <f t="shared" si="19"/>
        <v>206</v>
      </c>
      <c r="R20" s="247"/>
      <c r="S20" s="248"/>
      <c r="T20" s="115">
        <v>182</v>
      </c>
      <c r="U20" s="116">
        <f t="shared" si="20"/>
        <v>208</v>
      </c>
      <c r="V20" s="247"/>
      <c r="W20" s="248"/>
      <c r="X20" s="118">
        <f t="shared" si="0"/>
        <v>1026</v>
      </c>
      <c r="Y20" s="124">
        <f>D20+H20+L20+P20+T20</f>
        <v>896</v>
      </c>
      <c r="Z20" s="125">
        <f>AVERAGE(E20,I20,M20,Q20,U20)</f>
        <v>205.2</v>
      </c>
      <c r="AA20" s="126">
        <f>AVERAGE(E20,I20,M20,Q20,U20)-C20</f>
        <v>179.2</v>
      </c>
      <c r="AB20" s="242"/>
    </row>
    <row r="21" spans="1:28" s="134" customFormat="1" ht="48.75" customHeight="1" thickBot="1" x14ac:dyDescent="0.25">
      <c r="A21" s="112"/>
      <c r="B21" s="127" t="s">
        <v>111</v>
      </c>
      <c r="C21" s="138">
        <f>SUM(C22:C24)</f>
        <v>133</v>
      </c>
      <c r="D21" s="100">
        <f>SUM(D22:D24)</f>
        <v>397</v>
      </c>
      <c r="E21" s="129">
        <f>SUM(E22:E24)</f>
        <v>530</v>
      </c>
      <c r="F21" s="129">
        <f>E9</f>
        <v>515</v>
      </c>
      <c r="G21" s="106" t="str">
        <f>B9</f>
        <v>Egesten Metallehitused</v>
      </c>
      <c r="H21" s="130">
        <f>SUM(H22:H24)</f>
        <v>429</v>
      </c>
      <c r="I21" s="129">
        <f>SUM(I22:I24)</f>
        <v>562</v>
      </c>
      <c r="J21" s="129">
        <f>I5</f>
        <v>585</v>
      </c>
      <c r="K21" s="106" t="str">
        <f>B5</f>
        <v>Rakvere Linnavalitsus</v>
      </c>
      <c r="L21" s="107">
        <f>SUM(L22:L24)</f>
        <v>394</v>
      </c>
      <c r="M21" s="131">
        <f>SUM(M22:M24)</f>
        <v>527</v>
      </c>
      <c r="N21" s="129">
        <f>M25</f>
        <v>0</v>
      </c>
      <c r="O21" s="106">
        <f>B25</f>
        <v>0</v>
      </c>
      <c r="P21" s="107">
        <f>SUM(P22:P24)</f>
        <v>405</v>
      </c>
      <c r="Q21" s="131">
        <f>SUM(Q22:Q24)</f>
        <v>538</v>
      </c>
      <c r="R21" s="129">
        <f>Q17</f>
        <v>576</v>
      </c>
      <c r="S21" s="106" t="str">
        <f>B17</f>
        <v>JKM</v>
      </c>
      <c r="T21" s="107">
        <f>SUM(T22:T24)</f>
        <v>388</v>
      </c>
      <c r="U21" s="131">
        <f>SUM(U22:U24)</f>
        <v>521</v>
      </c>
      <c r="V21" s="129">
        <f>U13</f>
        <v>558</v>
      </c>
      <c r="W21" s="106" t="str">
        <f>B13</f>
        <v>Eesti Raudtee</v>
      </c>
      <c r="X21" s="109">
        <f t="shared" si="0"/>
        <v>2678</v>
      </c>
      <c r="Y21" s="107">
        <f>SUM(Y22:Y24)</f>
        <v>2013</v>
      </c>
      <c r="Z21" s="133">
        <f>AVERAGE(Z22,Z23,Z24)</f>
        <v>178.5333333333333</v>
      </c>
      <c r="AA21" s="111">
        <f>AVERAGE(AA22,AA23,AA24)</f>
        <v>134.19999999999999</v>
      </c>
      <c r="AB21" s="240">
        <f>F22+J22+N22+R22+V22</f>
        <v>2</v>
      </c>
    </row>
    <row r="22" spans="1:28" s="134" customFormat="1" ht="16.149999999999999" customHeight="1" x14ac:dyDescent="0.2">
      <c r="A22" s="112"/>
      <c r="B22" s="194" t="s">
        <v>112</v>
      </c>
      <c r="C22" s="121">
        <v>19</v>
      </c>
      <c r="D22" s="115">
        <v>168</v>
      </c>
      <c r="E22" s="116">
        <f>D22+C22</f>
        <v>187</v>
      </c>
      <c r="F22" s="243">
        <v>1</v>
      </c>
      <c r="G22" s="244"/>
      <c r="H22" s="117">
        <v>148</v>
      </c>
      <c r="I22" s="118">
        <f>H22+C22</f>
        <v>167</v>
      </c>
      <c r="J22" s="243">
        <v>0</v>
      </c>
      <c r="K22" s="244"/>
      <c r="L22" s="117">
        <v>130</v>
      </c>
      <c r="M22" s="118">
        <f>L22+C22</f>
        <v>149</v>
      </c>
      <c r="N22" s="243">
        <v>1</v>
      </c>
      <c r="O22" s="244"/>
      <c r="P22" s="117">
        <v>171</v>
      </c>
      <c r="Q22" s="116">
        <f>P22+C22</f>
        <v>190</v>
      </c>
      <c r="R22" s="243">
        <v>0</v>
      </c>
      <c r="S22" s="244"/>
      <c r="T22" s="115">
        <v>151</v>
      </c>
      <c r="U22" s="116">
        <f>T22+C22</f>
        <v>170</v>
      </c>
      <c r="V22" s="243">
        <v>0</v>
      </c>
      <c r="W22" s="244"/>
      <c r="X22" s="118">
        <f t="shared" si="0"/>
        <v>863</v>
      </c>
      <c r="Y22" s="117">
        <f>D22+H22+L22+P22+T22</f>
        <v>768</v>
      </c>
      <c r="Z22" s="119">
        <f>AVERAGE(E22,I22,M22,Q22,U22)</f>
        <v>172.6</v>
      </c>
      <c r="AA22" s="120">
        <f>AVERAGE(E22,I22,M22,Q22,U22)-C22</f>
        <v>153.6</v>
      </c>
      <c r="AB22" s="241"/>
    </row>
    <row r="23" spans="1:28" s="134" customFormat="1" ht="16.149999999999999" customHeight="1" x14ac:dyDescent="0.2">
      <c r="A23" s="112"/>
      <c r="B23" s="188" t="s">
        <v>113</v>
      </c>
      <c r="C23" s="121">
        <v>60</v>
      </c>
      <c r="D23" s="115">
        <v>138</v>
      </c>
      <c r="E23" s="116">
        <f t="shared" ref="E23:E24" si="21">D23+C23</f>
        <v>198</v>
      </c>
      <c r="F23" s="245"/>
      <c r="G23" s="246"/>
      <c r="H23" s="117">
        <v>141</v>
      </c>
      <c r="I23" s="118">
        <f t="shared" ref="I23:I24" si="22">H23+C23</f>
        <v>201</v>
      </c>
      <c r="J23" s="245"/>
      <c r="K23" s="246"/>
      <c r="L23" s="117">
        <v>114</v>
      </c>
      <c r="M23" s="118">
        <f t="shared" ref="M23:M24" si="23">L23+C23</f>
        <v>174</v>
      </c>
      <c r="N23" s="245"/>
      <c r="O23" s="246"/>
      <c r="P23" s="115">
        <v>108</v>
      </c>
      <c r="Q23" s="116">
        <f t="shared" ref="Q23:Q24" si="24">P23+C23</f>
        <v>168</v>
      </c>
      <c r="R23" s="245"/>
      <c r="S23" s="246"/>
      <c r="T23" s="115">
        <v>115</v>
      </c>
      <c r="U23" s="116">
        <f t="shared" ref="U23:U24" si="25">T23+C23</f>
        <v>175</v>
      </c>
      <c r="V23" s="245"/>
      <c r="W23" s="246"/>
      <c r="X23" s="118">
        <f t="shared" si="0"/>
        <v>916</v>
      </c>
      <c r="Y23" s="117">
        <f>D23+H23+L23+P23+T23</f>
        <v>616</v>
      </c>
      <c r="Z23" s="119">
        <f>AVERAGE(E23,I23,M23,Q23,U23)</f>
        <v>183.2</v>
      </c>
      <c r="AA23" s="120">
        <f>AVERAGE(E23,I23,M23,Q23,U23)-C23</f>
        <v>123.19999999999999</v>
      </c>
      <c r="AB23" s="241"/>
    </row>
    <row r="24" spans="1:28" s="134" customFormat="1" ht="16.899999999999999" customHeight="1" thickBot="1" x14ac:dyDescent="0.25">
      <c r="A24" s="112"/>
      <c r="B24" s="136" t="s">
        <v>114</v>
      </c>
      <c r="C24" s="123">
        <v>54</v>
      </c>
      <c r="D24" s="115">
        <v>91</v>
      </c>
      <c r="E24" s="116">
        <f t="shared" si="21"/>
        <v>145</v>
      </c>
      <c r="F24" s="247"/>
      <c r="G24" s="248"/>
      <c r="H24" s="124">
        <v>140</v>
      </c>
      <c r="I24" s="118">
        <f t="shared" si="22"/>
        <v>194</v>
      </c>
      <c r="J24" s="247"/>
      <c r="K24" s="248"/>
      <c r="L24" s="117">
        <v>150</v>
      </c>
      <c r="M24" s="118">
        <f t="shared" si="23"/>
        <v>204</v>
      </c>
      <c r="N24" s="247"/>
      <c r="O24" s="248"/>
      <c r="P24" s="115">
        <v>126</v>
      </c>
      <c r="Q24" s="116">
        <f t="shared" si="24"/>
        <v>180</v>
      </c>
      <c r="R24" s="247"/>
      <c r="S24" s="248"/>
      <c r="T24" s="115">
        <v>122</v>
      </c>
      <c r="U24" s="116">
        <f t="shared" si="25"/>
        <v>176</v>
      </c>
      <c r="V24" s="247"/>
      <c r="W24" s="248"/>
      <c r="X24" s="118">
        <f t="shared" si="0"/>
        <v>899</v>
      </c>
      <c r="Y24" s="124">
        <f>D24+H24+L24+P24+T24</f>
        <v>629</v>
      </c>
      <c r="Z24" s="125">
        <f>AVERAGE(E24,I24,M24,Q24,U24)</f>
        <v>179.8</v>
      </c>
      <c r="AA24" s="126">
        <f>AVERAGE(E24,I24,M24,Q24,U24)-C24</f>
        <v>125.80000000000001</v>
      </c>
      <c r="AB24" s="242"/>
    </row>
    <row r="25" spans="1:28" s="134" customFormat="1" ht="48.75" customHeight="1" thickBot="1" x14ac:dyDescent="0.25">
      <c r="A25" s="112"/>
      <c r="B25" s="127"/>
      <c r="C25" s="138">
        <f>SUM(C26:C28)</f>
        <v>0</v>
      </c>
      <c r="D25" s="100">
        <f>SUM(D26:D28)</f>
        <v>0</v>
      </c>
      <c r="E25" s="129">
        <f>SUM(E26:E28)</f>
        <v>0</v>
      </c>
      <c r="F25" s="129">
        <f>E5</f>
        <v>519</v>
      </c>
      <c r="G25" s="106" t="str">
        <f>B5</f>
        <v>Rakvere Linnavalitsus</v>
      </c>
      <c r="H25" s="130">
        <f>SUM(H26:H28)</f>
        <v>0</v>
      </c>
      <c r="I25" s="129">
        <f>SUM(I26:I28)</f>
        <v>0</v>
      </c>
      <c r="J25" s="129">
        <f>I13</f>
        <v>512</v>
      </c>
      <c r="K25" s="106" t="str">
        <f>B13</f>
        <v>Eesti Raudtee</v>
      </c>
      <c r="L25" s="108">
        <f>SUM(L26:L28)</f>
        <v>0</v>
      </c>
      <c r="M25" s="132">
        <f>SUM(M26:M28)</f>
        <v>0</v>
      </c>
      <c r="N25" s="129">
        <f>M21</f>
        <v>527</v>
      </c>
      <c r="O25" s="106" t="str">
        <f>B21</f>
        <v>Bowlingu Team</v>
      </c>
      <c r="P25" s="107">
        <f>SUM(P26:P28)</f>
        <v>0</v>
      </c>
      <c r="Q25" s="132">
        <f>SUM(Q26:Q28)</f>
        <v>0</v>
      </c>
      <c r="R25" s="129">
        <f>Q9</f>
        <v>531</v>
      </c>
      <c r="S25" s="106" t="str">
        <f>B9</f>
        <v>Egesten Metallehitused</v>
      </c>
      <c r="T25" s="107">
        <f>SUM(T26:T28)</f>
        <v>0</v>
      </c>
      <c r="U25" s="132">
        <f>SUM(U26:U28)</f>
        <v>0</v>
      </c>
      <c r="V25" s="129">
        <f>U17</f>
        <v>585</v>
      </c>
      <c r="W25" s="106" t="str">
        <f>B17</f>
        <v>JKM</v>
      </c>
      <c r="X25" s="109">
        <f t="shared" si="0"/>
        <v>0</v>
      </c>
      <c r="Y25" s="107">
        <f>SUM(Y26:Y28)</f>
        <v>0</v>
      </c>
      <c r="Z25" s="133" t="e">
        <f>AVERAGE(Z26,Z27,Z28)</f>
        <v>#DIV/0!</v>
      </c>
      <c r="AA25" s="111" t="e">
        <f>AVERAGE(AA26,AA27,AA28)</f>
        <v>#DIV/0!</v>
      </c>
      <c r="AB25" s="240">
        <f>F26+J26+N26+R26+V26</f>
        <v>0</v>
      </c>
    </row>
    <row r="26" spans="1:28" s="134" customFormat="1" ht="16.149999999999999" customHeight="1" x14ac:dyDescent="0.2">
      <c r="A26" s="112"/>
      <c r="B26" s="135"/>
      <c r="C26" s="121"/>
      <c r="D26" s="115"/>
      <c r="E26" s="116"/>
      <c r="F26" s="243"/>
      <c r="G26" s="244"/>
      <c r="H26" s="117"/>
      <c r="I26" s="118"/>
      <c r="J26" s="243"/>
      <c r="K26" s="244"/>
      <c r="L26" s="117"/>
      <c r="M26" s="118"/>
      <c r="N26" s="243"/>
      <c r="O26" s="244"/>
      <c r="P26" s="117"/>
      <c r="Q26" s="116"/>
      <c r="R26" s="243"/>
      <c r="S26" s="244"/>
      <c r="T26" s="115"/>
      <c r="U26" s="116"/>
      <c r="V26" s="243"/>
      <c r="W26" s="244"/>
      <c r="X26" s="118">
        <f t="shared" si="0"/>
        <v>0</v>
      </c>
      <c r="Y26" s="117">
        <f>D26+H26+L26+P26+T26</f>
        <v>0</v>
      </c>
      <c r="Z26" s="119" t="e">
        <f>AVERAGE(E26,I26,M26,Q26,U26)</f>
        <v>#DIV/0!</v>
      </c>
      <c r="AA26" s="120" t="e">
        <f>AVERAGE(E26,I26,M26,Q26,U26)-C26</f>
        <v>#DIV/0!</v>
      </c>
      <c r="AB26" s="241"/>
    </row>
    <row r="27" spans="1:28" s="134" customFormat="1" ht="16.149999999999999" customHeight="1" x14ac:dyDescent="0.2">
      <c r="A27" s="112"/>
      <c r="B27" s="122"/>
      <c r="C27" s="121"/>
      <c r="D27" s="115"/>
      <c r="E27" s="116"/>
      <c r="F27" s="245"/>
      <c r="G27" s="246"/>
      <c r="H27" s="117"/>
      <c r="I27" s="118"/>
      <c r="J27" s="245"/>
      <c r="K27" s="246"/>
      <c r="L27" s="117"/>
      <c r="M27" s="118"/>
      <c r="N27" s="245"/>
      <c r="O27" s="246"/>
      <c r="P27" s="115"/>
      <c r="Q27" s="116"/>
      <c r="R27" s="245"/>
      <c r="S27" s="246"/>
      <c r="T27" s="115"/>
      <c r="U27" s="116"/>
      <c r="V27" s="245"/>
      <c r="W27" s="246"/>
      <c r="X27" s="118">
        <f t="shared" si="0"/>
        <v>0</v>
      </c>
      <c r="Y27" s="117">
        <f>D27+H27+L27+P27+T27</f>
        <v>0</v>
      </c>
      <c r="Z27" s="119" t="e">
        <f>AVERAGE(E27,I27,M27,Q27,U27)</f>
        <v>#DIV/0!</v>
      </c>
      <c r="AA27" s="120" t="e">
        <f>AVERAGE(E27,I27,M27,Q27,U27)-C27</f>
        <v>#DIV/0!</v>
      </c>
      <c r="AB27" s="241"/>
    </row>
    <row r="28" spans="1:28" s="134" customFormat="1" ht="16.899999999999999" customHeight="1" thickBot="1" x14ac:dyDescent="0.25">
      <c r="A28" s="112"/>
      <c r="B28" s="136"/>
      <c r="C28" s="123"/>
      <c r="D28" s="115"/>
      <c r="E28" s="116"/>
      <c r="F28" s="247"/>
      <c r="G28" s="248"/>
      <c r="H28" s="124"/>
      <c r="I28" s="118"/>
      <c r="J28" s="247"/>
      <c r="K28" s="248"/>
      <c r="L28" s="117"/>
      <c r="M28" s="118"/>
      <c r="N28" s="247"/>
      <c r="O28" s="248"/>
      <c r="P28" s="115"/>
      <c r="Q28" s="116"/>
      <c r="R28" s="247"/>
      <c r="S28" s="248"/>
      <c r="T28" s="115"/>
      <c r="U28" s="116"/>
      <c r="V28" s="247"/>
      <c r="W28" s="248"/>
      <c r="X28" s="118">
        <f t="shared" si="0"/>
        <v>0</v>
      </c>
      <c r="Y28" s="124">
        <f>D28+H28+L28+P28+T28</f>
        <v>0</v>
      </c>
      <c r="Z28" s="125" t="e">
        <f>AVERAGE(E28,I28,M28,Q28,U28)</f>
        <v>#DIV/0!</v>
      </c>
      <c r="AA28" s="126" t="e">
        <f>AVERAGE(E28,I28,M28,Q28,U28)-C28</f>
        <v>#DIV/0!</v>
      </c>
      <c r="AB28" s="242"/>
    </row>
    <row r="29" spans="1:28" s="134" customFormat="1" ht="30.75" customHeight="1" x14ac:dyDescent="0.2">
      <c r="A29" s="112"/>
      <c r="B29" s="139"/>
      <c r="C29" s="140"/>
      <c r="D29" s="141"/>
      <c r="E29" s="142"/>
      <c r="F29" s="143"/>
      <c r="G29" s="143"/>
      <c r="H29" s="141"/>
      <c r="I29" s="142"/>
      <c r="J29" s="143"/>
      <c r="K29" s="143"/>
      <c r="L29" s="141"/>
      <c r="M29" s="142"/>
      <c r="N29" s="143"/>
      <c r="O29" s="143"/>
      <c r="P29" s="141"/>
      <c r="Q29" s="142"/>
      <c r="R29" s="143"/>
      <c r="S29" s="143"/>
      <c r="T29" s="141"/>
      <c r="U29" s="142"/>
      <c r="V29" s="143"/>
      <c r="W29" s="143"/>
      <c r="X29" s="142"/>
      <c r="Y29" s="141"/>
      <c r="Z29" s="144"/>
      <c r="AA29" s="145"/>
      <c r="AB29" s="146"/>
    </row>
    <row r="30" spans="1:28" ht="22.5" x14ac:dyDescent="0.25">
      <c r="B30" s="66"/>
      <c r="C30" s="67"/>
      <c r="D30" s="68"/>
      <c r="E30" s="69"/>
      <c r="F30" s="69"/>
      <c r="G30" s="69" t="s">
        <v>74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7"/>
      <c r="S30" s="67"/>
      <c r="T30" s="67"/>
      <c r="U30" s="185"/>
      <c r="V30" s="186" t="s">
        <v>65</v>
      </c>
      <c r="W30" s="70"/>
      <c r="X30" s="70"/>
      <c r="Y30" s="70"/>
      <c r="Z30" s="67"/>
      <c r="AA30" s="67"/>
      <c r="AB30" s="68"/>
    </row>
    <row r="31" spans="1:28" ht="20.25" thickBot="1" x14ac:dyDescent="0.3">
      <c r="B31" s="71" t="s">
        <v>19</v>
      </c>
      <c r="C31" s="72"/>
      <c r="D31" s="68"/>
      <c r="E31" s="7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25">
      <c r="B32" s="74" t="s">
        <v>1</v>
      </c>
      <c r="C32" s="75" t="s">
        <v>20</v>
      </c>
      <c r="D32" s="76"/>
      <c r="E32" s="77" t="s">
        <v>21</v>
      </c>
      <c r="F32" s="249" t="s">
        <v>22</v>
      </c>
      <c r="G32" s="250"/>
      <c r="H32" s="78"/>
      <c r="I32" s="77" t="s">
        <v>23</v>
      </c>
      <c r="J32" s="249" t="s">
        <v>22</v>
      </c>
      <c r="K32" s="250"/>
      <c r="L32" s="79"/>
      <c r="M32" s="77" t="s">
        <v>24</v>
      </c>
      <c r="N32" s="249" t="s">
        <v>22</v>
      </c>
      <c r="O32" s="250"/>
      <c r="P32" s="79"/>
      <c r="Q32" s="77" t="s">
        <v>25</v>
      </c>
      <c r="R32" s="249" t="s">
        <v>22</v>
      </c>
      <c r="S32" s="250"/>
      <c r="T32" s="80"/>
      <c r="U32" s="77" t="s">
        <v>26</v>
      </c>
      <c r="V32" s="249" t="s">
        <v>22</v>
      </c>
      <c r="W32" s="250"/>
      <c r="X32" s="77" t="s">
        <v>27</v>
      </c>
      <c r="Y32" s="81"/>
      <c r="Z32" s="82" t="s">
        <v>28</v>
      </c>
      <c r="AA32" s="83" t="s">
        <v>4</v>
      </c>
      <c r="AB32" s="84" t="s">
        <v>27</v>
      </c>
    </row>
    <row r="33" spans="1:34" ht="17.25" thickBot="1" x14ac:dyDescent="0.3">
      <c r="A33" s="85"/>
      <c r="B33" s="86" t="s">
        <v>29</v>
      </c>
      <c r="C33" s="87"/>
      <c r="D33" s="88"/>
      <c r="E33" s="89" t="s">
        <v>30</v>
      </c>
      <c r="F33" s="251" t="s">
        <v>31</v>
      </c>
      <c r="G33" s="252"/>
      <c r="H33" s="90"/>
      <c r="I33" s="89" t="s">
        <v>30</v>
      </c>
      <c r="J33" s="251" t="s">
        <v>31</v>
      </c>
      <c r="K33" s="252"/>
      <c r="L33" s="89"/>
      <c r="M33" s="89" t="s">
        <v>30</v>
      </c>
      <c r="N33" s="251" t="s">
        <v>31</v>
      </c>
      <c r="O33" s="252"/>
      <c r="P33" s="89"/>
      <c r="Q33" s="89" t="s">
        <v>30</v>
      </c>
      <c r="R33" s="251" t="s">
        <v>31</v>
      </c>
      <c r="S33" s="252"/>
      <c r="T33" s="91"/>
      <c r="U33" s="89" t="s">
        <v>30</v>
      </c>
      <c r="V33" s="251" t="s">
        <v>31</v>
      </c>
      <c r="W33" s="252"/>
      <c r="X33" s="92" t="s">
        <v>30</v>
      </c>
      <c r="Y33" s="93" t="s">
        <v>32</v>
      </c>
      <c r="Z33" s="94" t="s">
        <v>33</v>
      </c>
      <c r="AA33" s="95" t="s">
        <v>34</v>
      </c>
      <c r="AB33" s="96" t="s">
        <v>2</v>
      </c>
    </row>
    <row r="34" spans="1:34" ht="48.75" customHeight="1" thickBot="1" x14ac:dyDescent="0.3">
      <c r="A34" s="97"/>
      <c r="B34" s="127" t="s">
        <v>85</v>
      </c>
      <c r="C34" s="99">
        <f>SUM(C35:C37)</f>
        <v>51</v>
      </c>
      <c r="D34" s="100">
        <f>SUM(D35:D37)</f>
        <v>434</v>
      </c>
      <c r="E34" s="101">
        <f>SUM(E35:E37)</f>
        <v>485</v>
      </c>
      <c r="F34" s="102">
        <f>E54</f>
        <v>503</v>
      </c>
      <c r="G34" s="103" t="str">
        <f>B54</f>
        <v>Toode</v>
      </c>
      <c r="H34" s="104">
        <f>SUM(H35:H37)</f>
        <v>529</v>
      </c>
      <c r="I34" s="105">
        <f>SUM(I35:I37)</f>
        <v>580</v>
      </c>
      <c r="J34" s="105">
        <f>I50</f>
        <v>446</v>
      </c>
      <c r="K34" s="106" t="str">
        <f>B50</f>
        <v>Malm ja Ko</v>
      </c>
      <c r="L34" s="107">
        <f>SUM(L35:L37)</f>
        <v>482</v>
      </c>
      <c r="M34" s="102">
        <f>SUM(M35:M37)</f>
        <v>533</v>
      </c>
      <c r="N34" s="102">
        <f>M46</f>
        <v>595</v>
      </c>
      <c r="O34" s="103" t="str">
        <f>B46</f>
        <v>Temper</v>
      </c>
      <c r="P34" s="108">
        <f>SUM(P35:P37)</f>
        <v>519</v>
      </c>
      <c r="Q34" s="102">
        <f>SUM(Q35:Q37)</f>
        <v>570</v>
      </c>
      <c r="R34" s="102">
        <f>Q42</f>
        <v>520</v>
      </c>
      <c r="S34" s="103" t="str">
        <f>B42</f>
        <v>Bowling</v>
      </c>
      <c r="T34" s="108">
        <f>SUM(T35:T37)</f>
        <v>484</v>
      </c>
      <c r="U34" s="102">
        <f>SUM(U35:U37)</f>
        <v>535</v>
      </c>
      <c r="V34" s="102">
        <f>U38</f>
        <v>558</v>
      </c>
      <c r="W34" s="103" t="str">
        <f>B38</f>
        <v>Aavmar</v>
      </c>
      <c r="X34" s="109">
        <f t="shared" ref="X34:X57" si="26">E34+I34+M34+Q34+U34</f>
        <v>2703</v>
      </c>
      <c r="Y34" s="107">
        <f>SUM(Y35:Y37)</f>
        <v>2448</v>
      </c>
      <c r="Z34" s="110">
        <f>AVERAGE(Z35,Z36,Z37)</f>
        <v>180.20000000000002</v>
      </c>
      <c r="AA34" s="111">
        <f>AVERAGE(AA35,AA36,AA37)</f>
        <v>163.20000000000002</v>
      </c>
      <c r="AB34" s="240">
        <f>F35+J35+N35+R35+V35</f>
        <v>2</v>
      </c>
    </row>
    <row r="35" spans="1:34" ht="16.899999999999999" customHeight="1" x14ac:dyDescent="0.25">
      <c r="A35" s="112"/>
      <c r="B35" s="135" t="s">
        <v>86</v>
      </c>
      <c r="C35" s="114">
        <v>29</v>
      </c>
      <c r="D35" s="115">
        <v>157</v>
      </c>
      <c r="E35" s="116">
        <f>D35+C35</f>
        <v>186</v>
      </c>
      <c r="F35" s="243">
        <v>0</v>
      </c>
      <c r="G35" s="244"/>
      <c r="H35" s="117">
        <v>171</v>
      </c>
      <c r="I35" s="118">
        <f>H35+C35</f>
        <v>200</v>
      </c>
      <c r="J35" s="243">
        <v>1</v>
      </c>
      <c r="K35" s="244"/>
      <c r="L35" s="117">
        <v>183</v>
      </c>
      <c r="M35" s="118">
        <f>L35+C35</f>
        <v>212</v>
      </c>
      <c r="N35" s="243">
        <v>0</v>
      </c>
      <c r="O35" s="244"/>
      <c r="P35" s="117">
        <v>178</v>
      </c>
      <c r="Q35" s="116">
        <f>P35+C35</f>
        <v>207</v>
      </c>
      <c r="R35" s="243">
        <v>1</v>
      </c>
      <c r="S35" s="244"/>
      <c r="T35" s="115">
        <v>155</v>
      </c>
      <c r="U35" s="116">
        <f>T35+C35</f>
        <v>184</v>
      </c>
      <c r="V35" s="243">
        <v>0</v>
      </c>
      <c r="W35" s="244"/>
      <c r="X35" s="118">
        <f t="shared" si="26"/>
        <v>989</v>
      </c>
      <c r="Y35" s="117">
        <f>D35+H35+L35+P35+T35</f>
        <v>844</v>
      </c>
      <c r="Z35" s="119">
        <f>AVERAGE(E35,I35,M35,Q35,U35)</f>
        <v>197.8</v>
      </c>
      <c r="AA35" s="120">
        <f>AVERAGE(E35,I35,M35,Q35,U35)-C35</f>
        <v>168.8</v>
      </c>
      <c r="AB35" s="241"/>
    </row>
    <row r="36" spans="1:34" s="85" customFormat="1" ht="16.149999999999999" customHeight="1" x14ac:dyDescent="0.25">
      <c r="A36" s="112"/>
      <c r="B36" s="122" t="s">
        <v>87</v>
      </c>
      <c r="C36" s="121">
        <v>6</v>
      </c>
      <c r="D36" s="115">
        <v>137</v>
      </c>
      <c r="E36" s="116">
        <f t="shared" ref="E36:E37" si="27">D36+C36</f>
        <v>143</v>
      </c>
      <c r="F36" s="245"/>
      <c r="G36" s="246"/>
      <c r="H36" s="117">
        <v>196</v>
      </c>
      <c r="I36" s="118">
        <f t="shared" ref="I36:I37" si="28">H36+C36</f>
        <v>202</v>
      </c>
      <c r="J36" s="245"/>
      <c r="K36" s="246"/>
      <c r="L36" s="117">
        <v>144</v>
      </c>
      <c r="M36" s="118">
        <f t="shared" ref="M36:M37" si="29">L36+C36</f>
        <v>150</v>
      </c>
      <c r="N36" s="245"/>
      <c r="O36" s="246"/>
      <c r="P36" s="115">
        <v>202</v>
      </c>
      <c r="Q36" s="116">
        <f t="shared" ref="Q36:Q37" si="30">P36+C36</f>
        <v>208</v>
      </c>
      <c r="R36" s="245"/>
      <c r="S36" s="246"/>
      <c r="T36" s="115">
        <v>170</v>
      </c>
      <c r="U36" s="116">
        <f t="shared" ref="U36:U37" si="31">T36+C36</f>
        <v>176</v>
      </c>
      <c r="V36" s="245"/>
      <c r="W36" s="246"/>
      <c r="X36" s="118">
        <f t="shared" si="26"/>
        <v>879</v>
      </c>
      <c r="Y36" s="117">
        <f>D36+H36+L36+P36+T36</f>
        <v>849</v>
      </c>
      <c r="Z36" s="119">
        <f>AVERAGE(E36,I36,M36,Q36,U36)</f>
        <v>175.8</v>
      </c>
      <c r="AA36" s="120">
        <f>AVERAGE(E36,I36,M36,Q36,U36)-C36</f>
        <v>169.8</v>
      </c>
      <c r="AB36" s="241"/>
      <c r="AD36" s="65"/>
      <c r="AE36" s="65"/>
      <c r="AF36" s="65"/>
      <c r="AG36" s="65"/>
      <c r="AH36" s="65"/>
    </row>
    <row r="37" spans="1:34" s="85" customFormat="1" ht="17.45" customHeight="1" thickBot="1" x14ac:dyDescent="0.3">
      <c r="A37" s="112"/>
      <c r="B37" s="136" t="s">
        <v>88</v>
      </c>
      <c r="C37" s="123">
        <v>16</v>
      </c>
      <c r="D37" s="115">
        <v>140</v>
      </c>
      <c r="E37" s="116">
        <f t="shared" si="27"/>
        <v>156</v>
      </c>
      <c r="F37" s="247"/>
      <c r="G37" s="248"/>
      <c r="H37" s="124">
        <v>162</v>
      </c>
      <c r="I37" s="118">
        <f t="shared" si="28"/>
        <v>178</v>
      </c>
      <c r="J37" s="247"/>
      <c r="K37" s="248"/>
      <c r="L37" s="117">
        <v>155</v>
      </c>
      <c r="M37" s="118">
        <f t="shared" si="29"/>
        <v>171</v>
      </c>
      <c r="N37" s="247"/>
      <c r="O37" s="248"/>
      <c r="P37" s="115">
        <v>139</v>
      </c>
      <c r="Q37" s="116">
        <f t="shared" si="30"/>
        <v>155</v>
      </c>
      <c r="R37" s="247"/>
      <c r="S37" s="248"/>
      <c r="T37" s="115">
        <v>159</v>
      </c>
      <c r="U37" s="116">
        <f t="shared" si="31"/>
        <v>175</v>
      </c>
      <c r="V37" s="247"/>
      <c r="W37" s="248"/>
      <c r="X37" s="118">
        <f t="shared" si="26"/>
        <v>835</v>
      </c>
      <c r="Y37" s="124">
        <f>D37+H37+L37+P37+T37</f>
        <v>755</v>
      </c>
      <c r="Z37" s="125">
        <f>AVERAGE(E37,I37,M37,Q37,U37)</f>
        <v>167</v>
      </c>
      <c r="AA37" s="126">
        <f>AVERAGE(E37,I37,M37,Q37,U37)-C37</f>
        <v>151</v>
      </c>
      <c r="AB37" s="242"/>
      <c r="AD37" s="65"/>
      <c r="AE37" s="65"/>
      <c r="AF37" s="65"/>
      <c r="AG37" s="65"/>
      <c r="AH37" s="65"/>
    </row>
    <row r="38" spans="1:34" s="134" customFormat="1" ht="48.75" customHeight="1" thickBot="1" x14ac:dyDescent="0.3">
      <c r="A38" s="112"/>
      <c r="B38" s="127" t="s">
        <v>69</v>
      </c>
      <c r="C38" s="128">
        <f>SUM(C39:C41)</f>
        <v>124</v>
      </c>
      <c r="D38" s="100">
        <f>SUM(D39:D41)</f>
        <v>458</v>
      </c>
      <c r="E38" s="129">
        <f>SUM(E39:E41)</f>
        <v>582</v>
      </c>
      <c r="F38" s="129">
        <f>E50</f>
        <v>532</v>
      </c>
      <c r="G38" s="106" t="str">
        <f>B50</f>
        <v>Malm ja Ko</v>
      </c>
      <c r="H38" s="130">
        <f>SUM(H39:H41)</f>
        <v>395</v>
      </c>
      <c r="I38" s="129">
        <f>SUM(I39:I41)</f>
        <v>519</v>
      </c>
      <c r="J38" s="129">
        <f>I46</f>
        <v>585</v>
      </c>
      <c r="K38" s="106" t="str">
        <f>B46</f>
        <v>Temper</v>
      </c>
      <c r="L38" s="107">
        <f>SUM(L39:L41)</f>
        <v>467</v>
      </c>
      <c r="M38" s="131">
        <f>SUM(M39:M41)</f>
        <v>591</v>
      </c>
      <c r="N38" s="129">
        <f>M42</f>
        <v>586</v>
      </c>
      <c r="O38" s="106" t="str">
        <f>B42</f>
        <v>Bowling</v>
      </c>
      <c r="P38" s="107">
        <f>SUM(P39:P41)</f>
        <v>473</v>
      </c>
      <c r="Q38" s="102">
        <f>SUM(Q39:Q41)</f>
        <v>597</v>
      </c>
      <c r="R38" s="129">
        <f>Q54</f>
        <v>598</v>
      </c>
      <c r="S38" s="106" t="str">
        <f>B54</f>
        <v>Toode</v>
      </c>
      <c r="T38" s="107">
        <f>SUM(T39:T41)</f>
        <v>434</v>
      </c>
      <c r="U38" s="132">
        <f>SUM(U39:U41)</f>
        <v>558</v>
      </c>
      <c r="V38" s="129">
        <f>U34</f>
        <v>535</v>
      </c>
      <c r="W38" s="106" t="str">
        <f>B34</f>
        <v>WÜRTH</v>
      </c>
      <c r="X38" s="109">
        <f t="shared" si="26"/>
        <v>2847</v>
      </c>
      <c r="Y38" s="107">
        <f>SUM(Y39:Y41)</f>
        <v>2227</v>
      </c>
      <c r="Z38" s="133">
        <f>AVERAGE(Z39,Z40,Z41)</f>
        <v>189.80000000000004</v>
      </c>
      <c r="AA38" s="111">
        <f>AVERAGE(AA39,AA40,AA41)</f>
        <v>148.46666666666667</v>
      </c>
      <c r="AB38" s="240">
        <f>F39+J39+N39+R39+V39</f>
        <v>3</v>
      </c>
      <c r="AD38" s="65"/>
      <c r="AE38" s="65"/>
      <c r="AF38" s="65"/>
      <c r="AG38" s="65"/>
      <c r="AH38" s="65"/>
    </row>
    <row r="39" spans="1:34" s="134" customFormat="1" ht="16.149999999999999" customHeight="1" x14ac:dyDescent="0.25">
      <c r="A39" s="112"/>
      <c r="B39" s="187" t="s">
        <v>75</v>
      </c>
      <c r="C39" s="121">
        <v>58</v>
      </c>
      <c r="D39" s="115">
        <v>150</v>
      </c>
      <c r="E39" s="116">
        <f>D39+C39</f>
        <v>208</v>
      </c>
      <c r="F39" s="243">
        <v>1</v>
      </c>
      <c r="G39" s="244"/>
      <c r="H39" s="117">
        <v>97</v>
      </c>
      <c r="I39" s="118">
        <f>H39+C39</f>
        <v>155</v>
      </c>
      <c r="J39" s="243">
        <v>0</v>
      </c>
      <c r="K39" s="244"/>
      <c r="L39" s="117">
        <v>140</v>
      </c>
      <c r="M39" s="118">
        <f>L39+C39</f>
        <v>198</v>
      </c>
      <c r="N39" s="243">
        <v>1</v>
      </c>
      <c r="O39" s="244"/>
      <c r="P39" s="117">
        <v>126</v>
      </c>
      <c r="Q39" s="116">
        <f>P39+C39</f>
        <v>184</v>
      </c>
      <c r="R39" s="243">
        <v>0</v>
      </c>
      <c r="S39" s="244"/>
      <c r="T39" s="115">
        <v>108</v>
      </c>
      <c r="U39" s="116">
        <f>T39+C39</f>
        <v>166</v>
      </c>
      <c r="V39" s="243">
        <v>1</v>
      </c>
      <c r="W39" s="244"/>
      <c r="X39" s="118">
        <f t="shared" si="26"/>
        <v>911</v>
      </c>
      <c r="Y39" s="117">
        <f>D39+H39+L39+P39+T39</f>
        <v>621</v>
      </c>
      <c r="Z39" s="119">
        <f>AVERAGE(E39,I39,M39,Q39,U39)</f>
        <v>182.2</v>
      </c>
      <c r="AA39" s="120">
        <f>AVERAGE(E39,I39,M39,Q39,U39)-C39</f>
        <v>124.19999999999999</v>
      </c>
      <c r="AB39" s="241"/>
      <c r="AD39" s="65"/>
      <c r="AE39" s="65"/>
      <c r="AF39" s="65"/>
      <c r="AG39" s="65"/>
      <c r="AH39" s="65"/>
    </row>
    <row r="40" spans="1:34" s="134" customFormat="1" ht="16.149999999999999" customHeight="1" x14ac:dyDescent="0.25">
      <c r="A40" s="112"/>
      <c r="B40" s="187" t="s">
        <v>76</v>
      </c>
      <c r="C40" s="121">
        <v>32</v>
      </c>
      <c r="D40" s="115">
        <v>182</v>
      </c>
      <c r="E40" s="116">
        <f t="shared" ref="E40:E41" si="32">D40+C40</f>
        <v>214</v>
      </c>
      <c r="F40" s="245"/>
      <c r="G40" s="246"/>
      <c r="H40" s="117">
        <v>134</v>
      </c>
      <c r="I40" s="118">
        <f t="shared" ref="I40:I41" si="33">H40+C40</f>
        <v>166</v>
      </c>
      <c r="J40" s="245"/>
      <c r="K40" s="246"/>
      <c r="L40" s="117">
        <v>151</v>
      </c>
      <c r="M40" s="118">
        <f t="shared" ref="M40:M41" si="34">L40+C40</f>
        <v>183</v>
      </c>
      <c r="N40" s="245"/>
      <c r="O40" s="246"/>
      <c r="P40" s="115">
        <v>176</v>
      </c>
      <c r="Q40" s="116">
        <f t="shared" ref="Q40:Q41" si="35">P40+C40</f>
        <v>208</v>
      </c>
      <c r="R40" s="245"/>
      <c r="S40" s="246"/>
      <c r="T40" s="115">
        <v>159</v>
      </c>
      <c r="U40" s="116">
        <f t="shared" ref="U40:U41" si="36">T40+C40</f>
        <v>191</v>
      </c>
      <c r="V40" s="245"/>
      <c r="W40" s="246"/>
      <c r="X40" s="118">
        <f t="shared" si="26"/>
        <v>962</v>
      </c>
      <c r="Y40" s="117">
        <f>D40+H40+L40+P40+T40</f>
        <v>802</v>
      </c>
      <c r="Z40" s="119">
        <f>AVERAGE(E40,I40,M40,Q40,U40)</f>
        <v>192.4</v>
      </c>
      <c r="AA40" s="120">
        <f>AVERAGE(E40,I40,M40,Q40,U40)-C40</f>
        <v>160.4</v>
      </c>
      <c r="AB40" s="241"/>
      <c r="AD40" s="65"/>
      <c r="AE40" s="65"/>
      <c r="AF40" s="65"/>
      <c r="AG40" s="65"/>
      <c r="AH40" s="65"/>
    </row>
    <row r="41" spans="1:34" s="134" customFormat="1" ht="16.899999999999999" customHeight="1" thickBot="1" x14ac:dyDescent="0.3">
      <c r="A41" s="112"/>
      <c r="B41" s="188" t="s">
        <v>77</v>
      </c>
      <c r="C41" s="123">
        <v>34</v>
      </c>
      <c r="D41" s="115">
        <v>126</v>
      </c>
      <c r="E41" s="116">
        <f t="shared" si="32"/>
        <v>160</v>
      </c>
      <c r="F41" s="247"/>
      <c r="G41" s="248"/>
      <c r="H41" s="124">
        <v>164</v>
      </c>
      <c r="I41" s="118">
        <f t="shared" si="33"/>
        <v>198</v>
      </c>
      <c r="J41" s="247"/>
      <c r="K41" s="248"/>
      <c r="L41" s="117">
        <v>176</v>
      </c>
      <c r="M41" s="118">
        <f t="shared" si="34"/>
        <v>210</v>
      </c>
      <c r="N41" s="247"/>
      <c r="O41" s="248"/>
      <c r="P41" s="115">
        <v>171</v>
      </c>
      <c r="Q41" s="116">
        <f t="shared" si="35"/>
        <v>205</v>
      </c>
      <c r="R41" s="247"/>
      <c r="S41" s="248"/>
      <c r="T41" s="115">
        <v>167</v>
      </c>
      <c r="U41" s="116">
        <f t="shared" si="36"/>
        <v>201</v>
      </c>
      <c r="V41" s="247"/>
      <c r="W41" s="248"/>
      <c r="X41" s="118">
        <f t="shared" si="26"/>
        <v>974</v>
      </c>
      <c r="Y41" s="124">
        <f>D41+H41+L41+P41+T41</f>
        <v>804</v>
      </c>
      <c r="Z41" s="125">
        <f>AVERAGE(E41,I41,M41,Q41,U41)</f>
        <v>194.8</v>
      </c>
      <c r="AA41" s="126">
        <f>AVERAGE(E41,I41,M41,Q41,U41)-C41</f>
        <v>160.80000000000001</v>
      </c>
      <c r="AB41" s="242"/>
      <c r="AD41" s="65"/>
      <c r="AE41" s="65"/>
      <c r="AF41" s="65"/>
      <c r="AG41" s="65"/>
      <c r="AH41" s="65"/>
    </row>
    <row r="42" spans="1:34" s="134" customFormat="1" ht="44.45" customHeight="1" thickBot="1" x14ac:dyDescent="0.25">
      <c r="A42" s="112"/>
      <c r="B42" s="127" t="s">
        <v>73</v>
      </c>
      <c r="C42" s="128">
        <f>SUM(C43:C45)</f>
        <v>51</v>
      </c>
      <c r="D42" s="100">
        <f>SUM(D43:D45)</f>
        <v>449</v>
      </c>
      <c r="E42" s="129">
        <f>SUM(E43:E45)</f>
        <v>500</v>
      </c>
      <c r="F42" s="129">
        <f>E46</f>
        <v>614</v>
      </c>
      <c r="G42" s="106" t="str">
        <f>B46</f>
        <v>Temper</v>
      </c>
      <c r="H42" s="130">
        <f>SUM(H43:H45)</f>
        <v>497</v>
      </c>
      <c r="I42" s="129">
        <f>SUM(I43:I45)</f>
        <v>548</v>
      </c>
      <c r="J42" s="129">
        <f>I54</f>
        <v>535</v>
      </c>
      <c r="K42" s="106" t="str">
        <f>B54</f>
        <v>Toode</v>
      </c>
      <c r="L42" s="107">
        <f>SUM(L43:L45)</f>
        <v>535</v>
      </c>
      <c r="M42" s="129">
        <f>SUM(M43:M45)</f>
        <v>586</v>
      </c>
      <c r="N42" s="129">
        <f>M38</f>
        <v>591</v>
      </c>
      <c r="O42" s="106" t="str">
        <f>B38</f>
        <v>Aavmar</v>
      </c>
      <c r="P42" s="107">
        <f>SUM(P43:P45)</f>
        <v>469</v>
      </c>
      <c r="Q42" s="129">
        <f>SUM(Q43:Q45)</f>
        <v>520</v>
      </c>
      <c r="R42" s="129">
        <f>Q34</f>
        <v>570</v>
      </c>
      <c r="S42" s="106" t="str">
        <f>B34</f>
        <v>WÜRTH</v>
      </c>
      <c r="T42" s="107">
        <f>SUM(T43:T45)</f>
        <v>467</v>
      </c>
      <c r="U42" s="129">
        <f>SUM(U43:U45)</f>
        <v>518</v>
      </c>
      <c r="V42" s="129">
        <f>U50</f>
        <v>487</v>
      </c>
      <c r="W42" s="106" t="str">
        <f>B50</f>
        <v>Malm ja Ko</v>
      </c>
      <c r="X42" s="109">
        <f t="shared" si="26"/>
        <v>2672</v>
      </c>
      <c r="Y42" s="107">
        <f>SUM(Y43:Y45)</f>
        <v>2417</v>
      </c>
      <c r="Z42" s="133">
        <f>AVERAGE(Z43,Z44,Z45)</f>
        <v>178.13333333333335</v>
      </c>
      <c r="AA42" s="111">
        <f>AVERAGE(AA43,AA44,AA45)</f>
        <v>161.13333333333335</v>
      </c>
      <c r="AB42" s="240">
        <f>F43+J43+N43+R43+V43</f>
        <v>2</v>
      </c>
    </row>
    <row r="43" spans="1:34" s="134" customFormat="1" ht="16.149999999999999" customHeight="1" x14ac:dyDescent="0.2">
      <c r="A43" s="112"/>
      <c r="B43" s="135" t="s">
        <v>92</v>
      </c>
      <c r="C43" s="121">
        <v>25</v>
      </c>
      <c r="D43" s="115">
        <v>142</v>
      </c>
      <c r="E43" s="116">
        <f>D43+C43</f>
        <v>167</v>
      </c>
      <c r="F43" s="243">
        <v>0</v>
      </c>
      <c r="G43" s="244"/>
      <c r="H43" s="117">
        <v>125</v>
      </c>
      <c r="I43" s="118">
        <f>H43+C43</f>
        <v>150</v>
      </c>
      <c r="J43" s="243">
        <v>1</v>
      </c>
      <c r="K43" s="244"/>
      <c r="L43" s="117">
        <v>144</v>
      </c>
      <c r="M43" s="118">
        <f>L43+C43</f>
        <v>169</v>
      </c>
      <c r="N43" s="243">
        <v>0</v>
      </c>
      <c r="O43" s="244"/>
      <c r="P43" s="117">
        <v>122</v>
      </c>
      <c r="Q43" s="116">
        <f>P43+C43</f>
        <v>147</v>
      </c>
      <c r="R43" s="243">
        <v>0</v>
      </c>
      <c r="S43" s="244"/>
      <c r="T43" s="115">
        <v>147</v>
      </c>
      <c r="U43" s="116">
        <f>T43+C43</f>
        <v>172</v>
      </c>
      <c r="V43" s="243">
        <v>1</v>
      </c>
      <c r="W43" s="244"/>
      <c r="X43" s="118">
        <f t="shared" si="26"/>
        <v>805</v>
      </c>
      <c r="Y43" s="117">
        <f>D43+H43+L43+P43+T43</f>
        <v>680</v>
      </c>
      <c r="Z43" s="119">
        <f>AVERAGE(E43,I43,M43,Q43,U43)</f>
        <v>161</v>
      </c>
      <c r="AA43" s="120">
        <f>AVERAGE(E43,I43,M43,Q43,U43)-C43</f>
        <v>136</v>
      </c>
      <c r="AB43" s="241"/>
    </row>
    <row r="44" spans="1:34" s="134" customFormat="1" ht="16.149999999999999" customHeight="1" x14ac:dyDescent="0.2">
      <c r="A44" s="112"/>
      <c r="B44" s="122" t="s">
        <v>93</v>
      </c>
      <c r="C44" s="121">
        <v>18</v>
      </c>
      <c r="D44" s="115">
        <v>154</v>
      </c>
      <c r="E44" s="116">
        <f t="shared" ref="E44:E45" si="37">D44+C44</f>
        <v>172</v>
      </c>
      <c r="F44" s="245"/>
      <c r="G44" s="246"/>
      <c r="H44" s="117">
        <v>220</v>
      </c>
      <c r="I44" s="118">
        <f t="shared" ref="I44:I45" si="38">H44+C44</f>
        <v>238</v>
      </c>
      <c r="J44" s="245"/>
      <c r="K44" s="246"/>
      <c r="L44" s="117">
        <v>188</v>
      </c>
      <c r="M44" s="118">
        <f t="shared" ref="M44:M45" si="39">L44+C44</f>
        <v>206</v>
      </c>
      <c r="N44" s="245"/>
      <c r="O44" s="246"/>
      <c r="P44" s="115">
        <v>171</v>
      </c>
      <c r="Q44" s="116">
        <f t="shared" ref="Q44:Q45" si="40">P44+C44</f>
        <v>189</v>
      </c>
      <c r="R44" s="245"/>
      <c r="S44" s="246"/>
      <c r="T44" s="115">
        <v>180</v>
      </c>
      <c r="U44" s="116">
        <f t="shared" ref="U44:U45" si="41">T44+C44</f>
        <v>198</v>
      </c>
      <c r="V44" s="245"/>
      <c r="W44" s="246"/>
      <c r="X44" s="118">
        <f t="shared" si="26"/>
        <v>1003</v>
      </c>
      <c r="Y44" s="117">
        <f>D44+H44+L44+P44+T44</f>
        <v>913</v>
      </c>
      <c r="Z44" s="119">
        <f>AVERAGE(E44,I44,M44,Q44,U44)</f>
        <v>200.6</v>
      </c>
      <c r="AA44" s="120">
        <f>AVERAGE(E44,I44,M44,Q44,U44)-C44</f>
        <v>182.6</v>
      </c>
      <c r="AB44" s="241"/>
    </row>
    <row r="45" spans="1:34" s="134" customFormat="1" ht="16.899999999999999" customHeight="1" thickBot="1" x14ac:dyDescent="0.25">
      <c r="A45" s="112"/>
      <c r="B45" s="136" t="s">
        <v>84</v>
      </c>
      <c r="C45" s="123">
        <v>8</v>
      </c>
      <c r="D45" s="115">
        <v>153</v>
      </c>
      <c r="E45" s="116">
        <f t="shared" si="37"/>
        <v>161</v>
      </c>
      <c r="F45" s="247"/>
      <c r="G45" s="248"/>
      <c r="H45" s="124">
        <v>152</v>
      </c>
      <c r="I45" s="118">
        <f t="shared" si="38"/>
        <v>160</v>
      </c>
      <c r="J45" s="247"/>
      <c r="K45" s="248"/>
      <c r="L45" s="117">
        <v>203</v>
      </c>
      <c r="M45" s="118">
        <f t="shared" si="39"/>
        <v>211</v>
      </c>
      <c r="N45" s="247"/>
      <c r="O45" s="248"/>
      <c r="P45" s="115">
        <v>176</v>
      </c>
      <c r="Q45" s="116">
        <f t="shared" si="40"/>
        <v>184</v>
      </c>
      <c r="R45" s="247"/>
      <c r="S45" s="248"/>
      <c r="T45" s="115">
        <v>140</v>
      </c>
      <c r="U45" s="116">
        <f t="shared" si="41"/>
        <v>148</v>
      </c>
      <c r="V45" s="247"/>
      <c r="W45" s="248"/>
      <c r="X45" s="118">
        <f t="shared" si="26"/>
        <v>864</v>
      </c>
      <c r="Y45" s="124">
        <f>D45+H45+L45+P45+T45</f>
        <v>824</v>
      </c>
      <c r="Z45" s="125">
        <f>AVERAGE(E45,I45,M45,Q45,U45)</f>
        <v>172.8</v>
      </c>
      <c r="AA45" s="126">
        <f>AVERAGE(E45,I45,M45,Q45,U45)-C45</f>
        <v>164.8</v>
      </c>
      <c r="AB45" s="242"/>
    </row>
    <row r="46" spans="1:34" s="134" customFormat="1" ht="48.75" customHeight="1" thickBot="1" x14ac:dyDescent="0.25">
      <c r="A46" s="112"/>
      <c r="B46" s="98" t="s">
        <v>72</v>
      </c>
      <c r="C46" s="128">
        <f>SUM(C47:C49)</f>
        <v>109</v>
      </c>
      <c r="D46" s="100">
        <f>SUM(D47:D49)</f>
        <v>505</v>
      </c>
      <c r="E46" s="129">
        <f>SUM(E47:E49)</f>
        <v>614</v>
      </c>
      <c r="F46" s="129">
        <f>E42</f>
        <v>500</v>
      </c>
      <c r="G46" s="106" t="str">
        <f>B42</f>
        <v>Bowling</v>
      </c>
      <c r="H46" s="137">
        <f>SUM(H47:H49)</f>
        <v>476</v>
      </c>
      <c r="I46" s="129">
        <f>SUM(I47:I49)</f>
        <v>585</v>
      </c>
      <c r="J46" s="129">
        <f>I38</f>
        <v>519</v>
      </c>
      <c r="K46" s="106" t="str">
        <f>B38</f>
        <v>Aavmar</v>
      </c>
      <c r="L46" s="108">
        <f>SUM(L47:L49)</f>
        <v>486</v>
      </c>
      <c r="M46" s="132">
        <f>SUM(M47:M49)</f>
        <v>595</v>
      </c>
      <c r="N46" s="129">
        <f>M34</f>
        <v>533</v>
      </c>
      <c r="O46" s="106" t="str">
        <f>B34</f>
        <v>WÜRTH</v>
      </c>
      <c r="P46" s="107">
        <f>SUM(P47:P49)</f>
        <v>450</v>
      </c>
      <c r="Q46" s="132">
        <f>SUM(Q47:Q49)</f>
        <v>559</v>
      </c>
      <c r="R46" s="129">
        <f>Q50</f>
        <v>466</v>
      </c>
      <c r="S46" s="106" t="str">
        <f>B50</f>
        <v>Malm ja Ko</v>
      </c>
      <c r="T46" s="107">
        <f>SUM(T47:T49)</f>
        <v>455</v>
      </c>
      <c r="U46" s="132">
        <f>SUM(U47:U49)</f>
        <v>564</v>
      </c>
      <c r="V46" s="129">
        <f>U54</f>
        <v>608</v>
      </c>
      <c r="W46" s="106" t="str">
        <f>B54</f>
        <v>Toode</v>
      </c>
      <c r="X46" s="109">
        <f t="shared" si="26"/>
        <v>2917</v>
      </c>
      <c r="Y46" s="107">
        <f>SUM(Y47:Y49)</f>
        <v>2372</v>
      </c>
      <c r="Z46" s="133">
        <f>AVERAGE(Z47,Z48,Z49)</f>
        <v>194.46666666666667</v>
      </c>
      <c r="AA46" s="111">
        <f>AVERAGE(AA47,AA48,AA49)</f>
        <v>158.13333333333333</v>
      </c>
      <c r="AB46" s="240">
        <f>F47+J47+N47+R47+V47</f>
        <v>4</v>
      </c>
    </row>
    <row r="47" spans="1:34" s="134" customFormat="1" ht="16.149999999999999" customHeight="1" x14ac:dyDescent="0.2">
      <c r="A47" s="112"/>
      <c r="B47" s="135" t="s">
        <v>78</v>
      </c>
      <c r="C47" s="121">
        <v>35</v>
      </c>
      <c r="D47" s="115">
        <v>177</v>
      </c>
      <c r="E47" s="116">
        <f>D47+C47</f>
        <v>212</v>
      </c>
      <c r="F47" s="243">
        <v>1</v>
      </c>
      <c r="G47" s="244"/>
      <c r="H47" s="117">
        <v>174</v>
      </c>
      <c r="I47" s="118">
        <f>H47+C47</f>
        <v>209</v>
      </c>
      <c r="J47" s="243">
        <v>1</v>
      </c>
      <c r="K47" s="244"/>
      <c r="L47" s="117">
        <v>180</v>
      </c>
      <c r="M47" s="118">
        <f>L47+C47</f>
        <v>215</v>
      </c>
      <c r="N47" s="243">
        <v>1</v>
      </c>
      <c r="O47" s="244"/>
      <c r="P47" s="117">
        <v>123</v>
      </c>
      <c r="Q47" s="116">
        <f>P47+C47</f>
        <v>158</v>
      </c>
      <c r="R47" s="243">
        <v>1</v>
      </c>
      <c r="S47" s="244"/>
      <c r="T47" s="115">
        <v>164</v>
      </c>
      <c r="U47" s="116">
        <f>T47+C47</f>
        <v>199</v>
      </c>
      <c r="V47" s="243">
        <v>0</v>
      </c>
      <c r="W47" s="244"/>
      <c r="X47" s="118">
        <f t="shared" si="26"/>
        <v>993</v>
      </c>
      <c r="Y47" s="117">
        <f>D47+H47+L47+P47+T47</f>
        <v>818</v>
      </c>
      <c r="Z47" s="119">
        <f>AVERAGE(E47,I47,M47,Q47,U47)</f>
        <v>198.6</v>
      </c>
      <c r="AA47" s="120">
        <f>AVERAGE(E47,I47,M47,Q47,U47)-C47</f>
        <v>163.6</v>
      </c>
      <c r="AB47" s="241"/>
    </row>
    <row r="48" spans="1:34" s="134" customFormat="1" ht="16.149999999999999" customHeight="1" x14ac:dyDescent="0.2">
      <c r="A48" s="112"/>
      <c r="B48" s="122" t="s">
        <v>79</v>
      </c>
      <c r="C48" s="121">
        <v>43</v>
      </c>
      <c r="D48" s="115">
        <v>175</v>
      </c>
      <c r="E48" s="116">
        <f t="shared" ref="E48:E49" si="42">D48+C48</f>
        <v>218</v>
      </c>
      <c r="F48" s="245"/>
      <c r="G48" s="246"/>
      <c r="H48" s="117">
        <v>135</v>
      </c>
      <c r="I48" s="118">
        <f t="shared" ref="I48:I49" si="43">H48+C48</f>
        <v>178</v>
      </c>
      <c r="J48" s="245"/>
      <c r="K48" s="246"/>
      <c r="L48" s="117">
        <v>158</v>
      </c>
      <c r="M48" s="118">
        <f t="shared" ref="M48:M49" si="44">L48+C48</f>
        <v>201</v>
      </c>
      <c r="N48" s="245"/>
      <c r="O48" s="246"/>
      <c r="P48" s="115">
        <v>168</v>
      </c>
      <c r="Q48" s="116">
        <f t="shared" ref="Q48:Q49" si="45">P48+C48</f>
        <v>211</v>
      </c>
      <c r="R48" s="245"/>
      <c r="S48" s="246"/>
      <c r="T48" s="115">
        <v>127</v>
      </c>
      <c r="U48" s="116">
        <f t="shared" ref="U48:U49" si="46">T48+C48</f>
        <v>170</v>
      </c>
      <c r="V48" s="245"/>
      <c r="W48" s="246"/>
      <c r="X48" s="118">
        <f t="shared" si="26"/>
        <v>978</v>
      </c>
      <c r="Y48" s="117">
        <f>D48+H48+L48+P48+T48</f>
        <v>763</v>
      </c>
      <c r="Z48" s="119">
        <f>AVERAGE(E48,I48,M48,Q48,U48)</f>
        <v>195.6</v>
      </c>
      <c r="AA48" s="120">
        <f>AVERAGE(E48,I48,M48,Q48,U48)-C48</f>
        <v>152.6</v>
      </c>
      <c r="AB48" s="241"/>
    </row>
    <row r="49" spans="1:28" s="134" customFormat="1" ht="16.899999999999999" customHeight="1" thickBot="1" x14ac:dyDescent="0.25">
      <c r="A49" s="112"/>
      <c r="B49" s="136" t="s">
        <v>80</v>
      </c>
      <c r="C49" s="123">
        <v>31</v>
      </c>
      <c r="D49" s="115">
        <v>153</v>
      </c>
      <c r="E49" s="116">
        <f t="shared" si="42"/>
        <v>184</v>
      </c>
      <c r="F49" s="247"/>
      <c r="G49" s="248"/>
      <c r="H49" s="124">
        <v>167</v>
      </c>
      <c r="I49" s="118">
        <f t="shared" si="43"/>
        <v>198</v>
      </c>
      <c r="J49" s="247"/>
      <c r="K49" s="248"/>
      <c r="L49" s="117">
        <v>148</v>
      </c>
      <c r="M49" s="118">
        <f t="shared" si="44"/>
        <v>179</v>
      </c>
      <c r="N49" s="247"/>
      <c r="O49" s="248"/>
      <c r="P49" s="115">
        <v>159</v>
      </c>
      <c r="Q49" s="116">
        <f t="shared" si="45"/>
        <v>190</v>
      </c>
      <c r="R49" s="247"/>
      <c r="S49" s="248"/>
      <c r="T49" s="115">
        <v>164</v>
      </c>
      <c r="U49" s="116">
        <f t="shared" si="46"/>
        <v>195</v>
      </c>
      <c r="V49" s="247"/>
      <c r="W49" s="248"/>
      <c r="X49" s="118">
        <f t="shared" si="26"/>
        <v>946</v>
      </c>
      <c r="Y49" s="124">
        <f>D49+H49+L49+P49+T49</f>
        <v>791</v>
      </c>
      <c r="Z49" s="125">
        <f>AVERAGE(E49,I49,M49,Q49,U49)</f>
        <v>189.2</v>
      </c>
      <c r="AA49" s="126">
        <f>AVERAGE(E49,I49,M49,Q49,U49)-C49</f>
        <v>158.19999999999999</v>
      </c>
      <c r="AB49" s="242"/>
    </row>
    <row r="50" spans="1:28" s="134" customFormat="1" ht="48.75" customHeight="1" x14ac:dyDescent="0.2">
      <c r="A50" s="112"/>
      <c r="B50" s="189" t="s">
        <v>81</v>
      </c>
      <c r="C50" s="138">
        <f>SUM(C51:C53)</f>
        <v>92</v>
      </c>
      <c r="D50" s="100">
        <f>SUM(D51:D53)</f>
        <v>440</v>
      </c>
      <c r="E50" s="129">
        <f>SUM(E51:E53)</f>
        <v>532</v>
      </c>
      <c r="F50" s="129">
        <f>E38</f>
        <v>582</v>
      </c>
      <c r="G50" s="106" t="str">
        <f>B38</f>
        <v>Aavmar</v>
      </c>
      <c r="H50" s="130">
        <f>SUM(H51:H53)</f>
        <v>354</v>
      </c>
      <c r="I50" s="129">
        <f>SUM(I51:I53)</f>
        <v>446</v>
      </c>
      <c r="J50" s="129">
        <f>I34</f>
        <v>580</v>
      </c>
      <c r="K50" s="106" t="str">
        <f>B34</f>
        <v>WÜRTH</v>
      </c>
      <c r="L50" s="107">
        <f>SUM(L51:L53)</f>
        <v>485</v>
      </c>
      <c r="M50" s="131">
        <f>SUM(M51:M53)</f>
        <v>577</v>
      </c>
      <c r="N50" s="129">
        <f>M54</f>
        <v>546</v>
      </c>
      <c r="O50" s="106" t="str">
        <f>B54</f>
        <v>Toode</v>
      </c>
      <c r="P50" s="107">
        <f>SUM(P51:P53)</f>
        <v>374</v>
      </c>
      <c r="Q50" s="131">
        <f>SUM(Q51:Q53)</f>
        <v>466</v>
      </c>
      <c r="R50" s="129">
        <f>Q46</f>
        <v>559</v>
      </c>
      <c r="S50" s="106" t="str">
        <f>B46</f>
        <v>Temper</v>
      </c>
      <c r="T50" s="107">
        <f>SUM(T51:T53)</f>
        <v>395</v>
      </c>
      <c r="U50" s="131">
        <f>SUM(U51:U53)</f>
        <v>487</v>
      </c>
      <c r="V50" s="129">
        <f>U42</f>
        <v>518</v>
      </c>
      <c r="W50" s="106" t="str">
        <f>B42</f>
        <v>Bowling</v>
      </c>
      <c r="X50" s="109">
        <f t="shared" si="26"/>
        <v>2508</v>
      </c>
      <c r="Y50" s="107">
        <f>SUM(Y51:Y53)</f>
        <v>2048</v>
      </c>
      <c r="Z50" s="133">
        <f>AVERAGE(Z51,Z52,Z53)</f>
        <v>167.20000000000002</v>
      </c>
      <c r="AA50" s="111">
        <f>AVERAGE(AA51,AA52,AA53)</f>
        <v>136.53333333333333</v>
      </c>
      <c r="AB50" s="240">
        <f>F51+J51+N51+R51+V51</f>
        <v>1</v>
      </c>
    </row>
    <row r="51" spans="1:28" s="134" customFormat="1" ht="16.149999999999999" customHeight="1" x14ac:dyDescent="0.2">
      <c r="A51" s="112"/>
      <c r="B51" s="190" t="s">
        <v>94</v>
      </c>
      <c r="C51" s="121">
        <v>58</v>
      </c>
      <c r="D51" s="115">
        <v>132</v>
      </c>
      <c r="E51" s="116">
        <f>D51+C51</f>
        <v>190</v>
      </c>
      <c r="F51" s="243">
        <v>0</v>
      </c>
      <c r="G51" s="244"/>
      <c r="H51" s="117">
        <v>101</v>
      </c>
      <c r="I51" s="118">
        <f>H51+C51</f>
        <v>159</v>
      </c>
      <c r="J51" s="243">
        <v>0</v>
      </c>
      <c r="K51" s="244"/>
      <c r="L51" s="117">
        <v>150</v>
      </c>
      <c r="M51" s="118">
        <f>L51+C51</f>
        <v>208</v>
      </c>
      <c r="N51" s="243">
        <v>1</v>
      </c>
      <c r="O51" s="244"/>
      <c r="P51" s="117">
        <v>117</v>
      </c>
      <c r="Q51" s="116">
        <f>P51+C51</f>
        <v>175</v>
      </c>
      <c r="R51" s="243">
        <v>0</v>
      </c>
      <c r="S51" s="244"/>
      <c r="T51" s="115">
        <v>114</v>
      </c>
      <c r="U51" s="116">
        <f>T51+C51</f>
        <v>172</v>
      </c>
      <c r="V51" s="243">
        <v>0</v>
      </c>
      <c r="W51" s="244"/>
      <c r="X51" s="118">
        <f t="shared" si="26"/>
        <v>904</v>
      </c>
      <c r="Y51" s="117">
        <f>D51+H51+L51+P51+T51</f>
        <v>614</v>
      </c>
      <c r="Z51" s="119">
        <f>AVERAGE(E51,I51,M51,Q51,U51)</f>
        <v>180.8</v>
      </c>
      <c r="AA51" s="120">
        <f>AVERAGE(E51,I51,M51,Q51,U51)-C51</f>
        <v>122.80000000000001</v>
      </c>
      <c r="AB51" s="241"/>
    </row>
    <row r="52" spans="1:28" s="134" customFormat="1" ht="16.149999999999999" customHeight="1" x14ac:dyDescent="0.2">
      <c r="A52" s="112"/>
      <c r="B52" s="191" t="s">
        <v>83</v>
      </c>
      <c r="C52" s="121">
        <v>17</v>
      </c>
      <c r="D52" s="115">
        <v>141</v>
      </c>
      <c r="E52" s="116">
        <f t="shared" ref="E52:E53" si="47">D52+C52</f>
        <v>158</v>
      </c>
      <c r="F52" s="245"/>
      <c r="G52" s="246"/>
      <c r="H52" s="117">
        <v>127</v>
      </c>
      <c r="I52" s="118">
        <f t="shared" ref="I52:I53" si="48">H52+C52</f>
        <v>144</v>
      </c>
      <c r="J52" s="245"/>
      <c r="K52" s="246"/>
      <c r="L52" s="117">
        <v>145</v>
      </c>
      <c r="M52" s="118">
        <f t="shared" ref="M52:M53" si="49">L52+C52</f>
        <v>162</v>
      </c>
      <c r="N52" s="245"/>
      <c r="O52" s="246"/>
      <c r="P52" s="115">
        <v>124</v>
      </c>
      <c r="Q52" s="116">
        <f t="shared" ref="Q52:Q53" si="50">P52+C52</f>
        <v>141</v>
      </c>
      <c r="R52" s="245"/>
      <c r="S52" s="246"/>
      <c r="T52" s="115">
        <v>150</v>
      </c>
      <c r="U52" s="116">
        <f t="shared" ref="U52:U53" si="51">T52+C52</f>
        <v>167</v>
      </c>
      <c r="V52" s="245"/>
      <c r="W52" s="246"/>
      <c r="X52" s="118">
        <f t="shared" si="26"/>
        <v>772</v>
      </c>
      <c r="Y52" s="117">
        <f>D52+H52+L52+P52+T52</f>
        <v>687</v>
      </c>
      <c r="Z52" s="119">
        <f>AVERAGE(E52,I52,M52,Q52,U52)</f>
        <v>154.4</v>
      </c>
      <c r="AA52" s="120">
        <f>AVERAGE(E52,I52,M52,Q52,U52)-C52</f>
        <v>137.4</v>
      </c>
      <c r="AB52" s="241"/>
    </row>
    <row r="53" spans="1:28" s="134" customFormat="1" ht="16.899999999999999" customHeight="1" thickBot="1" x14ac:dyDescent="0.25">
      <c r="A53" s="112"/>
      <c r="B53" s="192" t="s">
        <v>82</v>
      </c>
      <c r="C53" s="123">
        <v>17</v>
      </c>
      <c r="D53" s="115">
        <v>167</v>
      </c>
      <c r="E53" s="116">
        <f t="shared" si="47"/>
        <v>184</v>
      </c>
      <c r="F53" s="247"/>
      <c r="G53" s="248"/>
      <c r="H53" s="124">
        <v>126</v>
      </c>
      <c r="I53" s="118">
        <f t="shared" si="48"/>
        <v>143</v>
      </c>
      <c r="J53" s="247"/>
      <c r="K53" s="248"/>
      <c r="L53" s="117">
        <v>190</v>
      </c>
      <c r="M53" s="118">
        <f t="shared" si="49"/>
        <v>207</v>
      </c>
      <c r="N53" s="247"/>
      <c r="O53" s="248"/>
      <c r="P53" s="115">
        <v>133</v>
      </c>
      <c r="Q53" s="116">
        <f t="shared" si="50"/>
        <v>150</v>
      </c>
      <c r="R53" s="247"/>
      <c r="S53" s="248"/>
      <c r="T53" s="115">
        <v>131</v>
      </c>
      <c r="U53" s="116">
        <f t="shared" si="51"/>
        <v>148</v>
      </c>
      <c r="V53" s="247"/>
      <c r="W53" s="248"/>
      <c r="X53" s="118">
        <f t="shared" si="26"/>
        <v>832</v>
      </c>
      <c r="Y53" s="124">
        <f>D53+H53+L53+P53+T53</f>
        <v>747</v>
      </c>
      <c r="Z53" s="125">
        <f>AVERAGE(E53,I53,M53,Q53,U53)</f>
        <v>166.4</v>
      </c>
      <c r="AA53" s="126">
        <f>AVERAGE(E53,I53,M53,Q53,U53)-C53</f>
        <v>149.4</v>
      </c>
      <c r="AB53" s="242"/>
    </row>
    <row r="54" spans="1:28" s="134" customFormat="1" ht="48.75" customHeight="1" thickBot="1" x14ac:dyDescent="0.25">
      <c r="A54" s="112"/>
      <c r="B54" s="127" t="s">
        <v>71</v>
      </c>
      <c r="C54" s="138">
        <f>SUM(C55:C57)</f>
        <v>93</v>
      </c>
      <c r="D54" s="100">
        <f>SUM(D55:D57)</f>
        <v>410</v>
      </c>
      <c r="E54" s="129">
        <f>SUM(E55:E57)</f>
        <v>503</v>
      </c>
      <c r="F54" s="129">
        <f>E34</f>
        <v>485</v>
      </c>
      <c r="G54" s="106" t="str">
        <f>B34</f>
        <v>WÜRTH</v>
      </c>
      <c r="H54" s="130">
        <f>SUM(H55:H57)</f>
        <v>442</v>
      </c>
      <c r="I54" s="129">
        <f>SUM(I55:I57)</f>
        <v>535</v>
      </c>
      <c r="J54" s="129">
        <f>I42</f>
        <v>548</v>
      </c>
      <c r="K54" s="106" t="str">
        <f>B42</f>
        <v>Bowling</v>
      </c>
      <c r="L54" s="108">
        <f>SUM(L55:L57)</f>
        <v>453</v>
      </c>
      <c r="M54" s="132">
        <f>SUM(M55:M57)</f>
        <v>546</v>
      </c>
      <c r="N54" s="129">
        <f>M50</f>
        <v>577</v>
      </c>
      <c r="O54" s="106" t="str">
        <f>B50</f>
        <v>Malm ja Ko</v>
      </c>
      <c r="P54" s="107">
        <f>SUM(P55:P57)</f>
        <v>505</v>
      </c>
      <c r="Q54" s="132">
        <f>SUM(Q55:Q57)</f>
        <v>598</v>
      </c>
      <c r="R54" s="129">
        <f>Q38</f>
        <v>597</v>
      </c>
      <c r="S54" s="106" t="str">
        <f>B38</f>
        <v>Aavmar</v>
      </c>
      <c r="T54" s="107">
        <f>SUM(T55:T57)</f>
        <v>515</v>
      </c>
      <c r="U54" s="132">
        <f>SUM(U55:U57)</f>
        <v>608</v>
      </c>
      <c r="V54" s="129">
        <f>U46</f>
        <v>564</v>
      </c>
      <c r="W54" s="106" t="str">
        <f>B46</f>
        <v>Temper</v>
      </c>
      <c r="X54" s="109">
        <f t="shared" si="26"/>
        <v>2790</v>
      </c>
      <c r="Y54" s="107">
        <f>SUM(Y55:Y57)</f>
        <v>2325</v>
      </c>
      <c r="Z54" s="133">
        <f>AVERAGE(Z55,Z56,Z57)</f>
        <v>186</v>
      </c>
      <c r="AA54" s="111">
        <f>AVERAGE(AA55,AA56,AA57)</f>
        <v>155</v>
      </c>
      <c r="AB54" s="240">
        <f>F55+J55+N55+R55+V55</f>
        <v>3</v>
      </c>
    </row>
    <row r="55" spans="1:28" s="134" customFormat="1" ht="16.149999999999999" customHeight="1" x14ac:dyDescent="0.2">
      <c r="A55" s="112"/>
      <c r="B55" s="135" t="s">
        <v>89</v>
      </c>
      <c r="C55" s="121">
        <v>49</v>
      </c>
      <c r="D55" s="115">
        <v>98</v>
      </c>
      <c r="E55" s="116">
        <f>D55+C55</f>
        <v>147</v>
      </c>
      <c r="F55" s="243">
        <v>1</v>
      </c>
      <c r="G55" s="244"/>
      <c r="H55" s="117">
        <v>136</v>
      </c>
      <c r="I55" s="118">
        <f>H55+C55</f>
        <v>185</v>
      </c>
      <c r="J55" s="243">
        <v>0</v>
      </c>
      <c r="K55" s="244"/>
      <c r="L55" s="117">
        <v>110</v>
      </c>
      <c r="M55" s="118">
        <f>L55+C55</f>
        <v>159</v>
      </c>
      <c r="N55" s="243">
        <v>0</v>
      </c>
      <c r="O55" s="244"/>
      <c r="P55" s="117">
        <v>176</v>
      </c>
      <c r="Q55" s="116">
        <f>P55+C55</f>
        <v>225</v>
      </c>
      <c r="R55" s="243">
        <v>1</v>
      </c>
      <c r="S55" s="244"/>
      <c r="T55" s="115">
        <v>160</v>
      </c>
      <c r="U55" s="116">
        <f>T55+C55</f>
        <v>209</v>
      </c>
      <c r="V55" s="243">
        <v>1</v>
      </c>
      <c r="W55" s="244"/>
      <c r="X55" s="118">
        <f t="shared" si="26"/>
        <v>925</v>
      </c>
      <c r="Y55" s="117">
        <f>D55+H55+L55+P55+T55</f>
        <v>680</v>
      </c>
      <c r="Z55" s="119">
        <f>AVERAGE(E55,I55,M55,Q55,U55)</f>
        <v>185</v>
      </c>
      <c r="AA55" s="120">
        <f>AVERAGE(E55,I55,M55,Q55,U55)-C55</f>
        <v>136</v>
      </c>
      <c r="AB55" s="241"/>
    </row>
    <row r="56" spans="1:28" s="134" customFormat="1" ht="16.149999999999999" customHeight="1" x14ac:dyDescent="0.2">
      <c r="A56" s="112"/>
      <c r="B56" s="122" t="s">
        <v>90</v>
      </c>
      <c r="C56" s="121">
        <v>27</v>
      </c>
      <c r="D56" s="115">
        <v>154</v>
      </c>
      <c r="E56" s="116">
        <f t="shared" ref="E56:E57" si="52">D56+C56</f>
        <v>181</v>
      </c>
      <c r="F56" s="245"/>
      <c r="G56" s="246"/>
      <c r="H56" s="117">
        <v>162</v>
      </c>
      <c r="I56" s="118">
        <f t="shared" ref="I56:I57" si="53">H56+C56</f>
        <v>189</v>
      </c>
      <c r="J56" s="245"/>
      <c r="K56" s="246"/>
      <c r="L56" s="117">
        <v>151</v>
      </c>
      <c r="M56" s="118">
        <f t="shared" ref="M56:M57" si="54">L56+C56</f>
        <v>178</v>
      </c>
      <c r="N56" s="245"/>
      <c r="O56" s="246"/>
      <c r="P56" s="115">
        <v>155</v>
      </c>
      <c r="Q56" s="116">
        <f t="shared" ref="Q56:Q57" si="55">P56+C56</f>
        <v>182</v>
      </c>
      <c r="R56" s="245"/>
      <c r="S56" s="246"/>
      <c r="T56" s="115">
        <v>182</v>
      </c>
      <c r="U56" s="116">
        <f t="shared" ref="U56:U57" si="56">T56+C56</f>
        <v>209</v>
      </c>
      <c r="V56" s="245"/>
      <c r="W56" s="246"/>
      <c r="X56" s="118">
        <f t="shared" si="26"/>
        <v>939</v>
      </c>
      <c r="Y56" s="117">
        <f>D56+H56+L56+P56+T56</f>
        <v>804</v>
      </c>
      <c r="Z56" s="119">
        <f>AVERAGE(E56,I56,M56,Q56,U56)</f>
        <v>187.8</v>
      </c>
      <c r="AA56" s="120">
        <f>AVERAGE(E56,I56,M56,Q56,U56)-C56</f>
        <v>160.80000000000001</v>
      </c>
      <c r="AB56" s="241"/>
    </row>
    <row r="57" spans="1:28" s="134" customFormat="1" ht="16.899999999999999" customHeight="1" thickBot="1" x14ac:dyDescent="0.25">
      <c r="A57" s="112"/>
      <c r="B57" s="136" t="s">
        <v>91</v>
      </c>
      <c r="C57" s="123">
        <v>17</v>
      </c>
      <c r="D57" s="115">
        <v>158</v>
      </c>
      <c r="E57" s="116">
        <f t="shared" si="52"/>
        <v>175</v>
      </c>
      <c r="F57" s="247"/>
      <c r="G57" s="248"/>
      <c r="H57" s="124">
        <v>144</v>
      </c>
      <c r="I57" s="118">
        <f t="shared" si="53"/>
        <v>161</v>
      </c>
      <c r="J57" s="247"/>
      <c r="K57" s="248"/>
      <c r="L57" s="117">
        <v>192</v>
      </c>
      <c r="M57" s="118">
        <f t="shared" si="54"/>
        <v>209</v>
      </c>
      <c r="N57" s="247"/>
      <c r="O57" s="248"/>
      <c r="P57" s="115">
        <v>174</v>
      </c>
      <c r="Q57" s="116">
        <f t="shared" si="55"/>
        <v>191</v>
      </c>
      <c r="R57" s="247"/>
      <c r="S57" s="248"/>
      <c r="T57" s="115">
        <v>173</v>
      </c>
      <c r="U57" s="116">
        <f t="shared" si="56"/>
        <v>190</v>
      </c>
      <c r="V57" s="247"/>
      <c r="W57" s="248"/>
      <c r="X57" s="118">
        <f t="shared" si="26"/>
        <v>926</v>
      </c>
      <c r="Y57" s="124">
        <f>D57+H57+L57+P57+T57</f>
        <v>841</v>
      </c>
      <c r="Z57" s="125">
        <f>AVERAGE(E57,I57,M57,Q57,U57)</f>
        <v>185.2</v>
      </c>
      <c r="AA57" s="126">
        <f>AVERAGE(E57,I57,M57,Q57,U57)-C57</f>
        <v>168.2</v>
      </c>
      <c r="AB57" s="242"/>
    </row>
    <row r="58" spans="1:28" s="134" customFormat="1" ht="16.899999999999999" customHeight="1" x14ac:dyDescent="0.2">
      <c r="A58" s="112"/>
      <c r="B58" s="139"/>
      <c r="C58" s="140"/>
      <c r="D58" s="141"/>
      <c r="E58" s="142"/>
      <c r="F58" s="143"/>
      <c r="G58" s="143"/>
      <c r="H58" s="141"/>
      <c r="I58" s="142"/>
      <c r="J58" s="143"/>
      <c r="K58" s="143"/>
      <c r="L58" s="141"/>
      <c r="M58" s="142"/>
      <c r="N58" s="143"/>
      <c r="O58" s="143"/>
      <c r="P58" s="141"/>
      <c r="Q58" s="142"/>
      <c r="R58" s="143"/>
      <c r="S58" s="143"/>
      <c r="T58" s="141"/>
      <c r="U58" s="142"/>
      <c r="V58" s="143"/>
      <c r="W58" s="143"/>
      <c r="X58" s="142"/>
      <c r="Y58" s="141"/>
      <c r="Z58" s="144"/>
      <c r="AA58" s="145"/>
      <c r="AB58" s="146"/>
    </row>
    <row r="59" spans="1:28" ht="22.5" x14ac:dyDescent="0.25">
      <c r="B59" s="66"/>
      <c r="C59" s="67"/>
      <c r="D59" s="68"/>
      <c r="E59" s="69"/>
      <c r="F59" s="69"/>
      <c r="G59" s="69" t="s">
        <v>64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7"/>
      <c r="S59" s="67"/>
      <c r="T59" s="67"/>
      <c r="U59" s="185"/>
      <c r="V59" s="186" t="s">
        <v>65</v>
      </c>
      <c r="W59" s="70"/>
      <c r="X59" s="70"/>
      <c r="Y59" s="70"/>
      <c r="Z59" s="67"/>
      <c r="AA59" s="67"/>
      <c r="AB59" s="68"/>
    </row>
    <row r="60" spans="1:28" ht="20.25" thickBot="1" x14ac:dyDescent="0.3">
      <c r="B60" s="71" t="s">
        <v>19</v>
      </c>
      <c r="C60" s="72"/>
      <c r="D60" s="68"/>
      <c r="E60" s="7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</row>
    <row r="61" spans="1:28" x14ac:dyDescent="0.25">
      <c r="B61" s="74" t="s">
        <v>1</v>
      </c>
      <c r="C61" s="75" t="s">
        <v>20</v>
      </c>
      <c r="D61" s="76"/>
      <c r="E61" s="77" t="s">
        <v>21</v>
      </c>
      <c r="F61" s="249" t="s">
        <v>22</v>
      </c>
      <c r="G61" s="250"/>
      <c r="H61" s="78"/>
      <c r="I61" s="77" t="s">
        <v>23</v>
      </c>
      <c r="J61" s="249" t="s">
        <v>22</v>
      </c>
      <c r="K61" s="250"/>
      <c r="L61" s="79"/>
      <c r="M61" s="77" t="s">
        <v>24</v>
      </c>
      <c r="N61" s="249" t="s">
        <v>22</v>
      </c>
      <c r="O61" s="250"/>
      <c r="P61" s="79"/>
      <c r="Q61" s="77" t="s">
        <v>25</v>
      </c>
      <c r="R61" s="249" t="s">
        <v>22</v>
      </c>
      <c r="S61" s="250"/>
      <c r="T61" s="80"/>
      <c r="U61" s="77" t="s">
        <v>26</v>
      </c>
      <c r="V61" s="249" t="s">
        <v>22</v>
      </c>
      <c r="W61" s="250"/>
      <c r="X61" s="77" t="s">
        <v>27</v>
      </c>
      <c r="Y61" s="81"/>
      <c r="Z61" s="82" t="s">
        <v>28</v>
      </c>
      <c r="AA61" s="83" t="s">
        <v>4</v>
      </c>
      <c r="AB61" s="84" t="s">
        <v>27</v>
      </c>
    </row>
    <row r="62" spans="1:28" ht="17.25" thickBot="1" x14ac:dyDescent="0.3">
      <c r="A62" s="85"/>
      <c r="B62" s="86" t="s">
        <v>29</v>
      </c>
      <c r="C62" s="87"/>
      <c r="D62" s="88"/>
      <c r="E62" s="89" t="s">
        <v>30</v>
      </c>
      <c r="F62" s="251" t="s">
        <v>31</v>
      </c>
      <c r="G62" s="252"/>
      <c r="H62" s="90"/>
      <c r="I62" s="89" t="s">
        <v>30</v>
      </c>
      <c r="J62" s="251" t="s">
        <v>31</v>
      </c>
      <c r="K62" s="252"/>
      <c r="L62" s="89"/>
      <c r="M62" s="89" t="s">
        <v>30</v>
      </c>
      <c r="N62" s="251" t="s">
        <v>31</v>
      </c>
      <c r="O62" s="252"/>
      <c r="P62" s="89"/>
      <c r="Q62" s="89" t="s">
        <v>30</v>
      </c>
      <c r="R62" s="251" t="s">
        <v>31</v>
      </c>
      <c r="S62" s="252"/>
      <c r="T62" s="91"/>
      <c r="U62" s="89" t="s">
        <v>30</v>
      </c>
      <c r="V62" s="251" t="s">
        <v>31</v>
      </c>
      <c r="W62" s="252"/>
      <c r="X62" s="92" t="s">
        <v>30</v>
      </c>
      <c r="Y62" s="93" t="s">
        <v>32</v>
      </c>
      <c r="Z62" s="94" t="s">
        <v>33</v>
      </c>
      <c r="AA62" s="95" t="s">
        <v>34</v>
      </c>
      <c r="AB62" s="96" t="s">
        <v>2</v>
      </c>
    </row>
    <row r="63" spans="1:28" ht="48.75" customHeight="1" thickBot="1" x14ac:dyDescent="0.3">
      <c r="A63" s="97"/>
      <c r="B63" s="98" t="s">
        <v>53</v>
      </c>
      <c r="C63" s="99">
        <f>SUM(C64:C66)</f>
        <v>117</v>
      </c>
      <c r="D63" s="100">
        <f>SUM(D64:D66)</f>
        <v>413</v>
      </c>
      <c r="E63" s="101">
        <f>SUM(E64:E66)</f>
        <v>530</v>
      </c>
      <c r="F63" s="102">
        <f>E83</f>
        <v>544</v>
      </c>
      <c r="G63" s="103" t="str">
        <f>B83</f>
        <v>VERX</v>
      </c>
      <c r="H63" s="104">
        <f>SUM(H64:H66)</f>
        <v>472</v>
      </c>
      <c r="I63" s="105">
        <f>SUM(I64:I66)</f>
        <v>589</v>
      </c>
      <c r="J63" s="105">
        <f>I79</f>
        <v>551</v>
      </c>
      <c r="K63" s="106" t="str">
        <f>B79</f>
        <v>VGB</v>
      </c>
      <c r="L63" s="107">
        <f>SUM(L64:L66)</f>
        <v>365</v>
      </c>
      <c r="M63" s="102">
        <f>SUM(M64:M66)</f>
        <v>482</v>
      </c>
      <c r="N63" s="102">
        <f>M75</f>
        <v>548</v>
      </c>
      <c r="O63" s="103" t="str">
        <f>B75</f>
        <v>Silfer</v>
      </c>
      <c r="P63" s="108">
        <f>SUM(P64:P66)</f>
        <v>498</v>
      </c>
      <c r="Q63" s="102">
        <f>SUM(Q64:Q66)</f>
        <v>615</v>
      </c>
      <c r="R63" s="102">
        <f>Q71</f>
        <v>545</v>
      </c>
      <c r="S63" s="103" t="str">
        <f>B71</f>
        <v>Põdra Pubi</v>
      </c>
      <c r="T63" s="108">
        <f>SUM(T64:T66)</f>
        <v>455</v>
      </c>
      <c r="U63" s="102">
        <f>SUM(U64:U66)</f>
        <v>572</v>
      </c>
      <c r="V63" s="102">
        <f>U67</f>
        <v>588</v>
      </c>
      <c r="W63" s="103" t="str">
        <f>B67</f>
        <v>TER Team</v>
      </c>
      <c r="X63" s="109">
        <f t="shared" ref="X63:X86" si="57">E63+I63+M63+Q63+U63</f>
        <v>2788</v>
      </c>
      <c r="Y63" s="107">
        <f>SUM(Y64:Y66)</f>
        <v>2203</v>
      </c>
      <c r="Z63" s="110">
        <f>AVERAGE(Z64,Z65,Z66)</f>
        <v>185.86666666666667</v>
      </c>
      <c r="AA63" s="111">
        <f>AVERAGE(AA64,AA65,AA66)</f>
        <v>146.86666666666667</v>
      </c>
      <c r="AB63" s="240">
        <f>F64+J64+N64+R64+V64</f>
        <v>2</v>
      </c>
    </row>
    <row r="64" spans="1:28" ht="16.899999999999999" customHeight="1" x14ac:dyDescent="0.25">
      <c r="A64" s="112"/>
      <c r="B64" s="113" t="s">
        <v>52</v>
      </c>
      <c r="C64" s="114">
        <v>50</v>
      </c>
      <c r="D64" s="115">
        <v>140</v>
      </c>
      <c r="E64" s="116">
        <f>D64+C64</f>
        <v>190</v>
      </c>
      <c r="F64" s="243">
        <v>0</v>
      </c>
      <c r="G64" s="244"/>
      <c r="H64" s="117">
        <v>149</v>
      </c>
      <c r="I64" s="118">
        <f>H64+C64</f>
        <v>199</v>
      </c>
      <c r="J64" s="243">
        <v>1</v>
      </c>
      <c r="K64" s="244"/>
      <c r="L64" s="117">
        <v>116</v>
      </c>
      <c r="M64" s="118">
        <f>L64+C64</f>
        <v>166</v>
      </c>
      <c r="N64" s="243">
        <v>0</v>
      </c>
      <c r="O64" s="244"/>
      <c r="P64" s="117">
        <v>140</v>
      </c>
      <c r="Q64" s="116">
        <f>P64+C64</f>
        <v>190</v>
      </c>
      <c r="R64" s="243">
        <v>1</v>
      </c>
      <c r="S64" s="244"/>
      <c r="T64" s="115">
        <v>132</v>
      </c>
      <c r="U64" s="116">
        <f>T64+C64</f>
        <v>182</v>
      </c>
      <c r="V64" s="243">
        <v>0</v>
      </c>
      <c r="W64" s="244"/>
      <c r="X64" s="118">
        <f t="shared" si="57"/>
        <v>927</v>
      </c>
      <c r="Y64" s="117">
        <f>D64+H64+L64+P64+T64</f>
        <v>677</v>
      </c>
      <c r="Z64" s="119">
        <f>AVERAGE(E64,I64,M64,Q64,U64)</f>
        <v>185.4</v>
      </c>
      <c r="AA64" s="120">
        <f>AVERAGE(E64,I64,M64,Q64,U64)-C64</f>
        <v>135.4</v>
      </c>
      <c r="AB64" s="241"/>
    </row>
    <row r="65" spans="1:34" s="85" customFormat="1" ht="16.149999999999999" customHeight="1" x14ac:dyDescent="0.25">
      <c r="A65" s="112"/>
      <c r="B65" s="113" t="s">
        <v>62</v>
      </c>
      <c r="C65" s="121">
        <v>25</v>
      </c>
      <c r="D65" s="115">
        <v>132</v>
      </c>
      <c r="E65" s="116">
        <f t="shared" ref="E65:E66" si="58">D65+C65</f>
        <v>157</v>
      </c>
      <c r="F65" s="245"/>
      <c r="G65" s="246"/>
      <c r="H65" s="117">
        <v>148</v>
      </c>
      <c r="I65" s="118">
        <f t="shared" ref="I65:I66" si="59">H65+C65</f>
        <v>173</v>
      </c>
      <c r="J65" s="245"/>
      <c r="K65" s="246"/>
      <c r="L65" s="117">
        <v>115</v>
      </c>
      <c r="M65" s="118">
        <f t="shared" ref="M65:M66" si="60">L65+C65</f>
        <v>140</v>
      </c>
      <c r="N65" s="245"/>
      <c r="O65" s="246"/>
      <c r="P65" s="115">
        <v>167</v>
      </c>
      <c r="Q65" s="116">
        <f t="shared" ref="Q65:Q66" si="61">P65+C65</f>
        <v>192</v>
      </c>
      <c r="R65" s="245"/>
      <c r="S65" s="246"/>
      <c r="T65" s="115">
        <v>150</v>
      </c>
      <c r="U65" s="116">
        <f t="shared" ref="U65:U66" si="62">T65+C65</f>
        <v>175</v>
      </c>
      <c r="V65" s="245"/>
      <c r="W65" s="246"/>
      <c r="X65" s="118">
        <f t="shared" si="57"/>
        <v>837</v>
      </c>
      <c r="Y65" s="117">
        <f>D65+H65+L65+P65+T65</f>
        <v>712</v>
      </c>
      <c r="Z65" s="119">
        <f>AVERAGE(E65,I65,M65,Q65,U65)</f>
        <v>167.4</v>
      </c>
      <c r="AA65" s="120">
        <f>AVERAGE(E65,I65,M65,Q65,U65)-C65</f>
        <v>142.4</v>
      </c>
      <c r="AB65" s="241"/>
      <c r="AD65" s="65"/>
      <c r="AE65" s="65"/>
      <c r="AF65" s="65"/>
      <c r="AG65" s="65"/>
      <c r="AH65" s="65"/>
    </row>
    <row r="66" spans="1:34" s="85" customFormat="1" ht="17.45" customHeight="1" thickBot="1" x14ac:dyDescent="0.3">
      <c r="A66" s="112"/>
      <c r="B66" s="122" t="s">
        <v>63</v>
      </c>
      <c r="C66" s="123">
        <v>42</v>
      </c>
      <c r="D66" s="115">
        <v>141</v>
      </c>
      <c r="E66" s="116">
        <f t="shared" si="58"/>
        <v>183</v>
      </c>
      <c r="F66" s="247"/>
      <c r="G66" s="248"/>
      <c r="H66" s="124">
        <v>175</v>
      </c>
      <c r="I66" s="118">
        <f t="shared" si="59"/>
        <v>217</v>
      </c>
      <c r="J66" s="247"/>
      <c r="K66" s="248"/>
      <c r="L66" s="117">
        <v>134</v>
      </c>
      <c r="M66" s="118">
        <f t="shared" si="60"/>
        <v>176</v>
      </c>
      <c r="N66" s="247"/>
      <c r="O66" s="248"/>
      <c r="P66" s="115">
        <v>191</v>
      </c>
      <c r="Q66" s="116">
        <f t="shared" si="61"/>
        <v>233</v>
      </c>
      <c r="R66" s="247"/>
      <c r="S66" s="248"/>
      <c r="T66" s="115">
        <v>173</v>
      </c>
      <c r="U66" s="116">
        <f t="shared" si="62"/>
        <v>215</v>
      </c>
      <c r="V66" s="247"/>
      <c r="W66" s="248"/>
      <c r="X66" s="118">
        <f t="shared" si="57"/>
        <v>1024</v>
      </c>
      <c r="Y66" s="124">
        <f>D66+H66+L66+P66+T66</f>
        <v>814</v>
      </c>
      <c r="Z66" s="125">
        <f>AVERAGE(E66,I66,M66,Q66,U66)</f>
        <v>204.8</v>
      </c>
      <c r="AA66" s="126">
        <f>AVERAGE(E66,I66,M66,Q66,U66)-C66</f>
        <v>162.80000000000001</v>
      </c>
      <c r="AB66" s="242"/>
      <c r="AD66" s="65"/>
      <c r="AE66" s="65"/>
      <c r="AF66" s="65"/>
      <c r="AG66" s="65"/>
      <c r="AH66" s="65"/>
    </row>
    <row r="67" spans="1:34" s="134" customFormat="1" ht="48.75" customHeight="1" thickBot="1" x14ac:dyDescent="0.3">
      <c r="A67" s="112"/>
      <c r="B67" s="127" t="s">
        <v>17</v>
      </c>
      <c r="C67" s="128">
        <f>SUM(C68:C70)</f>
        <v>36</v>
      </c>
      <c r="D67" s="100">
        <f>SUM(D68:D70)</f>
        <v>471</v>
      </c>
      <c r="E67" s="129">
        <f>SUM(E68:E70)</f>
        <v>507</v>
      </c>
      <c r="F67" s="129">
        <f>E79</f>
        <v>524</v>
      </c>
      <c r="G67" s="106" t="str">
        <f>B79</f>
        <v>VGB</v>
      </c>
      <c r="H67" s="130">
        <f>SUM(H68:H70)</f>
        <v>463</v>
      </c>
      <c r="I67" s="129">
        <f>SUM(I68:I70)</f>
        <v>499</v>
      </c>
      <c r="J67" s="129">
        <f>I75</f>
        <v>603</v>
      </c>
      <c r="K67" s="106" t="str">
        <f>B75</f>
        <v>Silfer</v>
      </c>
      <c r="L67" s="107">
        <f>SUM(L68:L70)</f>
        <v>434</v>
      </c>
      <c r="M67" s="131">
        <f>SUM(M68:M70)</f>
        <v>470</v>
      </c>
      <c r="N67" s="129">
        <f>M71</f>
        <v>601</v>
      </c>
      <c r="O67" s="106" t="str">
        <f>B71</f>
        <v>Põdra Pubi</v>
      </c>
      <c r="P67" s="107">
        <f>SUM(P68:P70)</f>
        <v>448</v>
      </c>
      <c r="Q67" s="102">
        <f>SUM(Q68:Q70)</f>
        <v>484</v>
      </c>
      <c r="R67" s="129">
        <f>Q83</f>
        <v>550</v>
      </c>
      <c r="S67" s="106" t="str">
        <f>B83</f>
        <v>VERX</v>
      </c>
      <c r="T67" s="107">
        <f>SUM(T68:T70)</f>
        <v>552</v>
      </c>
      <c r="U67" s="132">
        <f>SUM(U68:U70)</f>
        <v>588</v>
      </c>
      <c r="V67" s="129">
        <f>U63</f>
        <v>572</v>
      </c>
      <c r="W67" s="106" t="str">
        <f>B63</f>
        <v>Royalsmart</v>
      </c>
      <c r="X67" s="109">
        <f t="shared" si="57"/>
        <v>2548</v>
      </c>
      <c r="Y67" s="107">
        <f>SUM(Y68:Y70)</f>
        <v>2368</v>
      </c>
      <c r="Z67" s="133">
        <f>AVERAGE(Z68,Z69,Z70)</f>
        <v>169.86666666666665</v>
      </c>
      <c r="AA67" s="111">
        <f>AVERAGE(AA68,AA69,AA70)</f>
        <v>157.86666666666665</v>
      </c>
      <c r="AB67" s="240">
        <f>F68+J68+N68+R68+V68</f>
        <v>1</v>
      </c>
      <c r="AD67" s="65"/>
      <c r="AE67" s="65"/>
      <c r="AF67" s="65"/>
      <c r="AG67" s="65"/>
      <c r="AH67" s="65"/>
    </row>
    <row r="68" spans="1:34" s="134" customFormat="1" ht="16.149999999999999" customHeight="1" x14ac:dyDescent="0.25">
      <c r="A68" s="112"/>
      <c r="B68" s="135" t="s">
        <v>35</v>
      </c>
      <c r="C68" s="121">
        <v>14</v>
      </c>
      <c r="D68" s="115">
        <v>169</v>
      </c>
      <c r="E68" s="116">
        <f>D68+C68</f>
        <v>183</v>
      </c>
      <c r="F68" s="243">
        <v>0</v>
      </c>
      <c r="G68" s="244"/>
      <c r="H68" s="117">
        <v>156</v>
      </c>
      <c r="I68" s="118">
        <f>H68+C68</f>
        <v>170</v>
      </c>
      <c r="J68" s="243">
        <v>0</v>
      </c>
      <c r="K68" s="244"/>
      <c r="L68" s="117">
        <v>144</v>
      </c>
      <c r="M68" s="118">
        <f>L68+C68</f>
        <v>158</v>
      </c>
      <c r="N68" s="243">
        <v>0</v>
      </c>
      <c r="O68" s="244"/>
      <c r="P68" s="117">
        <v>152</v>
      </c>
      <c r="Q68" s="116">
        <f>P68+C68</f>
        <v>166</v>
      </c>
      <c r="R68" s="243">
        <v>0</v>
      </c>
      <c r="S68" s="244"/>
      <c r="T68" s="115">
        <v>176</v>
      </c>
      <c r="U68" s="116">
        <f>T68+C68</f>
        <v>190</v>
      </c>
      <c r="V68" s="243">
        <v>1</v>
      </c>
      <c r="W68" s="244"/>
      <c r="X68" s="118">
        <f t="shared" si="57"/>
        <v>867</v>
      </c>
      <c r="Y68" s="117">
        <f>D68+H68+L68+P68+T68</f>
        <v>797</v>
      </c>
      <c r="Z68" s="119">
        <f>AVERAGE(E68,I68,M68,Q68,U68)</f>
        <v>173.4</v>
      </c>
      <c r="AA68" s="120">
        <f>AVERAGE(E68,I68,M68,Q68,U68)-C68</f>
        <v>159.4</v>
      </c>
      <c r="AB68" s="241"/>
      <c r="AD68" s="65"/>
      <c r="AE68" s="65"/>
      <c r="AF68" s="65"/>
      <c r="AG68" s="65"/>
      <c r="AH68" s="65"/>
    </row>
    <row r="69" spans="1:34" s="134" customFormat="1" ht="16.149999999999999" customHeight="1" x14ac:dyDescent="0.25">
      <c r="A69" s="112"/>
      <c r="B69" s="122" t="s">
        <v>36</v>
      </c>
      <c r="C69" s="121">
        <v>20</v>
      </c>
      <c r="D69" s="115">
        <v>158</v>
      </c>
      <c r="E69" s="116">
        <f t="shared" ref="E69:E70" si="63">D69+C69</f>
        <v>178</v>
      </c>
      <c r="F69" s="245"/>
      <c r="G69" s="246"/>
      <c r="H69" s="117">
        <v>155</v>
      </c>
      <c r="I69" s="118">
        <f t="shared" ref="I69:I70" si="64">H69+C69</f>
        <v>175</v>
      </c>
      <c r="J69" s="245"/>
      <c r="K69" s="246"/>
      <c r="L69" s="117">
        <v>145</v>
      </c>
      <c r="M69" s="118">
        <f t="shared" ref="M69:M70" si="65">L69+C69</f>
        <v>165</v>
      </c>
      <c r="N69" s="245"/>
      <c r="O69" s="246"/>
      <c r="P69" s="115">
        <v>159</v>
      </c>
      <c r="Q69" s="116">
        <f t="shared" ref="Q69:Q70" si="66">P69+C69</f>
        <v>179</v>
      </c>
      <c r="R69" s="245"/>
      <c r="S69" s="246"/>
      <c r="T69" s="115">
        <v>168</v>
      </c>
      <c r="U69" s="116">
        <f t="shared" ref="U69:U70" si="67">T69+C69</f>
        <v>188</v>
      </c>
      <c r="V69" s="245"/>
      <c r="W69" s="246"/>
      <c r="X69" s="118">
        <f t="shared" si="57"/>
        <v>885</v>
      </c>
      <c r="Y69" s="117">
        <f>D69+H69+L69+P69+T69</f>
        <v>785</v>
      </c>
      <c r="Z69" s="119">
        <f>AVERAGE(E69,I69,M69,Q69,U69)</f>
        <v>177</v>
      </c>
      <c r="AA69" s="120">
        <f>AVERAGE(E69,I69,M69,Q69,U69)-C69</f>
        <v>157</v>
      </c>
      <c r="AB69" s="241"/>
      <c r="AD69" s="65"/>
      <c r="AE69" s="65"/>
      <c r="AF69" s="65"/>
      <c r="AG69" s="65"/>
      <c r="AH69" s="65"/>
    </row>
    <row r="70" spans="1:34" s="134" customFormat="1" ht="16.899999999999999" customHeight="1" thickBot="1" x14ac:dyDescent="0.3">
      <c r="A70" s="112"/>
      <c r="B70" s="136" t="s">
        <v>37</v>
      </c>
      <c r="C70" s="123">
        <v>2</v>
      </c>
      <c r="D70" s="115">
        <v>144</v>
      </c>
      <c r="E70" s="116">
        <f t="shared" si="63"/>
        <v>146</v>
      </c>
      <c r="F70" s="247"/>
      <c r="G70" s="248"/>
      <c r="H70" s="124">
        <v>152</v>
      </c>
      <c r="I70" s="118">
        <f t="shared" si="64"/>
        <v>154</v>
      </c>
      <c r="J70" s="247"/>
      <c r="K70" s="248"/>
      <c r="L70" s="117">
        <v>145</v>
      </c>
      <c r="M70" s="118">
        <f t="shared" si="65"/>
        <v>147</v>
      </c>
      <c r="N70" s="247"/>
      <c r="O70" s="248"/>
      <c r="P70" s="115">
        <v>137</v>
      </c>
      <c r="Q70" s="116">
        <f t="shared" si="66"/>
        <v>139</v>
      </c>
      <c r="R70" s="247"/>
      <c r="S70" s="248"/>
      <c r="T70" s="115">
        <v>208</v>
      </c>
      <c r="U70" s="116">
        <f t="shared" si="67"/>
        <v>210</v>
      </c>
      <c r="V70" s="247"/>
      <c r="W70" s="248"/>
      <c r="X70" s="118">
        <f t="shared" si="57"/>
        <v>796</v>
      </c>
      <c r="Y70" s="124">
        <f>D70+H70+L70+P70+T70</f>
        <v>786</v>
      </c>
      <c r="Z70" s="125">
        <f>AVERAGE(E70,I70,M70,Q70,U70)</f>
        <v>159.19999999999999</v>
      </c>
      <c r="AA70" s="126">
        <f>AVERAGE(E70,I70,M70,Q70,U70)-C70</f>
        <v>157.19999999999999</v>
      </c>
      <c r="AB70" s="242"/>
      <c r="AD70" s="65"/>
      <c r="AE70" s="65"/>
      <c r="AF70" s="65"/>
      <c r="AG70" s="65"/>
      <c r="AH70" s="65"/>
    </row>
    <row r="71" spans="1:34" s="134" customFormat="1" ht="44.45" customHeight="1" x14ac:dyDescent="0.2">
      <c r="A71" s="112"/>
      <c r="B71" s="147" t="s">
        <v>18</v>
      </c>
      <c r="C71" s="128">
        <f>SUM(C72:C74)</f>
        <v>99</v>
      </c>
      <c r="D71" s="100">
        <f>SUM(D72:D74)</f>
        <v>457</v>
      </c>
      <c r="E71" s="129">
        <f>SUM(E72:E74)</f>
        <v>556</v>
      </c>
      <c r="F71" s="129">
        <f>E75</f>
        <v>575</v>
      </c>
      <c r="G71" s="106" t="str">
        <f>B75</f>
        <v>Silfer</v>
      </c>
      <c r="H71" s="130">
        <f>SUM(H72:H74)</f>
        <v>435</v>
      </c>
      <c r="I71" s="129">
        <f>SUM(I72:I74)</f>
        <v>534</v>
      </c>
      <c r="J71" s="129">
        <f>I83</f>
        <v>492</v>
      </c>
      <c r="K71" s="106" t="str">
        <f>B83</f>
        <v>VERX</v>
      </c>
      <c r="L71" s="107">
        <f>SUM(L72:L74)</f>
        <v>502</v>
      </c>
      <c r="M71" s="129">
        <f>SUM(M72:M74)</f>
        <v>601</v>
      </c>
      <c r="N71" s="129">
        <f>M67</f>
        <v>470</v>
      </c>
      <c r="O71" s="106" t="str">
        <f>B67</f>
        <v>TER Team</v>
      </c>
      <c r="P71" s="107">
        <f>SUM(P72:P74)</f>
        <v>446</v>
      </c>
      <c r="Q71" s="129">
        <f>SUM(Q72:Q74)</f>
        <v>545</v>
      </c>
      <c r="R71" s="129">
        <f>Q63</f>
        <v>615</v>
      </c>
      <c r="S71" s="106" t="str">
        <f>B63</f>
        <v>Royalsmart</v>
      </c>
      <c r="T71" s="107">
        <f>SUM(T72:T74)</f>
        <v>346</v>
      </c>
      <c r="U71" s="129">
        <f>SUM(U72:U74)</f>
        <v>445</v>
      </c>
      <c r="V71" s="129">
        <f>U79</f>
        <v>595</v>
      </c>
      <c r="W71" s="106" t="str">
        <f>B79</f>
        <v>VGB</v>
      </c>
      <c r="X71" s="109">
        <f t="shared" si="57"/>
        <v>2681</v>
      </c>
      <c r="Y71" s="107">
        <f>SUM(Y72:Y74)</f>
        <v>2186</v>
      </c>
      <c r="Z71" s="133">
        <f>AVERAGE(Z72,Z73,Z74)</f>
        <v>178.73333333333335</v>
      </c>
      <c r="AA71" s="111">
        <f>AVERAGE(AA72,AA73,AA74)</f>
        <v>145.73333333333332</v>
      </c>
      <c r="AB71" s="240">
        <f>F72+J72+N72+R72+V72</f>
        <v>2</v>
      </c>
    </row>
    <row r="72" spans="1:34" s="134" customFormat="1" ht="16.149999999999999" customHeight="1" x14ac:dyDescent="0.2">
      <c r="A72" s="112"/>
      <c r="B72" s="113" t="s">
        <v>41</v>
      </c>
      <c r="C72" s="121">
        <v>34</v>
      </c>
      <c r="D72" s="115">
        <v>151</v>
      </c>
      <c r="E72" s="116">
        <f>D72+C72</f>
        <v>185</v>
      </c>
      <c r="F72" s="243">
        <v>0</v>
      </c>
      <c r="G72" s="244"/>
      <c r="H72" s="117">
        <v>133</v>
      </c>
      <c r="I72" s="118">
        <f>H72+C72</f>
        <v>167</v>
      </c>
      <c r="J72" s="243">
        <v>1</v>
      </c>
      <c r="K72" s="244"/>
      <c r="L72" s="117">
        <v>133</v>
      </c>
      <c r="M72" s="118">
        <f>L72+C72</f>
        <v>167</v>
      </c>
      <c r="N72" s="243">
        <v>1</v>
      </c>
      <c r="O72" s="244"/>
      <c r="P72" s="117">
        <v>139</v>
      </c>
      <c r="Q72" s="116">
        <f>P72+C72</f>
        <v>173</v>
      </c>
      <c r="R72" s="243">
        <v>0</v>
      </c>
      <c r="S72" s="244"/>
      <c r="T72" s="115">
        <v>119</v>
      </c>
      <c r="U72" s="116">
        <f>T72+C72</f>
        <v>153</v>
      </c>
      <c r="V72" s="243">
        <v>0</v>
      </c>
      <c r="W72" s="244"/>
      <c r="X72" s="118">
        <f t="shared" si="57"/>
        <v>845</v>
      </c>
      <c r="Y72" s="117">
        <f>D72+H72+L72+P72+T72</f>
        <v>675</v>
      </c>
      <c r="Z72" s="119">
        <f>AVERAGE(E72,I72,M72,Q72,U72)</f>
        <v>169</v>
      </c>
      <c r="AA72" s="120">
        <f>AVERAGE(E72,I72,M72,Q72,U72)-C72</f>
        <v>135</v>
      </c>
      <c r="AB72" s="241"/>
    </row>
    <row r="73" spans="1:34" s="134" customFormat="1" ht="16.149999999999999" customHeight="1" x14ac:dyDescent="0.2">
      <c r="A73" s="112"/>
      <c r="B73" s="122" t="s">
        <v>42</v>
      </c>
      <c r="C73" s="121">
        <v>42</v>
      </c>
      <c r="D73" s="115">
        <v>137</v>
      </c>
      <c r="E73" s="116">
        <f t="shared" ref="E73:E74" si="68">D73+C73</f>
        <v>179</v>
      </c>
      <c r="F73" s="245"/>
      <c r="G73" s="246"/>
      <c r="H73" s="117">
        <v>132</v>
      </c>
      <c r="I73" s="118">
        <f t="shared" ref="I73:I74" si="69">H73+C73</f>
        <v>174</v>
      </c>
      <c r="J73" s="245"/>
      <c r="K73" s="246"/>
      <c r="L73" s="117">
        <v>181</v>
      </c>
      <c r="M73" s="118">
        <f t="shared" ref="M73:M74" si="70">L73+C73</f>
        <v>223</v>
      </c>
      <c r="N73" s="245"/>
      <c r="O73" s="246"/>
      <c r="P73" s="115">
        <v>172</v>
      </c>
      <c r="Q73" s="116">
        <f t="shared" ref="Q73:Q74" si="71">P73+C73</f>
        <v>214</v>
      </c>
      <c r="R73" s="245"/>
      <c r="S73" s="246"/>
      <c r="T73" s="115">
        <v>95</v>
      </c>
      <c r="U73" s="116">
        <f t="shared" ref="U73:U74" si="72">T73+C73</f>
        <v>137</v>
      </c>
      <c r="V73" s="245"/>
      <c r="W73" s="246"/>
      <c r="X73" s="118">
        <f t="shared" si="57"/>
        <v>927</v>
      </c>
      <c r="Y73" s="117">
        <f>D73+H73+L73+P73+T73</f>
        <v>717</v>
      </c>
      <c r="Z73" s="119">
        <f>AVERAGE(E73,I73,M73,Q73,U73)</f>
        <v>185.4</v>
      </c>
      <c r="AA73" s="120">
        <f>AVERAGE(E73,I73,M73,Q73,U73)-C73</f>
        <v>143.4</v>
      </c>
      <c r="AB73" s="241"/>
    </row>
    <row r="74" spans="1:34" s="134" customFormat="1" ht="16.899999999999999" customHeight="1" thickBot="1" x14ac:dyDescent="0.25">
      <c r="A74" s="112"/>
      <c r="B74" s="136" t="s">
        <v>43</v>
      </c>
      <c r="C74" s="123">
        <v>23</v>
      </c>
      <c r="D74" s="115">
        <v>169</v>
      </c>
      <c r="E74" s="116">
        <f t="shared" si="68"/>
        <v>192</v>
      </c>
      <c r="F74" s="247"/>
      <c r="G74" s="248"/>
      <c r="H74" s="124">
        <v>170</v>
      </c>
      <c r="I74" s="118">
        <f t="shared" si="69"/>
        <v>193</v>
      </c>
      <c r="J74" s="247"/>
      <c r="K74" s="248"/>
      <c r="L74" s="117">
        <v>188</v>
      </c>
      <c r="M74" s="118">
        <f t="shared" si="70"/>
        <v>211</v>
      </c>
      <c r="N74" s="247"/>
      <c r="O74" s="248"/>
      <c r="P74" s="115">
        <v>135</v>
      </c>
      <c r="Q74" s="116">
        <f t="shared" si="71"/>
        <v>158</v>
      </c>
      <c r="R74" s="247"/>
      <c r="S74" s="248"/>
      <c r="T74" s="115">
        <v>132</v>
      </c>
      <c r="U74" s="116">
        <f t="shared" si="72"/>
        <v>155</v>
      </c>
      <c r="V74" s="247"/>
      <c r="W74" s="248"/>
      <c r="X74" s="118">
        <f t="shared" si="57"/>
        <v>909</v>
      </c>
      <c r="Y74" s="124">
        <f>D74+H74+L74+P74+T74</f>
        <v>794</v>
      </c>
      <c r="Z74" s="125">
        <f>AVERAGE(E74,I74,M74,Q74,U74)</f>
        <v>181.8</v>
      </c>
      <c r="AA74" s="126">
        <f>AVERAGE(E74,I74,M74,Q74,U74)-C74</f>
        <v>158.80000000000001</v>
      </c>
      <c r="AB74" s="242"/>
    </row>
    <row r="75" spans="1:34" s="134" customFormat="1" ht="48.75" customHeight="1" thickBot="1" x14ac:dyDescent="0.25">
      <c r="A75" s="112"/>
      <c r="B75" s="127" t="s">
        <v>54</v>
      </c>
      <c r="C75" s="128">
        <f>SUM(C76:C78)</f>
        <v>149</v>
      </c>
      <c r="D75" s="100">
        <f>SUM(D76:D78)</f>
        <v>426</v>
      </c>
      <c r="E75" s="129">
        <f>SUM(E76:E78)</f>
        <v>575</v>
      </c>
      <c r="F75" s="129">
        <f>E71</f>
        <v>556</v>
      </c>
      <c r="G75" s="106" t="str">
        <f>B71</f>
        <v>Põdra Pubi</v>
      </c>
      <c r="H75" s="137">
        <f>SUM(H76:H78)</f>
        <v>454</v>
      </c>
      <c r="I75" s="129">
        <f>SUM(I76:I78)</f>
        <v>603</v>
      </c>
      <c r="J75" s="129">
        <f>I67</f>
        <v>499</v>
      </c>
      <c r="K75" s="106" t="str">
        <f>B67</f>
        <v>TER Team</v>
      </c>
      <c r="L75" s="108">
        <f>SUM(L76:L78)</f>
        <v>399</v>
      </c>
      <c r="M75" s="132">
        <f>SUM(M76:M78)</f>
        <v>548</v>
      </c>
      <c r="N75" s="129">
        <f>M63</f>
        <v>482</v>
      </c>
      <c r="O75" s="106" t="str">
        <f>B63</f>
        <v>Royalsmart</v>
      </c>
      <c r="P75" s="107">
        <f>SUM(P76:P78)</f>
        <v>467</v>
      </c>
      <c r="Q75" s="132">
        <f>SUM(Q76:Q78)</f>
        <v>616</v>
      </c>
      <c r="R75" s="129">
        <f>Q79</f>
        <v>614</v>
      </c>
      <c r="S75" s="106" t="str">
        <f>B79</f>
        <v>VGB</v>
      </c>
      <c r="T75" s="107">
        <f>SUM(T76:T78)</f>
        <v>472</v>
      </c>
      <c r="U75" s="132">
        <f>SUM(U76:U78)</f>
        <v>621</v>
      </c>
      <c r="V75" s="129">
        <f>U83</f>
        <v>528</v>
      </c>
      <c r="W75" s="106" t="str">
        <f>B83</f>
        <v>VERX</v>
      </c>
      <c r="X75" s="109">
        <f t="shared" si="57"/>
        <v>2963</v>
      </c>
      <c r="Y75" s="107">
        <f>SUM(Y76:Y78)</f>
        <v>2218</v>
      </c>
      <c r="Z75" s="133">
        <f>AVERAGE(Z76,Z77,Z78)</f>
        <v>197.53333333333333</v>
      </c>
      <c r="AA75" s="111">
        <f>AVERAGE(AA76,AA77,AA78)</f>
        <v>147.86666666666667</v>
      </c>
      <c r="AB75" s="240">
        <f>F76+J76+N76+R76+V76</f>
        <v>5</v>
      </c>
    </row>
    <row r="76" spans="1:34" s="134" customFormat="1" ht="16.149999999999999" customHeight="1" x14ac:dyDescent="0.2">
      <c r="A76" s="112"/>
      <c r="B76" s="113" t="s">
        <v>56</v>
      </c>
      <c r="C76" s="121">
        <v>29</v>
      </c>
      <c r="D76" s="115">
        <v>125</v>
      </c>
      <c r="E76" s="116">
        <f>D76+C76</f>
        <v>154</v>
      </c>
      <c r="F76" s="243">
        <v>1</v>
      </c>
      <c r="G76" s="244"/>
      <c r="H76" s="117">
        <v>122</v>
      </c>
      <c r="I76" s="118">
        <f>H76+C76</f>
        <v>151</v>
      </c>
      <c r="J76" s="243">
        <v>1</v>
      </c>
      <c r="K76" s="244"/>
      <c r="L76" s="117">
        <v>141</v>
      </c>
      <c r="M76" s="118">
        <f>L76+C76</f>
        <v>170</v>
      </c>
      <c r="N76" s="243">
        <v>1</v>
      </c>
      <c r="O76" s="244"/>
      <c r="P76" s="117">
        <v>185</v>
      </c>
      <c r="Q76" s="116">
        <f>P76+C76</f>
        <v>214</v>
      </c>
      <c r="R76" s="243">
        <v>1</v>
      </c>
      <c r="S76" s="244"/>
      <c r="T76" s="115">
        <v>182</v>
      </c>
      <c r="U76" s="116">
        <f>T76+C76</f>
        <v>211</v>
      </c>
      <c r="V76" s="243">
        <v>1</v>
      </c>
      <c r="W76" s="244"/>
      <c r="X76" s="118">
        <f t="shared" si="57"/>
        <v>900</v>
      </c>
      <c r="Y76" s="117">
        <f>D76+H76+L76+P76+T76</f>
        <v>755</v>
      </c>
      <c r="Z76" s="119">
        <f>AVERAGE(E76,I76,M76,Q76,U76)</f>
        <v>180</v>
      </c>
      <c r="AA76" s="120">
        <f>AVERAGE(E76,I76,M76,Q76,U76)-C76</f>
        <v>151</v>
      </c>
      <c r="AB76" s="241"/>
    </row>
    <row r="77" spans="1:34" s="134" customFormat="1" ht="16.149999999999999" customHeight="1" x14ac:dyDescent="0.2">
      <c r="A77" s="112"/>
      <c r="B77" s="113" t="s">
        <v>57</v>
      </c>
      <c r="C77" s="121">
        <v>60</v>
      </c>
      <c r="D77" s="115">
        <v>154</v>
      </c>
      <c r="E77" s="116">
        <f t="shared" ref="E77:E78" si="73">D77+C77</f>
        <v>214</v>
      </c>
      <c r="F77" s="245"/>
      <c r="G77" s="246"/>
      <c r="H77" s="117">
        <v>149</v>
      </c>
      <c r="I77" s="118">
        <f t="shared" ref="I77:I78" si="74">H77+C77</f>
        <v>209</v>
      </c>
      <c r="J77" s="245"/>
      <c r="K77" s="246"/>
      <c r="L77" s="117">
        <v>134</v>
      </c>
      <c r="M77" s="118">
        <f t="shared" ref="M77:M78" si="75">L77+C77</f>
        <v>194</v>
      </c>
      <c r="N77" s="245"/>
      <c r="O77" s="246"/>
      <c r="P77" s="115">
        <v>148</v>
      </c>
      <c r="Q77" s="116">
        <f t="shared" ref="Q77:Q78" si="76">P77+C77</f>
        <v>208</v>
      </c>
      <c r="R77" s="245"/>
      <c r="S77" s="246"/>
      <c r="T77" s="115">
        <v>144</v>
      </c>
      <c r="U77" s="116">
        <f t="shared" ref="U77:U78" si="77">T77+C77</f>
        <v>204</v>
      </c>
      <c r="V77" s="245"/>
      <c r="W77" s="246"/>
      <c r="X77" s="118">
        <f t="shared" si="57"/>
        <v>1029</v>
      </c>
      <c r="Y77" s="117">
        <f>D77+H77+L77+P77+T77</f>
        <v>729</v>
      </c>
      <c r="Z77" s="119">
        <f>AVERAGE(E77,I77,M77,Q77,U77)</f>
        <v>205.8</v>
      </c>
      <c r="AA77" s="120">
        <f>AVERAGE(E77,I77,M77,Q77,U77)-C77</f>
        <v>145.80000000000001</v>
      </c>
      <c r="AB77" s="241"/>
    </row>
    <row r="78" spans="1:34" s="134" customFormat="1" ht="16.899999999999999" customHeight="1" thickBot="1" x14ac:dyDescent="0.25">
      <c r="A78" s="112"/>
      <c r="B78" s="122" t="s">
        <v>58</v>
      </c>
      <c r="C78" s="123">
        <v>60</v>
      </c>
      <c r="D78" s="115">
        <v>147</v>
      </c>
      <c r="E78" s="116">
        <f t="shared" si="73"/>
        <v>207</v>
      </c>
      <c r="F78" s="247"/>
      <c r="G78" s="248"/>
      <c r="H78" s="124">
        <v>183</v>
      </c>
      <c r="I78" s="118">
        <f t="shared" si="74"/>
        <v>243</v>
      </c>
      <c r="J78" s="247"/>
      <c r="K78" s="248"/>
      <c r="L78" s="117">
        <v>124</v>
      </c>
      <c r="M78" s="118">
        <f t="shared" si="75"/>
        <v>184</v>
      </c>
      <c r="N78" s="247"/>
      <c r="O78" s="248"/>
      <c r="P78" s="115">
        <v>134</v>
      </c>
      <c r="Q78" s="116">
        <f t="shared" si="76"/>
        <v>194</v>
      </c>
      <c r="R78" s="247"/>
      <c r="S78" s="248"/>
      <c r="T78" s="115">
        <v>146</v>
      </c>
      <c r="U78" s="116">
        <f t="shared" si="77"/>
        <v>206</v>
      </c>
      <c r="V78" s="247"/>
      <c r="W78" s="248"/>
      <c r="X78" s="118">
        <f t="shared" si="57"/>
        <v>1034</v>
      </c>
      <c r="Y78" s="124">
        <f>D78+H78+L78+P78+T78</f>
        <v>734</v>
      </c>
      <c r="Z78" s="125">
        <f>AVERAGE(E78,I78,M78,Q78,U78)</f>
        <v>206.8</v>
      </c>
      <c r="AA78" s="126">
        <f>AVERAGE(E78,I78,M78,Q78,U78)-C78</f>
        <v>146.80000000000001</v>
      </c>
      <c r="AB78" s="242"/>
    </row>
    <row r="79" spans="1:34" s="134" customFormat="1" ht="48.75" customHeight="1" thickBot="1" x14ac:dyDescent="0.25">
      <c r="A79" s="112"/>
      <c r="B79" s="127" t="s">
        <v>55</v>
      </c>
      <c r="C79" s="138">
        <f>SUM(C80:C82)</f>
        <v>180</v>
      </c>
      <c r="D79" s="100">
        <f>SUM(D80:D82)</f>
        <v>344</v>
      </c>
      <c r="E79" s="129">
        <f>SUM(E80:E82)</f>
        <v>524</v>
      </c>
      <c r="F79" s="129">
        <f>E67</f>
        <v>507</v>
      </c>
      <c r="G79" s="106" t="str">
        <f>B67</f>
        <v>TER Team</v>
      </c>
      <c r="H79" s="130">
        <f>SUM(H80:H82)</f>
        <v>371</v>
      </c>
      <c r="I79" s="129">
        <f>SUM(I80:I82)</f>
        <v>551</v>
      </c>
      <c r="J79" s="129">
        <f>I63</f>
        <v>589</v>
      </c>
      <c r="K79" s="106" t="str">
        <f>B63</f>
        <v>Royalsmart</v>
      </c>
      <c r="L79" s="107">
        <f>SUM(L80:L82)</f>
        <v>492</v>
      </c>
      <c r="M79" s="131">
        <f>SUM(M80:M82)</f>
        <v>672</v>
      </c>
      <c r="N79" s="129">
        <f>M83</f>
        <v>497</v>
      </c>
      <c r="O79" s="106" t="str">
        <f>B83</f>
        <v>VERX</v>
      </c>
      <c r="P79" s="107">
        <f>SUM(P80:P82)</f>
        <v>434</v>
      </c>
      <c r="Q79" s="131">
        <f>SUM(Q80:Q82)</f>
        <v>614</v>
      </c>
      <c r="R79" s="129">
        <f>Q75</f>
        <v>616</v>
      </c>
      <c r="S79" s="106" t="str">
        <f>B75</f>
        <v>Silfer</v>
      </c>
      <c r="T79" s="107">
        <f>SUM(T80:T82)</f>
        <v>415</v>
      </c>
      <c r="U79" s="131">
        <f>SUM(U80:U82)</f>
        <v>595</v>
      </c>
      <c r="V79" s="129">
        <f>U71</f>
        <v>445</v>
      </c>
      <c r="W79" s="106" t="str">
        <f>B71</f>
        <v>Põdra Pubi</v>
      </c>
      <c r="X79" s="109">
        <f t="shared" si="57"/>
        <v>2956</v>
      </c>
      <c r="Y79" s="107">
        <f>SUM(Y80:Y82)</f>
        <v>2056</v>
      </c>
      <c r="Z79" s="133">
        <f>AVERAGE(Z80,Z81,Z82)</f>
        <v>197.06666666666669</v>
      </c>
      <c r="AA79" s="111">
        <f>AVERAGE(AA80,AA81,AA82)</f>
        <v>137.06666666666669</v>
      </c>
      <c r="AB79" s="240">
        <f>F80+J80+N80+R80+V80</f>
        <v>3</v>
      </c>
    </row>
    <row r="80" spans="1:34" s="134" customFormat="1" ht="16.149999999999999" customHeight="1" x14ac:dyDescent="0.2">
      <c r="A80" s="112"/>
      <c r="B80" s="135" t="s">
        <v>59</v>
      </c>
      <c r="C80" s="121">
        <v>60</v>
      </c>
      <c r="D80" s="115">
        <v>139</v>
      </c>
      <c r="E80" s="116">
        <f>D80+C80</f>
        <v>199</v>
      </c>
      <c r="F80" s="243">
        <v>1</v>
      </c>
      <c r="G80" s="244"/>
      <c r="H80" s="117">
        <v>132</v>
      </c>
      <c r="I80" s="118">
        <f>H80+C80</f>
        <v>192</v>
      </c>
      <c r="J80" s="243">
        <v>0</v>
      </c>
      <c r="K80" s="244"/>
      <c r="L80" s="117">
        <v>233</v>
      </c>
      <c r="M80" s="118">
        <f>L80+C80</f>
        <v>293</v>
      </c>
      <c r="N80" s="243">
        <v>1</v>
      </c>
      <c r="O80" s="244"/>
      <c r="P80" s="117">
        <v>133</v>
      </c>
      <c r="Q80" s="116">
        <f>P80+C80</f>
        <v>193</v>
      </c>
      <c r="R80" s="243">
        <v>0</v>
      </c>
      <c r="S80" s="244"/>
      <c r="T80" s="115">
        <v>187</v>
      </c>
      <c r="U80" s="116">
        <f>T80+C80</f>
        <v>247</v>
      </c>
      <c r="V80" s="243">
        <v>1</v>
      </c>
      <c r="W80" s="244"/>
      <c r="X80" s="118">
        <f t="shared" si="57"/>
        <v>1124</v>
      </c>
      <c r="Y80" s="117">
        <f>D80+H80+L80+P80+T80</f>
        <v>824</v>
      </c>
      <c r="Z80" s="119">
        <f>AVERAGE(E80,I80,M80,Q80,U80)</f>
        <v>224.8</v>
      </c>
      <c r="AA80" s="120">
        <f>AVERAGE(E80,I80,M80,Q80,U80)-C80</f>
        <v>164.8</v>
      </c>
      <c r="AB80" s="241"/>
    </row>
    <row r="81" spans="1:28" s="134" customFormat="1" ht="16.149999999999999" customHeight="1" x14ac:dyDescent="0.2">
      <c r="A81" s="112"/>
      <c r="B81" s="122" t="s">
        <v>60</v>
      </c>
      <c r="C81" s="121">
        <v>60</v>
      </c>
      <c r="D81" s="115">
        <v>93</v>
      </c>
      <c r="E81" s="116">
        <f t="shared" ref="E81:E82" si="78">D81+C81</f>
        <v>153</v>
      </c>
      <c r="F81" s="245"/>
      <c r="G81" s="246"/>
      <c r="H81" s="117">
        <v>115</v>
      </c>
      <c r="I81" s="118">
        <f t="shared" ref="I81:I82" si="79">H81+C81</f>
        <v>175</v>
      </c>
      <c r="J81" s="245"/>
      <c r="K81" s="246"/>
      <c r="L81" s="117">
        <v>121</v>
      </c>
      <c r="M81" s="118">
        <f t="shared" ref="M81:M82" si="80">L81+C81</f>
        <v>181</v>
      </c>
      <c r="N81" s="245"/>
      <c r="O81" s="246"/>
      <c r="P81" s="115">
        <v>172</v>
      </c>
      <c r="Q81" s="116">
        <f t="shared" ref="Q81:Q82" si="81">P81+C81</f>
        <v>232</v>
      </c>
      <c r="R81" s="245"/>
      <c r="S81" s="246"/>
      <c r="T81" s="115">
        <v>121</v>
      </c>
      <c r="U81" s="116">
        <f t="shared" ref="U81:U82" si="82">T81+C81</f>
        <v>181</v>
      </c>
      <c r="V81" s="245"/>
      <c r="W81" s="246"/>
      <c r="X81" s="118">
        <f t="shared" si="57"/>
        <v>922</v>
      </c>
      <c r="Y81" s="117">
        <f>D81+H81+L81+P81+T81</f>
        <v>622</v>
      </c>
      <c r="Z81" s="119">
        <f>AVERAGE(E81,I81,M81,Q81,U81)</f>
        <v>184.4</v>
      </c>
      <c r="AA81" s="120">
        <f>AVERAGE(E81,I81,M81,Q81,U81)-C81</f>
        <v>124.4</v>
      </c>
      <c r="AB81" s="241"/>
    </row>
    <row r="82" spans="1:28" s="134" customFormat="1" ht="16.899999999999999" customHeight="1" thickBot="1" x14ac:dyDescent="0.25">
      <c r="A82" s="112"/>
      <c r="B82" s="136" t="s">
        <v>61</v>
      </c>
      <c r="C82" s="123">
        <v>60</v>
      </c>
      <c r="D82" s="115">
        <v>112</v>
      </c>
      <c r="E82" s="116">
        <f t="shared" si="78"/>
        <v>172</v>
      </c>
      <c r="F82" s="247"/>
      <c r="G82" s="248"/>
      <c r="H82" s="124">
        <v>124</v>
      </c>
      <c r="I82" s="118">
        <f t="shared" si="79"/>
        <v>184</v>
      </c>
      <c r="J82" s="247"/>
      <c r="K82" s="248"/>
      <c r="L82" s="117">
        <v>138</v>
      </c>
      <c r="M82" s="118">
        <f t="shared" si="80"/>
        <v>198</v>
      </c>
      <c r="N82" s="247"/>
      <c r="O82" s="248"/>
      <c r="P82" s="115">
        <v>129</v>
      </c>
      <c r="Q82" s="116">
        <f t="shared" si="81"/>
        <v>189</v>
      </c>
      <c r="R82" s="247"/>
      <c r="S82" s="248"/>
      <c r="T82" s="115">
        <v>107</v>
      </c>
      <c r="U82" s="116">
        <f t="shared" si="82"/>
        <v>167</v>
      </c>
      <c r="V82" s="247"/>
      <c r="W82" s="248"/>
      <c r="X82" s="118">
        <f t="shared" si="57"/>
        <v>910</v>
      </c>
      <c r="Y82" s="124">
        <f>D82+H82+L82+P82+T82</f>
        <v>610</v>
      </c>
      <c r="Z82" s="125">
        <f>AVERAGE(E82,I82,M82,Q82,U82)</f>
        <v>182</v>
      </c>
      <c r="AA82" s="126">
        <f>AVERAGE(E82,I82,M82,Q82,U82)-C82</f>
        <v>122</v>
      </c>
      <c r="AB82" s="242"/>
    </row>
    <row r="83" spans="1:28" s="134" customFormat="1" ht="48.75" customHeight="1" thickBot="1" x14ac:dyDescent="0.25">
      <c r="A83" s="112"/>
      <c r="B83" s="127" t="s">
        <v>16</v>
      </c>
      <c r="C83" s="138">
        <f>SUM(C84:C86)</f>
        <v>57</v>
      </c>
      <c r="D83" s="100">
        <f>SUM(D84:D86)</f>
        <v>487</v>
      </c>
      <c r="E83" s="129">
        <f>SUM(E84:E86)</f>
        <v>544</v>
      </c>
      <c r="F83" s="129">
        <f>E63</f>
        <v>530</v>
      </c>
      <c r="G83" s="106" t="str">
        <f>B63</f>
        <v>Royalsmart</v>
      </c>
      <c r="H83" s="130">
        <f>SUM(H84:H86)</f>
        <v>435</v>
      </c>
      <c r="I83" s="129">
        <f>SUM(I84:I86)</f>
        <v>492</v>
      </c>
      <c r="J83" s="129">
        <f>I71</f>
        <v>534</v>
      </c>
      <c r="K83" s="106" t="str">
        <f>B71</f>
        <v>Põdra Pubi</v>
      </c>
      <c r="L83" s="108">
        <f>SUM(L84:L86)</f>
        <v>440</v>
      </c>
      <c r="M83" s="132">
        <f>SUM(M84:M86)</f>
        <v>497</v>
      </c>
      <c r="N83" s="129">
        <f>M79</f>
        <v>672</v>
      </c>
      <c r="O83" s="106" t="str">
        <f>B79</f>
        <v>VGB</v>
      </c>
      <c r="P83" s="107">
        <f>SUM(P84:P86)</f>
        <v>493</v>
      </c>
      <c r="Q83" s="132">
        <f>SUM(Q84:Q86)</f>
        <v>550</v>
      </c>
      <c r="R83" s="129">
        <f>Q67</f>
        <v>484</v>
      </c>
      <c r="S83" s="106" t="str">
        <f>B67</f>
        <v>TER Team</v>
      </c>
      <c r="T83" s="107">
        <f>SUM(T84:T86)</f>
        <v>471</v>
      </c>
      <c r="U83" s="132">
        <f>SUM(U84:U86)</f>
        <v>528</v>
      </c>
      <c r="V83" s="129">
        <f>U75</f>
        <v>621</v>
      </c>
      <c r="W83" s="106" t="str">
        <f>B75</f>
        <v>Silfer</v>
      </c>
      <c r="X83" s="109">
        <f t="shared" si="57"/>
        <v>2611</v>
      </c>
      <c r="Y83" s="107">
        <f>SUM(Y84:Y86)</f>
        <v>2326</v>
      </c>
      <c r="Z83" s="133">
        <f>AVERAGE(Z84,Z85,Z86)</f>
        <v>174.06666666666669</v>
      </c>
      <c r="AA83" s="111">
        <f>AVERAGE(AA84,AA85,AA86)</f>
        <v>155.06666666666669</v>
      </c>
      <c r="AB83" s="240">
        <f>F84+J84+N84+R84+V84</f>
        <v>2</v>
      </c>
    </row>
    <row r="84" spans="1:28" s="134" customFormat="1" ht="16.149999999999999" customHeight="1" x14ac:dyDescent="0.2">
      <c r="A84" s="112"/>
      <c r="B84" s="135" t="s">
        <v>38</v>
      </c>
      <c r="C84" s="121">
        <v>11</v>
      </c>
      <c r="D84" s="115">
        <v>165</v>
      </c>
      <c r="E84" s="116">
        <f>D84+C84</f>
        <v>176</v>
      </c>
      <c r="F84" s="243">
        <v>1</v>
      </c>
      <c r="G84" s="244"/>
      <c r="H84" s="117">
        <v>180</v>
      </c>
      <c r="I84" s="118">
        <f>H84+C84</f>
        <v>191</v>
      </c>
      <c r="J84" s="243">
        <v>0</v>
      </c>
      <c r="K84" s="244"/>
      <c r="L84" s="117">
        <v>206</v>
      </c>
      <c r="M84" s="118">
        <f>L84+C84</f>
        <v>217</v>
      </c>
      <c r="N84" s="243">
        <v>0</v>
      </c>
      <c r="O84" s="244"/>
      <c r="P84" s="117">
        <v>159</v>
      </c>
      <c r="Q84" s="116">
        <f>P84+C84</f>
        <v>170</v>
      </c>
      <c r="R84" s="243">
        <v>1</v>
      </c>
      <c r="S84" s="244"/>
      <c r="T84" s="115">
        <v>169</v>
      </c>
      <c r="U84" s="116">
        <f>T84+C84</f>
        <v>180</v>
      </c>
      <c r="V84" s="243">
        <v>0</v>
      </c>
      <c r="W84" s="244"/>
      <c r="X84" s="118">
        <f t="shared" si="57"/>
        <v>934</v>
      </c>
      <c r="Y84" s="117">
        <f>D84+H84+L84+P84+T84</f>
        <v>879</v>
      </c>
      <c r="Z84" s="119">
        <f>AVERAGE(E84,I84,M84,Q84,U84)</f>
        <v>186.8</v>
      </c>
      <c r="AA84" s="120">
        <f>AVERAGE(E84,I84,M84,Q84,U84)-C84</f>
        <v>175.8</v>
      </c>
      <c r="AB84" s="241"/>
    </row>
    <row r="85" spans="1:28" s="134" customFormat="1" ht="16.149999999999999" customHeight="1" x14ac:dyDescent="0.2">
      <c r="A85" s="112"/>
      <c r="B85" s="122" t="s">
        <v>40</v>
      </c>
      <c r="C85" s="121">
        <v>25</v>
      </c>
      <c r="D85" s="115">
        <v>134</v>
      </c>
      <c r="E85" s="116">
        <f t="shared" ref="E85:E86" si="83">D85+C85</f>
        <v>159</v>
      </c>
      <c r="F85" s="245"/>
      <c r="G85" s="246"/>
      <c r="H85" s="117">
        <v>146</v>
      </c>
      <c r="I85" s="118">
        <f t="shared" ref="I85:I86" si="84">H85+C85</f>
        <v>171</v>
      </c>
      <c r="J85" s="245"/>
      <c r="K85" s="246"/>
      <c r="L85" s="117">
        <v>117</v>
      </c>
      <c r="M85" s="118">
        <f t="shared" ref="M85:M86" si="85">L85+C85</f>
        <v>142</v>
      </c>
      <c r="N85" s="245"/>
      <c r="O85" s="246"/>
      <c r="P85" s="115">
        <v>177</v>
      </c>
      <c r="Q85" s="116">
        <f t="shared" ref="Q85:Q86" si="86">P85+C85</f>
        <v>202</v>
      </c>
      <c r="R85" s="245"/>
      <c r="S85" s="246"/>
      <c r="T85" s="115">
        <v>136</v>
      </c>
      <c r="U85" s="116">
        <f t="shared" ref="U85:U86" si="87">T85+C85</f>
        <v>161</v>
      </c>
      <c r="V85" s="245"/>
      <c r="W85" s="246"/>
      <c r="X85" s="118">
        <f t="shared" si="57"/>
        <v>835</v>
      </c>
      <c r="Y85" s="117">
        <f>D85+H85+L85+P85+T85</f>
        <v>710</v>
      </c>
      <c r="Z85" s="119">
        <f>AVERAGE(E85,I85,M85,Q85,U85)</f>
        <v>167</v>
      </c>
      <c r="AA85" s="120">
        <f>AVERAGE(E85,I85,M85,Q85,U85)-C85</f>
        <v>142</v>
      </c>
      <c r="AB85" s="241"/>
    </row>
    <row r="86" spans="1:28" s="134" customFormat="1" ht="16.899999999999999" customHeight="1" thickBot="1" x14ac:dyDescent="0.25">
      <c r="A86" s="112"/>
      <c r="B86" s="136" t="s">
        <v>39</v>
      </c>
      <c r="C86" s="123">
        <v>21</v>
      </c>
      <c r="D86" s="115">
        <v>188</v>
      </c>
      <c r="E86" s="116">
        <f t="shared" si="83"/>
        <v>209</v>
      </c>
      <c r="F86" s="247"/>
      <c r="G86" s="248"/>
      <c r="H86" s="124">
        <v>109</v>
      </c>
      <c r="I86" s="118">
        <f t="shared" si="84"/>
        <v>130</v>
      </c>
      <c r="J86" s="247"/>
      <c r="K86" s="248"/>
      <c r="L86" s="117">
        <v>117</v>
      </c>
      <c r="M86" s="118">
        <f t="shared" si="85"/>
        <v>138</v>
      </c>
      <c r="N86" s="247"/>
      <c r="O86" s="248"/>
      <c r="P86" s="115">
        <v>157</v>
      </c>
      <c r="Q86" s="116">
        <f t="shared" si="86"/>
        <v>178</v>
      </c>
      <c r="R86" s="247"/>
      <c r="S86" s="248"/>
      <c r="T86" s="115">
        <v>166</v>
      </c>
      <c r="U86" s="116">
        <f t="shared" si="87"/>
        <v>187</v>
      </c>
      <c r="V86" s="247"/>
      <c r="W86" s="248"/>
      <c r="X86" s="118">
        <f t="shared" si="57"/>
        <v>842</v>
      </c>
      <c r="Y86" s="124">
        <f>D86+H86+L86+P86+T86</f>
        <v>737</v>
      </c>
      <c r="Z86" s="125">
        <f>AVERAGE(E86,I86,M86,Q86,U86)</f>
        <v>168.4</v>
      </c>
      <c r="AA86" s="126">
        <f>AVERAGE(E86,I86,M86,Q86,U86)-C86</f>
        <v>147.4</v>
      </c>
      <c r="AB86" s="242"/>
    </row>
    <row r="87" spans="1:28" s="134" customFormat="1" ht="16.899999999999999" customHeight="1" x14ac:dyDescent="0.2">
      <c r="A87" s="112"/>
      <c r="B87" s="139"/>
      <c r="C87" s="140"/>
      <c r="D87" s="141"/>
      <c r="E87" s="142"/>
      <c r="F87" s="143"/>
      <c r="G87" s="143"/>
      <c r="H87" s="141"/>
      <c r="I87" s="142"/>
      <c r="J87" s="143"/>
      <c r="K87" s="143"/>
      <c r="L87" s="141"/>
      <c r="M87" s="142"/>
      <c r="N87" s="143"/>
      <c r="O87" s="143"/>
      <c r="P87" s="141"/>
      <c r="Q87" s="142"/>
      <c r="R87" s="143"/>
      <c r="S87" s="143"/>
      <c r="T87" s="141"/>
      <c r="U87" s="142"/>
      <c r="V87" s="143"/>
      <c r="W87" s="143"/>
      <c r="X87" s="142"/>
      <c r="Y87" s="141"/>
      <c r="Z87" s="144"/>
      <c r="AA87" s="145"/>
      <c r="AB87" s="146"/>
    </row>
  </sheetData>
  <mergeCells count="138">
    <mergeCell ref="AB79:AB82"/>
    <mergeCell ref="F80:G82"/>
    <mergeCell ref="J80:K82"/>
    <mergeCell ref="N80:O82"/>
    <mergeCell ref="R80:S82"/>
    <mergeCell ref="V80:W82"/>
    <mergeCell ref="AB83:AB86"/>
    <mergeCell ref="F84:G86"/>
    <mergeCell ref="J84:K86"/>
    <mergeCell ref="N84:O86"/>
    <mergeCell ref="R84:S86"/>
    <mergeCell ref="V84:W86"/>
    <mergeCell ref="AB71:AB74"/>
    <mergeCell ref="F72:G74"/>
    <mergeCell ref="J72:K74"/>
    <mergeCell ref="N72:O74"/>
    <mergeCell ref="R72:S74"/>
    <mergeCell ref="V72:W74"/>
    <mergeCell ref="AB75:AB78"/>
    <mergeCell ref="F76:G78"/>
    <mergeCell ref="J76:K78"/>
    <mergeCell ref="N76:O78"/>
    <mergeCell ref="R76:S78"/>
    <mergeCell ref="V76:W78"/>
    <mergeCell ref="AB63:AB66"/>
    <mergeCell ref="F64:G66"/>
    <mergeCell ref="J64:K66"/>
    <mergeCell ref="N64:O66"/>
    <mergeCell ref="R64:S66"/>
    <mergeCell ref="V64:W66"/>
    <mergeCell ref="AB67:AB70"/>
    <mergeCell ref="F68:G70"/>
    <mergeCell ref="J68:K70"/>
    <mergeCell ref="N68:O70"/>
    <mergeCell ref="R68:S70"/>
    <mergeCell ref="V68:W70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38:AB41"/>
    <mergeCell ref="F39:G41"/>
    <mergeCell ref="J39:K41"/>
    <mergeCell ref="N39:O41"/>
    <mergeCell ref="R39:S41"/>
    <mergeCell ref="V39:W41"/>
    <mergeCell ref="AB34:AB37"/>
    <mergeCell ref="F35:G37"/>
    <mergeCell ref="J35:K37"/>
    <mergeCell ref="N35:O37"/>
    <mergeCell ref="R35:S37"/>
    <mergeCell ref="V35:W37"/>
    <mergeCell ref="AB46:AB49"/>
    <mergeCell ref="F47:G49"/>
    <mergeCell ref="J47:K49"/>
    <mergeCell ref="N47:O49"/>
    <mergeCell ref="R47:S49"/>
    <mergeCell ref="V47:W49"/>
    <mergeCell ref="AB42:AB45"/>
    <mergeCell ref="F43:G45"/>
    <mergeCell ref="J43:K45"/>
    <mergeCell ref="N43:O45"/>
    <mergeCell ref="R43:S45"/>
    <mergeCell ref="V43:W45"/>
    <mergeCell ref="AB54:AB57"/>
    <mergeCell ref="F55:G57"/>
    <mergeCell ref="J55:K57"/>
    <mergeCell ref="N55:O57"/>
    <mergeCell ref="R55:S57"/>
    <mergeCell ref="V55:W57"/>
    <mergeCell ref="AB50:AB53"/>
    <mergeCell ref="F51:G53"/>
    <mergeCell ref="J51:K53"/>
    <mergeCell ref="N51:O53"/>
    <mergeCell ref="R51:S53"/>
    <mergeCell ref="V51:W53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</mergeCells>
  <conditionalFormatting sqref="C34:C36 C38:C40 C42:C44 C54:C56 C46:C48">
    <cfRule type="cellIs" dxfId="153" priority="144" stopIfTrue="1" operator="between">
      <formula>200</formula>
      <formula>300</formula>
    </cfRule>
  </conditionalFormatting>
  <conditionalFormatting sqref="AA31:AA33">
    <cfRule type="cellIs" dxfId="152" priority="145" stopIfTrue="1" operator="between">
      <formula>200</formula>
      <formula>300</formula>
    </cfRule>
  </conditionalFormatting>
  <conditionalFormatting sqref="V38:W38 J38:K38 F38:G38 E35:F35 L35:L38 N35 T35:T38 U35:V35 H35:H38 I35:J35 R35 E46:W46 E50:W50 E54:W54 E42:W42 M38:S38 E36:E38 I36:I38 U36:U38 X34:AA58">
    <cfRule type="cellIs" dxfId="151" priority="146" stopIfTrue="1" operator="between">
      <formula>200</formula>
      <formula>300</formula>
    </cfRule>
  </conditionalFormatting>
  <conditionalFormatting sqref="D38">
    <cfRule type="cellIs" dxfId="150" priority="143" stopIfTrue="1" operator="between">
      <formula>200</formula>
      <formula>300</formula>
    </cfRule>
  </conditionalFormatting>
  <conditionalFormatting sqref="D42">
    <cfRule type="cellIs" dxfId="149" priority="142" stopIfTrue="1" operator="between">
      <formula>200</formula>
      <formula>300</formula>
    </cfRule>
  </conditionalFormatting>
  <conditionalFormatting sqref="D46">
    <cfRule type="cellIs" dxfId="148" priority="141" stopIfTrue="1" operator="between">
      <formula>200</formula>
      <formula>300</formula>
    </cfRule>
  </conditionalFormatting>
  <conditionalFormatting sqref="D50">
    <cfRule type="cellIs" dxfId="147" priority="140" stopIfTrue="1" operator="between">
      <formula>200</formula>
      <formula>300</formula>
    </cfRule>
  </conditionalFormatting>
  <conditionalFormatting sqref="D54">
    <cfRule type="cellIs" dxfId="146" priority="139" stopIfTrue="1" operator="between">
      <formula>200</formula>
      <formula>300</formula>
    </cfRule>
  </conditionalFormatting>
  <conditionalFormatting sqref="C50:C52">
    <cfRule type="cellIs" dxfId="145" priority="138" stopIfTrue="1" operator="between">
      <formula>200</formula>
      <formula>300</formula>
    </cfRule>
  </conditionalFormatting>
  <conditionalFormatting sqref="D34">
    <cfRule type="cellIs" dxfId="144" priority="137" stopIfTrue="1" operator="between">
      <formula>200</formula>
      <formula>300</formula>
    </cfRule>
  </conditionalFormatting>
  <conditionalFormatting sqref="E34:W34">
    <cfRule type="cellIs" dxfId="143" priority="136" stopIfTrue="1" operator="between">
      <formula>200</formula>
      <formula>300</formula>
    </cfRule>
  </conditionalFormatting>
  <conditionalFormatting sqref="F51 L51:L53 N51 T51:T53 V51 H51:H53 J51 P51:P53 R51 D51:D53">
    <cfRule type="cellIs" dxfId="142" priority="132" stopIfTrue="1" operator="between">
      <formula>200</formula>
      <formula>300</formula>
    </cfRule>
  </conditionalFormatting>
  <conditionalFormatting sqref="F47 L47:L49 N47 T47:T49 V47 H47:H49 J47 P47:P49 R47">
    <cfRule type="cellIs" dxfId="141" priority="133" stopIfTrue="1" operator="between">
      <formula>200</formula>
      <formula>300</formula>
    </cfRule>
  </conditionalFormatting>
  <conditionalFormatting sqref="F55 L55:L58 N55 V55 H55:H58 J55 P55:P58 R55">
    <cfRule type="cellIs" dxfId="140" priority="131" stopIfTrue="1" operator="between">
      <formula>200</formula>
      <formula>300</formula>
    </cfRule>
  </conditionalFormatting>
  <conditionalFormatting sqref="F39 L39:L41 N39 T39:T41 V39 H39:H41 J39 P39:P41 R39">
    <cfRule type="cellIs" dxfId="139" priority="135" stopIfTrue="1" operator="between">
      <formula>200</formula>
      <formula>300</formula>
    </cfRule>
  </conditionalFormatting>
  <conditionalFormatting sqref="F43 L43:L45 N43 T43:T45 V43 H43:H45 J43 P43:P45 R43">
    <cfRule type="cellIs" dxfId="138" priority="134" stopIfTrue="1" operator="between">
      <formula>200</formula>
      <formula>300</formula>
    </cfRule>
  </conditionalFormatting>
  <conditionalFormatting sqref="Q35:Q37 Q43:Q45 Q47:Q49 Q51:Q53">
    <cfRule type="cellIs" dxfId="137" priority="130" stopIfTrue="1" operator="between">
      <formula>200</formula>
      <formula>300</formula>
    </cfRule>
  </conditionalFormatting>
  <conditionalFormatting sqref="T55:T58">
    <cfRule type="cellIs" dxfId="136" priority="129" stopIfTrue="1" operator="between">
      <formula>200</formula>
      <formula>300</formula>
    </cfRule>
  </conditionalFormatting>
  <conditionalFormatting sqref="M35:M37">
    <cfRule type="cellIs" dxfId="135" priority="128" stopIfTrue="1" operator="between">
      <formula>200</formula>
      <formula>300</formula>
    </cfRule>
  </conditionalFormatting>
  <conditionalFormatting sqref="D55:D58 D47:D49 D43:D45 D39:D41 D35:D37">
    <cfRule type="cellIs" dxfId="134" priority="126" stopIfTrue="1" operator="between">
      <formula>200</formula>
      <formula>300</formula>
    </cfRule>
  </conditionalFormatting>
  <conditionalFormatting sqref="P35:P37">
    <cfRule type="cellIs" dxfId="133" priority="127" stopIfTrue="1" operator="between">
      <formula>200</formula>
      <formula>300</formula>
    </cfRule>
  </conditionalFormatting>
  <conditionalFormatting sqref="E58">
    <cfRule type="cellIs" dxfId="132" priority="125" stopIfTrue="1" operator="between">
      <formula>200</formula>
      <formula>300</formula>
    </cfRule>
  </conditionalFormatting>
  <conditionalFormatting sqref="I58">
    <cfRule type="cellIs" dxfId="131" priority="124" stopIfTrue="1" operator="between">
      <formula>200</formula>
      <formula>300</formula>
    </cfRule>
  </conditionalFormatting>
  <conditionalFormatting sqref="M58">
    <cfRule type="cellIs" dxfId="130" priority="123" stopIfTrue="1" operator="between">
      <formula>200</formula>
      <formula>300</formula>
    </cfRule>
  </conditionalFormatting>
  <conditionalFormatting sqref="Q58">
    <cfRule type="cellIs" dxfId="129" priority="122" stopIfTrue="1" operator="between">
      <formula>200</formula>
      <formula>300</formula>
    </cfRule>
  </conditionalFormatting>
  <conditionalFormatting sqref="U58">
    <cfRule type="cellIs" dxfId="128" priority="121" stopIfTrue="1" operator="between">
      <formula>200</formula>
      <formula>300</formula>
    </cfRule>
  </conditionalFormatting>
  <conditionalFormatting sqref="C63:C65 C67:C69 C71:C73 C83:C85 C75:C77">
    <cfRule type="cellIs" dxfId="127" priority="88" stopIfTrue="1" operator="between">
      <formula>200</formula>
      <formula>300</formula>
    </cfRule>
  </conditionalFormatting>
  <conditionalFormatting sqref="AA60:AA62">
    <cfRule type="cellIs" dxfId="126" priority="89" stopIfTrue="1" operator="between">
      <formula>200</formula>
      <formula>300</formula>
    </cfRule>
  </conditionalFormatting>
  <conditionalFormatting sqref="J67:K67 F67:G67 E64:F64 L64:L67 N64 T64:T67 U64:V64 H64:H67 I64:J64 R64 X63:AA63 M67:S67 E65:E67 I65:I67 U65:U67 V67:AA67 Y64:AA66 E71:AA71 Y68:AA70 E75:AA75 Y72:AA74 E79:AA79 Y76:AA78 E83:AA83 Y80:AA82 X87:AA87 Y84:AA86">
    <cfRule type="cellIs" dxfId="125" priority="90" stopIfTrue="1" operator="between">
      <formula>200</formula>
      <formula>300</formula>
    </cfRule>
  </conditionalFormatting>
  <conditionalFormatting sqref="D67">
    <cfRule type="cellIs" dxfId="124" priority="87" stopIfTrue="1" operator="between">
      <formula>200</formula>
      <formula>300</formula>
    </cfRule>
  </conditionalFormatting>
  <conditionalFormatting sqref="D71">
    <cfRule type="cellIs" dxfId="123" priority="86" stopIfTrue="1" operator="between">
      <formula>200</formula>
      <formula>300</formula>
    </cfRule>
  </conditionalFormatting>
  <conditionalFormatting sqref="D75">
    <cfRule type="cellIs" dxfId="122" priority="85" stopIfTrue="1" operator="between">
      <formula>200</formula>
      <formula>300</formula>
    </cfRule>
  </conditionalFormatting>
  <conditionalFormatting sqref="D79">
    <cfRule type="cellIs" dxfId="121" priority="84" stopIfTrue="1" operator="between">
      <formula>200</formula>
      <formula>300</formula>
    </cfRule>
  </conditionalFormatting>
  <conditionalFormatting sqref="D83">
    <cfRule type="cellIs" dxfId="120" priority="83" stopIfTrue="1" operator="between">
      <formula>200</formula>
      <formula>300</formula>
    </cfRule>
  </conditionalFormatting>
  <conditionalFormatting sqref="C79:C81">
    <cfRule type="cellIs" dxfId="119" priority="82" stopIfTrue="1" operator="between">
      <formula>200</formula>
      <formula>300</formula>
    </cfRule>
  </conditionalFormatting>
  <conditionalFormatting sqref="D63">
    <cfRule type="cellIs" dxfId="118" priority="81" stopIfTrue="1" operator="between">
      <formula>200</formula>
      <formula>300</formula>
    </cfRule>
  </conditionalFormatting>
  <conditionalFormatting sqref="E63:W63">
    <cfRule type="cellIs" dxfId="117" priority="80" stopIfTrue="1" operator="between">
      <formula>200</formula>
      <formula>300</formula>
    </cfRule>
  </conditionalFormatting>
  <conditionalFormatting sqref="F80 L80:L82 N80 T80:T82 V80 H80:H82 J80 P80:P82 R80 D80:D82">
    <cfRule type="cellIs" dxfId="116" priority="76" stopIfTrue="1" operator="between">
      <formula>200</formula>
      <formula>300</formula>
    </cfRule>
  </conditionalFormatting>
  <conditionalFormatting sqref="F76 L76:L78 N76 T76:T78 V76 H76:H78 J76 P76:P78 R76">
    <cfRule type="cellIs" dxfId="115" priority="77" stopIfTrue="1" operator="between">
      <formula>200</formula>
      <formula>300</formula>
    </cfRule>
  </conditionalFormatting>
  <conditionalFormatting sqref="F84 L84:L87 N84 V84 H84:H87 J84 P84:P87 R84">
    <cfRule type="cellIs" dxfId="114" priority="75" stopIfTrue="1" operator="between">
      <formula>200</formula>
      <formula>300</formula>
    </cfRule>
  </conditionalFormatting>
  <conditionalFormatting sqref="F68 L68:L70 N68 T68:T70 V68 H68:H70 J68 P68:P70 R68">
    <cfRule type="cellIs" dxfId="113" priority="79" stopIfTrue="1" operator="between">
      <formula>200</formula>
      <formula>300</formula>
    </cfRule>
  </conditionalFormatting>
  <conditionalFormatting sqref="F72 L72:L74 N72 T72:T74 V72 H72:H74 J72 P72:P74 R72">
    <cfRule type="cellIs" dxfId="112" priority="78" stopIfTrue="1" operator="between">
      <formula>200</formula>
      <formula>300</formula>
    </cfRule>
  </conditionalFormatting>
  <conditionalFormatting sqref="Q64:Q66 Q72:Q74 Q76:Q78 Q80:Q82">
    <cfRule type="cellIs" dxfId="111" priority="74" stopIfTrue="1" operator="between">
      <formula>200</formula>
      <formula>300</formula>
    </cfRule>
  </conditionalFormatting>
  <conditionalFormatting sqref="T84:T87">
    <cfRule type="cellIs" dxfId="110" priority="73" stopIfTrue="1" operator="between">
      <formula>200</formula>
      <formula>300</formula>
    </cfRule>
  </conditionalFormatting>
  <conditionalFormatting sqref="M64:M66">
    <cfRule type="cellIs" dxfId="109" priority="72" stopIfTrue="1" operator="between">
      <formula>200</formula>
      <formula>300</formula>
    </cfRule>
  </conditionalFormatting>
  <conditionalFormatting sqref="D84:D87 D76:D78 D72:D74 D68:D70 D64:D66">
    <cfRule type="cellIs" dxfId="108" priority="70" stopIfTrue="1" operator="between">
      <formula>200</formula>
      <formula>300</formula>
    </cfRule>
  </conditionalFormatting>
  <conditionalFormatting sqref="P64:P66">
    <cfRule type="cellIs" dxfId="107" priority="71" stopIfTrue="1" operator="between">
      <formula>200</formula>
      <formula>300</formula>
    </cfRule>
  </conditionalFormatting>
  <conditionalFormatting sqref="E87">
    <cfRule type="cellIs" dxfId="106" priority="69" stopIfTrue="1" operator="between">
      <formula>200</formula>
      <formula>300</formula>
    </cfRule>
  </conditionalFormatting>
  <conditionalFormatting sqref="I87">
    <cfRule type="cellIs" dxfId="105" priority="68" stopIfTrue="1" operator="between">
      <formula>200</formula>
      <formula>300</formula>
    </cfRule>
  </conditionalFormatting>
  <conditionalFormatting sqref="M87">
    <cfRule type="cellIs" dxfId="104" priority="67" stopIfTrue="1" operator="between">
      <formula>200</formula>
      <formula>300</formula>
    </cfRule>
  </conditionalFormatting>
  <conditionalFormatting sqref="Q87">
    <cfRule type="cellIs" dxfId="103" priority="66" stopIfTrue="1" operator="between">
      <formula>200</formula>
      <formula>300</formula>
    </cfRule>
  </conditionalFormatting>
  <conditionalFormatting sqref="U87">
    <cfRule type="cellIs" dxfId="102" priority="65" stopIfTrue="1" operator="between">
      <formula>200</formula>
      <formula>300</formula>
    </cfRule>
  </conditionalFormatting>
  <conditionalFormatting sqref="E68:E70">
    <cfRule type="cellIs" dxfId="101" priority="64" stopIfTrue="1" operator="between">
      <formula>200</formula>
      <formula>300</formula>
    </cfRule>
  </conditionalFormatting>
  <conditionalFormatting sqref="E72:E74">
    <cfRule type="cellIs" dxfId="100" priority="63" stopIfTrue="1" operator="between">
      <formula>200</formula>
      <formula>300</formula>
    </cfRule>
  </conditionalFormatting>
  <conditionalFormatting sqref="E76:E78">
    <cfRule type="cellIs" dxfId="99" priority="62" stopIfTrue="1" operator="between">
      <formula>200</formula>
      <formula>300</formula>
    </cfRule>
  </conditionalFormatting>
  <conditionalFormatting sqref="I84:I86">
    <cfRule type="cellIs" dxfId="98" priority="55" stopIfTrue="1" operator="between">
      <formula>200</formula>
      <formula>300</formula>
    </cfRule>
  </conditionalFormatting>
  <conditionalFormatting sqref="E80:E82">
    <cfRule type="cellIs" dxfId="97" priority="61" stopIfTrue="1" operator="between">
      <formula>200</formula>
      <formula>300</formula>
    </cfRule>
  </conditionalFormatting>
  <conditionalFormatting sqref="E84:E86">
    <cfRule type="cellIs" dxfId="96" priority="60" stopIfTrue="1" operator="between">
      <formula>200</formula>
      <formula>300</formula>
    </cfRule>
  </conditionalFormatting>
  <conditionalFormatting sqref="I68:I70">
    <cfRule type="cellIs" dxfId="95" priority="59" stopIfTrue="1" operator="between">
      <formula>200</formula>
      <formula>300</formula>
    </cfRule>
  </conditionalFormatting>
  <conditionalFormatting sqref="I72:I74">
    <cfRule type="cellIs" dxfId="94" priority="58" stopIfTrue="1" operator="between">
      <formula>200</formula>
      <formula>300</formula>
    </cfRule>
  </conditionalFormatting>
  <conditionalFormatting sqref="I76:I78">
    <cfRule type="cellIs" dxfId="93" priority="57" stopIfTrue="1" operator="between">
      <formula>200</formula>
      <formula>300</formula>
    </cfRule>
  </conditionalFormatting>
  <conditionalFormatting sqref="I80:I82">
    <cfRule type="cellIs" dxfId="92" priority="56" stopIfTrue="1" operator="between">
      <formula>200</formula>
      <formula>300</formula>
    </cfRule>
  </conditionalFormatting>
  <conditionalFormatting sqref="M68:M70">
    <cfRule type="cellIs" dxfId="91" priority="54" stopIfTrue="1" operator="between">
      <formula>200</formula>
      <formula>300</formula>
    </cfRule>
  </conditionalFormatting>
  <conditionalFormatting sqref="M72:M74">
    <cfRule type="cellIs" dxfId="90" priority="53" stopIfTrue="1" operator="between">
      <formula>200</formula>
      <formula>300</formula>
    </cfRule>
  </conditionalFormatting>
  <conditionalFormatting sqref="M76:M78">
    <cfRule type="cellIs" dxfId="89" priority="52" stopIfTrue="1" operator="between">
      <formula>200</formula>
      <formula>300</formula>
    </cfRule>
  </conditionalFormatting>
  <conditionalFormatting sqref="M80:M82">
    <cfRule type="cellIs" dxfId="88" priority="51" stopIfTrue="1" operator="between">
      <formula>200</formula>
      <formula>300</formula>
    </cfRule>
  </conditionalFormatting>
  <conditionalFormatting sqref="M84:M86">
    <cfRule type="cellIs" dxfId="87" priority="50" stopIfTrue="1" operator="between">
      <formula>200</formula>
      <formula>300</formula>
    </cfRule>
  </conditionalFormatting>
  <conditionalFormatting sqref="Q84:Q86 Q68:Q70">
    <cfRule type="cellIs" dxfId="86" priority="49" stopIfTrue="1" operator="between">
      <formula>200</formula>
      <formula>300</formula>
    </cfRule>
  </conditionalFormatting>
  <conditionalFormatting sqref="U84:U86 U80:U82 U76:U78 U72:U74 U68:U70">
    <cfRule type="cellIs" dxfId="85" priority="48" stopIfTrue="1" operator="between">
      <formula>200</formula>
      <formula>300</formula>
    </cfRule>
  </conditionalFormatting>
  <conditionalFormatting sqref="E55:E57 E51:E53 E47:E49 E43:E45 E39:E41">
    <cfRule type="cellIs" dxfId="84" priority="47" stopIfTrue="1" operator="between">
      <formula>200</formula>
      <formula>300</formula>
    </cfRule>
  </conditionalFormatting>
  <conditionalFormatting sqref="I55:I57 I51:I53 I47:I49 I43:I45 I39:I41">
    <cfRule type="cellIs" dxfId="83" priority="46" stopIfTrue="1" operator="between">
      <formula>200</formula>
      <formula>300</formula>
    </cfRule>
  </conditionalFormatting>
  <conditionalFormatting sqref="M55:M57 M51:M53 M47:M49 M43:M45 M39:M41">
    <cfRule type="cellIs" dxfId="82" priority="45" stopIfTrue="1" operator="between">
      <formula>200</formula>
      <formula>300</formula>
    </cfRule>
  </conditionalFormatting>
  <conditionalFormatting sqref="Q55:Q57 Q39:Q41">
    <cfRule type="cellIs" dxfId="81" priority="44" stopIfTrue="1" operator="between">
      <formula>200</formula>
      <formula>300</formula>
    </cfRule>
  </conditionalFormatting>
  <conditionalFormatting sqref="U55:U57 U51:U53 U47:U49 U43:U45 U39:U41">
    <cfRule type="cellIs" dxfId="80" priority="43" stopIfTrue="1" operator="between">
      <formula>200</formula>
      <formula>300</formula>
    </cfRule>
  </conditionalFormatting>
  <conditionalFormatting sqref="X64:X66">
    <cfRule type="cellIs" dxfId="79" priority="42" stopIfTrue="1" operator="between">
      <formula>200</formula>
      <formula>300</formula>
    </cfRule>
  </conditionalFormatting>
  <conditionalFormatting sqref="X68:X70">
    <cfRule type="cellIs" dxfId="78" priority="41" stopIfTrue="1" operator="between">
      <formula>200</formula>
      <formula>300</formula>
    </cfRule>
  </conditionalFormatting>
  <conditionalFormatting sqref="X72:X74">
    <cfRule type="cellIs" dxfId="77" priority="40" stopIfTrue="1" operator="between">
      <formula>200</formula>
      <formula>300</formula>
    </cfRule>
  </conditionalFormatting>
  <conditionalFormatting sqref="X76:X78">
    <cfRule type="cellIs" dxfId="76" priority="39" stopIfTrue="1" operator="between">
      <formula>200</formula>
      <formula>300</formula>
    </cfRule>
  </conditionalFormatting>
  <conditionalFormatting sqref="X80:X82">
    <cfRule type="cellIs" dxfId="75" priority="38" stopIfTrue="1" operator="between">
      <formula>200</formula>
      <formula>300</formula>
    </cfRule>
  </conditionalFormatting>
  <conditionalFormatting sqref="X84:X86">
    <cfRule type="cellIs" dxfId="74" priority="37" stopIfTrue="1" operator="between">
      <formula>200</formula>
      <formula>300</formula>
    </cfRule>
  </conditionalFormatting>
  <conditionalFormatting sqref="C5:C7 C9:C11 C13:C15 C25:C27 C17:C19">
    <cfRule type="cellIs" dxfId="73" priority="34" stopIfTrue="1" operator="between">
      <formula>200</formula>
      <formula>300</formula>
    </cfRule>
  </conditionalFormatting>
  <conditionalFormatting sqref="AA2:AA4">
    <cfRule type="cellIs" dxfId="72" priority="35" stopIfTrue="1" operator="between">
      <formula>200</formula>
      <formula>300</formula>
    </cfRule>
  </conditionalFormatting>
  <conditionalFormatting sqref="V9:W9 J9:K9 F9:G9 E6:F6 L6:L9 N6 T6:T9 U6:V6 H6:H9 I6:J6 R6 E17:W17 E21:W21 E25:W25 E13:W13 M9:S9 X5:AA29 E7:E9 I7:I9 U7:U9">
    <cfRule type="cellIs" dxfId="71" priority="36" stopIfTrue="1" operator="between">
      <formula>200</formula>
      <formula>300</formula>
    </cfRule>
  </conditionalFormatting>
  <conditionalFormatting sqref="D9">
    <cfRule type="cellIs" dxfId="70" priority="33" stopIfTrue="1" operator="between">
      <formula>200</formula>
      <formula>300</formula>
    </cfRule>
  </conditionalFormatting>
  <conditionalFormatting sqref="D13">
    <cfRule type="cellIs" dxfId="69" priority="32" stopIfTrue="1" operator="between">
      <formula>200</formula>
      <formula>300</formula>
    </cfRule>
  </conditionalFormatting>
  <conditionalFormatting sqref="D17">
    <cfRule type="cellIs" dxfId="68" priority="31" stopIfTrue="1" operator="between">
      <formula>200</formula>
      <formula>300</formula>
    </cfRule>
  </conditionalFormatting>
  <conditionalFormatting sqref="D21">
    <cfRule type="cellIs" dxfId="67" priority="30" stopIfTrue="1" operator="between">
      <formula>200</formula>
      <formula>300</formula>
    </cfRule>
  </conditionalFormatting>
  <conditionalFormatting sqref="D25">
    <cfRule type="cellIs" dxfId="66" priority="29" stopIfTrue="1" operator="between">
      <formula>200</formula>
      <formula>300</formula>
    </cfRule>
  </conditionalFormatting>
  <conditionalFormatting sqref="C21:C23">
    <cfRule type="cellIs" dxfId="65" priority="28" stopIfTrue="1" operator="between">
      <formula>200</formula>
      <formula>300</formula>
    </cfRule>
  </conditionalFormatting>
  <conditionalFormatting sqref="D5">
    <cfRule type="cellIs" dxfId="64" priority="27" stopIfTrue="1" operator="between">
      <formula>200</formula>
      <formula>300</formula>
    </cfRule>
  </conditionalFormatting>
  <conditionalFormatting sqref="E5:W5">
    <cfRule type="cellIs" dxfId="63" priority="26" stopIfTrue="1" operator="between">
      <formula>200</formula>
      <formula>300</formula>
    </cfRule>
  </conditionalFormatting>
  <conditionalFormatting sqref="F22 L22:L24 N22 T22:T24 V22 H22:H24 J22 P22:P24 R22 D22:D24">
    <cfRule type="cellIs" dxfId="62" priority="22" stopIfTrue="1" operator="between">
      <formula>200</formula>
      <formula>300</formula>
    </cfRule>
  </conditionalFormatting>
  <conditionalFormatting sqref="F18 L18:L20 N18 T18:T20 V18 H18:H20 J18 P18:P20 R18">
    <cfRule type="cellIs" dxfId="61" priority="23" stopIfTrue="1" operator="between">
      <formula>200</formula>
      <formula>300</formula>
    </cfRule>
  </conditionalFormatting>
  <conditionalFormatting sqref="F26 L26:L29 N26 V26 H26:H29 J26 P26:P29 R26">
    <cfRule type="cellIs" dxfId="60" priority="21" stopIfTrue="1" operator="between">
      <formula>200</formula>
      <formula>300</formula>
    </cfRule>
  </conditionalFormatting>
  <conditionalFormatting sqref="F10 L10:L12 N10 T10:T12 V10 H10:H12 J10 P10:P12 R10">
    <cfRule type="cellIs" dxfId="59" priority="25" stopIfTrue="1" operator="between">
      <formula>200</formula>
      <formula>300</formula>
    </cfRule>
  </conditionalFormatting>
  <conditionalFormatting sqref="F14 L14:L16 N14 T14:T16 V14 H14:H16 J14 P14:P16 R14">
    <cfRule type="cellIs" dxfId="58" priority="24" stopIfTrue="1" operator="between">
      <formula>200</formula>
      <formula>300</formula>
    </cfRule>
  </conditionalFormatting>
  <conditionalFormatting sqref="Q6:Q8 Q14:Q16 Q18:Q20 Q22:Q24">
    <cfRule type="cellIs" dxfId="57" priority="20" stopIfTrue="1" operator="between">
      <formula>200</formula>
      <formula>300</formula>
    </cfRule>
  </conditionalFormatting>
  <conditionalFormatting sqref="T26:T29">
    <cfRule type="cellIs" dxfId="56" priority="19" stopIfTrue="1" operator="between">
      <formula>200</formula>
      <formula>300</formula>
    </cfRule>
  </conditionalFormatting>
  <conditionalFormatting sqref="M6:M8">
    <cfRule type="cellIs" dxfId="55" priority="18" stopIfTrue="1" operator="between">
      <formula>200</formula>
      <formula>300</formula>
    </cfRule>
  </conditionalFormatting>
  <conditionalFormatting sqref="D26:D29 D18:D20 D14:D16 D10:D12 D6:D8">
    <cfRule type="cellIs" dxfId="54" priority="16" stopIfTrue="1" operator="between">
      <formula>200</formula>
      <formula>300</formula>
    </cfRule>
  </conditionalFormatting>
  <conditionalFormatting sqref="P6:P8">
    <cfRule type="cellIs" dxfId="53" priority="17" stopIfTrue="1" operator="between">
      <formula>200</formula>
      <formula>300</formula>
    </cfRule>
  </conditionalFormatting>
  <conditionalFormatting sqref="E29">
    <cfRule type="cellIs" dxfId="52" priority="15" stopIfTrue="1" operator="between">
      <formula>200</formula>
      <formula>300</formula>
    </cfRule>
  </conditionalFormatting>
  <conditionalFormatting sqref="I29">
    <cfRule type="cellIs" dxfId="51" priority="14" stopIfTrue="1" operator="between">
      <formula>200</formula>
      <formula>300</formula>
    </cfRule>
  </conditionalFormatting>
  <conditionalFormatting sqref="M29">
    <cfRule type="cellIs" dxfId="50" priority="13" stopIfTrue="1" operator="between">
      <formula>200</formula>
      <formula>300</formula>
    </cfRule>
  </conditionalFormatting>
  <conditionalFormatting sqref="Q29">
    <cfRule type="cellIs" dxfId="49" priority="12" stopIfTrue="1" operator="between">
      <formula>200</formula>
      <formula>300</formula>
    </cfRule>
  </conditionalFormatting>
  <conditionalFormatting sqref="U29">
    <cfRule type="cellIs" dxfId="48" priority="11" stopIfTrue="1" operator="between">
      <formula>200</formula>
      <formula>300</formula>
    </cfRule>
  </conditionalFormatting>
  <conditionalFormatting sqref="E26:E28">
    <cfRule type="cellIs" dxfId="47" priority="10" stopIfTrue="1" operator="between">
      <formula>200</formula>
      <formula>300</formula>
    </cfRule>
  </conditionalFormatting>
  <conditionalFormatting sqref="I26:I28">
    <cfRule type="cellIs" dxfId="46" priority="9" stopIfTrue="1" operator="between">
      <formula>200</formula>
      <formula>300</formula>
    </cfRule>
  </conditionalFormatting>
  <conditionalFormatting sqref="M26:M28">
    <cfRule type="cellIs" dxfId="45" priority="8" stopIfTrue="1" operator="between">
      <formula>200</formula>
      <formula>300</formula>
    </cfRule>
  </conditionalFormatting>
  <conditionalFormatting sqref="Q26:Q28">
    <cfRule type="cellIs" dxfId="44" priority="7" stopIfTrue="1" operator="between">
      <formula>200</formula>
      <formula>300</formula>
    </cfRule>
  </conditionalFormatting>
  <conditionalFormatting sqref="U26:U28">
    <cfRule type="cellIs" dxfId="43" priority="6" stopIfTrue="1" operator="between">
      <formula>200</formula>
      <formula>300</formula>
    </cfRule>
  </conditionalFormatting>
  <conditionalFormatting sqref="E22:E24 E18:E20 E14:E16 E10:E12">
    <cfRule type="cellIs" dxfId="42" priority="5" stopIfTrue="1" operator="between">
      <formula>200</formula>
      <formula>300</formula>
    </cfRule>
  </conditionalFormatting>
  <conditionalFormatting sqref="I22:I24 I18:I20 I14:I16 I10:I12">
    <cfRule type="cellIs" dxfId="41" priority="4" stopIfTrue="1" operator="between">
      <formula>200</formula>
      <formula>300</formula>
    </cfRule>
  </conditionalFormatting>
  <conditionalFormatting sqref="M22:M24 M18:M20 M14:M16 M10:M12">
    <cfRule type="cellIs" dxfId="40" priority="3" stopIfTrue="1" operator="between">
      <formula>200</formula>
      <formula>300</formula>
    </cfRule>
  </conditionalFormatting>
  <conditionalFormatting sqref="Q10:Q12">
    <cfRule type="cellIs" dxfId="39" priority="2" stopIfTrue="1" operator="between">
      <formula>200</formula>
      <formula>300</formula>
    </cfRule>
  </conditionalFormatting>
  <conditionalFormatting sqref="U22:U24 U18:U20 U14:U16 U10:U12">
    <cfRule type="cellIs" dxfId="38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Normal="100" workbookViewId="0"/>
  </sheetViews>
  <sheetFormatPr defaultRowHeight="12.75" x14ac:dyDescent="0.2"/>
  <cols>
    <col min="1" max="1" width="5" bestFit="1" customWidth="1"/>
    <col min="2" max="2" width="5" style="235" customWidth="1"/>
    <col min="3" max="3" width="24.28515625" customWidth="1"/>
    <col min="4" max="5" width="0" hidden="1" customWidth="1"/>
    <col min="6" max="6" width="26.28515625" bestFit="1" customWidth="1"/>
    <col min="9" max="9" width="9.42578125" customWidth="1"/>
    <col min="10" max="12" width="8.85546875" customWidth="1"/>
    <col min="13" max="13" width="9.28515625" customWidth="1"/>
    <col min="14" max="14" width="8.85546875" customWidth="1"/>
    <col min="15" max="15" width="9.28515625" customWidth="1"/>
    <col min="16" max="16" width="8.85546875" customWidth="1"/>
    <col min="17" max="17" width="10.7109375" customWidth="1"/>
    <col min="18" max="19" width="16.7109375" bestFit="1" customWidth="1"/>
  </cols>
  <sheetData>
    <row r="1" spans="1:20" ht="23.25" x14ac:dyDescent="0.35">
      <c r="A1" s="151"/>
      <c r="B1" s="231"/>
      <c r="C1" s="152" t="s">
        <v>44</v>
      </c>
      <c r="D1" s="152"/>
      <c r="E1" s="153"/>
      <c r="F1" s="151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154"/>
    </row>
    <row r="2" spans="1:20" ht="31.5" x14ac:dyDescent="0.2">
      <c r="A2" s="155" t="s">
        <v>45</v>
      </c>
      <c r="B2" s="156" t="s">
        <v>154</v>
      </c>
      <c r="C2" s="155" t="s">
        <v>46</v>
      </c>
      <c r="D2" s="155"/>
      <c r="E2" s="156"/>
      <c r="F2" s="155" t="s">
        <v>1</v>
      </c>
      <c r="G2" s="155" t="s">
        <v>6</v>
      </c>
      <c r="H2" s="157" t="s">
        <v>7</v>
      </c>
      <c r="I2" s="155" t="s">
        <v>47</v>
      </c>
      <c r="J2" s="157" t="s">
        <v>9</v>
      </c>
      <c r="K2" s="155" t="s">
        <v>10</v>
      </c>
      <c r="L2" s="157" t="s">
        <v>11</v>
      </c>
      <c r="M2" s="155" t="s">
        <v>12</v>
      </c>
      <c r="N2" s="157" t="s">
        <v>13</v>
      </c>
      <c r="O2" s="155" t="s">
        <v>14</v>
      </c>
      <c r="P2" s="157" t="s">
        <v>15</v>
      </c>
      <c r="Q2" s="158" t="s">
        <v>5</v>
      </c>
      <c r="R2" s="159" t="s">
        <v>48</v>
      </c>
      <c r="S2" s="159" t="s">
        <v>49</v>
      </c>
      <c r="T2" s="160" t="s">
        <v>20</v>
      </c>
    </row>
    <row r="3" spans="1:20" ht="15.6" customHeight="1" x14ac:dyDescent="0.25">
      <c r="A3" s="161">
        <v>1</v>
      </c>
      <c r="B3" s="232"/>
      <c r="C3" s="162" t="s">
        <v>60</v>
      </c>
      <c r="D3" s="163"/>
      <c r="E3" s="164"/>
      <c r="F3" s="165" t="s">
        <v>55</v>
      </c>
      <c r="G3" s="166">
        <v>922</v>
      </c>
      <c r="H3" s="166">
        <v>622</v>
      </c>
      <c r="I3" s="166"/>
      <c r="J3" s="166"/>
      <c r="K3" s="166">
        <v>957</v>
      </c>
      <c r="L3" s="166">
        <v>697</v>
      </c>
      <c r="M3" s="166"/>
      <c r="N3" s="166"/>
      <c r="O3" s="166">
        <v>972</v>
      </c>
      <c r="P3" s="166">
        <v>742</v>
      </c>
      <c r="Q3" s="165">
        <f t="shared" ref="Q3:Q44" si="0">SUM(G3,I3,K3,M3,O3)</f>
        <v>2851</v>
      </c>
      <c r="R3" s="167">
        <f t="shared" ref="R3:R44" si="1">AVERAGE(G3,I3,K3,M3,O3)/5</f>
        <v>190.06666666666666</v>
      </c>
      <c r="S3" s="167">
        <f t="shared" ref="S3:S44" si="2">AVERAGE(H3,J3,L3,N3,P3)/5</f>
        <v>137.4</v>
      </c>
      <c r="T3" s="168">
        <f t="shared" ref="T3:T44" si="3">IF((190-S3)*0.8&gt;60,60,(190-S3)*0.8)</f>
        <v>42.08</v>
      </c>
    </row>
    <row r="4" spans="1:20" ht="15.6" customHeight="1" x14ac:dyDescent="0.25">
      <c r="A4" s="161">
        <v>2</v>
      </c>
      <c r="B4" s="232" t="s">
        <v>155</v>
      </c>
      <c r="C4" s="162" t="s">
        <v>77</v>
      </c>
      <c r="D4" s="163"/>
      <c r="E4" s="164"/>
      <c r="F4" s="165" t="s">
        <v>69</v>
      </c>
      <c r="G4" s="166">
        <v>974</v>
      </c>
      <c r="H4" s="166">
        <v>804</v>
      </c>
      <c r="I4" s="166">
        <v>896</v>
      </c>
      <c r="J4" s="166">
        <v>781</v>
      </c>
      <c r="K4" s="166">
        <v>955</v>
      </c>
      <c r="L4" s="166">
        <v>830</v>
      </c>
      <c r="M4" s="166">
        <v>908</v>
      </c>
      <c r="N4" s="166">
        <v>793</v>
      </c>
      <c r="O4" s="166">
        <v>1009</v>
      </c>
      <c r="P4" s="166">
        <v>889</v>
      </c>
      <c r="Q4" s="165">
        <f t="shared" si="0"/>
        <v>4742</v>
      </c>
      <c r="R4" s="167">
        <f t="shared" si="1"/>
        <v>189.68</v>
      </c>
      <c r="S4" s="167">
        <f t="shared" si="2"/>
        <v>163.88</v>
      </c>
      <c r="T4" s="168">
        <f t="shared" si="3"/>
        <v>20.896000000000004</v>
      </c>
    </row>
    <row r="5" spans="1:20" ht="15.6" customHeight="1" x14ac:dyDescent="0.25">
      <c r="A5" s="161">
        <v>3</v>
      </c>
      <c r="B5" s="232" t="s">
        <v>159</v>
      </c>
      <c r="C5" s="162" t="s">
        <v>87</v>
      </c>
      <c r="D5" s="163"/>
      <c r="E5" s="164"/>
      <c r="F5" s="165" t="s">
        <v>85</v>
      </c>
      <c r="G5" s="166">
        <v>879</v>
      </c>
      <c r="H5" s="166">
        <v>849</v>
      </c>
      <c r="I5" s="166">
        <v>880</v>
      </c>
      <c r="J5" s="166">
        <v>800</v>
      </c>
      <c r="K5" s="166">
        <v>1110</v>
      </c>
      <c r="L5" s="166">
        <v>1010</v>
      </c>
      <c r="M5" s="166">
        <v>955</v>
      </c>
      <c r="N5" s="166">
        <v>905</v>
      </c>
      <c r="O5" s="166">
        <v>917</v>
      </c>
      <c r="P5" s="166">
        <v>872</v>
      </c>
      <c r="Q5" s="165">
        <f t="shared" si="0"/>
        <v>4741</v>
      </c>
      <c r="R5" s="167">
        <f t="shared" si="1"/>
        <v>189.64000000000001</v>
      </c>
      <c r="S5" s="167">
        <f t="shared" si="2"/>
        <v>177.44</v>
      </c>
      <c r="T5" s="168">
        <f t="shared" si="3"/>
        <v>10.048000000000002</v>
      </c>
    </row>
    <row r="6" spans="1:20" ht="15.6" customHeight="1" x14ac:dyDescent="0.25">
      <c r="A6" s="161">
        <v>4</v>
      </c>
      <c r="B6" s="232"/>
      <c r="C6" s="162" t="s">
        <v>143</v>
      </c>
      <c r="D6" s="163"/>
      <c r="E6" s="164"/>
      <c r="F6" s="169" t="s">
        <v>54</v>
      </c>
      <c r="G6" s="166"/>
      <c r="H6" s="166"/>
      <c r="I6" s="166"/>
      <c r="J6" s="166"/>
      <c r="K6" s="166"/>
      <c r="L6" s="166"/>
      <c r="M6" s="166"/>
      <c r="N6" s="166"/>
      <c r="O6" s="166">
        <v>946</v>
      </c>
      <c r="P6" s="166">
        <v>761</v>
      </c>
      <c r="Q6" s="165">
        <f t="shared" si="0"/>
        <v>946</v>
      </c>
      <c r="R6" s="167">
        <f t="shared" si="1"/>
        <v>189.2</v>
      </c>
      <c r="S6" s="167">
        <f t="shared" si="2"/>
        <v>152.19999999999999</v>
      </c>
      <c r="T6" s="168">
        <f t="shared" si="3"/>
        <v>30.240000000000009</v>
      </c>
    </row>
    <row r="7" spans="1:20" ht="15.6" customHeight="1" x14ac:dyDescent="0.25">
      <c r="A7" s="161">
        <v>5</v>
      </c>
      <c r="B7" s="232" t="s">
        <v>160</v>
      </c>
      <c r="C7" s="162" t="s">
        <v>93</v>
      </c>
      <c r="D7" s="163"/>
      <c r="E7" s="164"/>
      <c r="F7" s="165" t="s">
        <v>73</v>
      </c>
      <c r="G7" s="166">
        <v>1003</v>
      </c>
      <c r="H7" s="166">
        <v>913</v>
      </c>
      <c r="I7" s="166">
        <v>887</v>
      </c>
      <c r="J7" s="166">
        <v>857</v>
      </c>
      <c r="K7" s="166"/>
      <c r="L7" s="166"/>
      <c r="M7" s="166">
        <v>859</v>
      </c>
      <c r="N7" s="166">
        <v>809</v>
      </c>
      <c r="O7" s="166">
        <v>1012</v>
      </c>
      <c r="P7" s="166">
        <v>942</v>
      </c>
      <c r="Q7" s="165">
        <f t="shared" si="0"/>
        <v>3761</v>
      </c>
      <c r="R7" s="167">
        <f t="shared" si="1"/>
        <v>188.05</v>
      </c>
      <c r="S7" s="167">
        <f t="shared" si="2"/>
        <v>176.05</v>
      </c>
      <c r="T7" s="168">
        <f t="shared" si="3"/>
        <v>11.159999999999991</v>
      </c>
    </row>
    <row r="8" spans="1:20" ht="15.75" x14ac:dyDescent="0.25">
      <c r="A8" s="161">
        <v>6</v>
      </c>
      <c r="B8" s="161" t="s">
        <v>161</v>
      </c>
      <c r="C8" s="163" t="s">
        <v>106</v>
      </c>
      <c r="D8" s="163"/>
      <c r="E8" s="164"/>
      <c r="F8" s="165" t="s">
        <v>101</v>
      </c>
      <c r="G8" s="166">
        <v>887</v>
      </c>
      <c r="H8" s="166">
        <v>857</v>
      </c>
      <c r="I8" s="166">
        <v>1039</v>
      </c>
      <c r="J8" s="166">
        <v>964</v>
      </c>
      <c r="K8" s="166">
        <v>859</v>
      </c>
      <c r="L8" s="166">
        <v>829</v>
      </c>
      <c r="M8" s="166">
        <v>1007</v>
      </c>
      <c r="N8" s="166">
        <v>952</v>
      </c>
      <c r="O8" s="166">
        <v>897</v>
      </c>
      <c r="P8" s="166">
        <v>857</v>
      </c>
      <c r="Q8" s="165">
        <f t="shared" si="0"/>
        <v>4689</v>
      </c>
      <c r="R8" s="167">
        <f t="shared" si="1"/>
        <v>187.56</v>
      </c>
      <c r="S8" s="167">
        <f t="shared" si="2"/>
        <v>178.35999999999999</v>
      </c>
      <c r="T8" s="168">
        <f t="shared" si="3"/>
        <v>9.3120000000000118</v>
      </c>
    </row>
    <row r="9" spans="1:20" ht="15.6" customHeight="1" x14ac:dyDescent="0.25">
      <c r="A9" s="161">
        <v>7</v>
      </c>
      <c r="B9" s="161" t="s">
        <v>162</v>
      </c>
      <c r="C9" s="162" t="s">
        <v>58</v>
      </c>
      <c r="D9" s="163"/>
      <c r="E9" s="164"/>
      <c r="F9" s="165" t="s">
        <v>54</v>
      </c>
      <c r="G9" s="166">
        <v>1034</v>
      </c>
      <c r="H9" s="166">
        <v>734</v>
      </c>
      <c r="I9" s="166">
        <v>956</v>
      </c>
      <c r="J9" s="166">
        <v>781</v>
      </c>
      <c r="K9" s="166">
        <v>894</v>
      </c>
      <c r="L9" s="166">
        <v>739</v>
      </c>
      <c r="M9" s="166">
        <v>934</v>
      </c>
      <c r="N9" s="166">
        <v>774</v>
      </c>
      <c r="O9" s="166">
        <v>867</v>
      </c>
      <c r="P9" s="166">
        <v>712</v>
      </c>
      <c r="Q9" s="165">
        <f t="shared" si="0"/>
        <v>4685</v>
      </c>
      <c r="R9" s="167">
        <f t="shared" si="1"/>
        <v>187.4</v>
      </c>
      <c r="S9" s="167">
        <f t="shared" si="2"/>
        <v>149.6</v>
      </c>
      <c r="T9" s="168">
        <f t="shared" si="3"/>
        <v>32.320000000000007</v>
      </c>
    </row>
    <row r="10" spans="1:20" ht="15.6" customHeight="1" x14ac:dyDescent="0.25">
      <c r="A10" s="161">
        <v>8</v>
      </c>
      <c r="B10" s="161" t="s">
        <v>163</v>
      </c>
      <c r="C10" s="163" t="s">
        <v>43</v>
      </c>
      <c r="D10" s="163"/>
      <c r="E10" s="164"/>
      <c r="F10" s="165" t="s">
        <v>18</v>
      </c>
      <c r="G10" s="166">
        <v>909</v>
      </c>
      <c r="H10" s="166">
        <v>794</v>
      </c>
      <c r="I10" s="166">
        <v>942</v>
      </c>
      <c r="J10" s="166">
        <v>817</v>
      </c>
      <c r="K10" s="166">
        <v>968</v>
      </c>
      <c r="L10" s="166">
        <v>853</v>
      </c>
      <c r="M10" s="166">
        <v>1011</v>
      </c>
      <c r="N10" s="166">
        <v>906</v>
      </c>
      <c r="O10" s="166">
        <v>852</v>
      </c>
      <c r="P10" s="166">
        <v>767</v>
      </c>
      <c r="Q10" s="165">
        <f t="shared" si="0"/>
        <v>4682</v>
      </c>
      <c r="R10" s="167">
        <f t="shared" si="1"/>
        <v>187.28</v>
      </c>
      <c r="S10" s="167">
        <f t="shared" si="2"/>
        <v>165.48</v>
      </c>
      <c r="T10" s="168">
        <f t="shared" si="3"/>
        <v>19.61600000000001</v>
      </c>
    </row>
    <row r="11" spans="1:20" ht="15.6" customHeight="1" x14ac:dyDescent="0.25">
      <c r="A11" s="161">
        <v>9</v>
      </c>
      <c r="B11" s="161"/>
      <c r="C11" s="162" t="s">
        <v>88</v>
      </c>
      <c r="D11" s="163"/>
      <c r="E11" s="164"/>
      <c r="F11" s="165" t="s">
        <v>85</v>
      </c>
      <c r="G11" s="166">
        <v>835</v>
      </c>
      <c r="H11" s="166">
        <v>755</v>
      </c>
      <c r="I11" s="166">
        <v>989</v>
      </c>
      <c r="J11" s="166">
        <v>834</v>
      </c>
      <c r="K11" s="166"/>
      <c r="L11" s="166"/>
      <c r="M11" s="166">
        <v>981</v>
      </c>
      <c r="N11" s="166">
        <v>856</v>
      </c>
      <c r="O11" s="166"/>
      <c r="P11" s="166"/>
      <c r="Q11" s="165">
        <f t="shared" si="0"/>
        <v>2805</v>
      </c>
      <c r="R11" s="167">
        <f t="shared" si="1"/>
        <v>187</v>
      </c>
      <c r="S11" s="167">
        <f t="shared" si="2"/>
        <v>163</v>
      </c>
      <c r="T11" s="168">
        <f t="shared" si="3"/>
        <v>21.6</v>
      </c>
    </row>
    <row r="12" spans="1:20" ht="15.6" customHeight="1" x14ac:dyDescent="0.25">
      <c r="A12" s="161">
        <v>10</v>
      </c>
      <c r="B12" s="161"/>
      <c r="C12" s="162" t="s">
        <v>135</v>
      </c>
      <c r="D12" s="163"/>
      <c r="E12" s="164"/>
      <c r="F12" s="169" t="s">
        <v>55</v>
      </c>
      <c r="G12" s="166"/>
      <c r="H12" s="166"/>
      <c r="I12" s="166"/>
      <c r="J12" s="166"/>
      <c r="K12" s="166"/>
      <c r="L12" s="166"/>
      <c r="M12" s="166">
        <v>935</v>
      </c>
      <c r="N12" s="166">
        <v>755</v>
      </c>
      <c r="O12" s="166"/>
      <c r="P12" s="166"/>
      <c r="Q12" s="165">
        <f t="shared" si="0"/>
        <v>935</v>
      </c>
      <c r="R12" s="167">
        <f t="shared" si="1"/>
        <v>187</v>
      </c>
      <c r="S12" s="167">
        <f t="shared" si="2"/>
        <v>151</v>
      </c>
      <c r="T12" s="168">
        <f t="shared" si="3"/>
        <v>31.200000000000003</v>
      </c>
    </row>
    <row r="13" spans="1:20" ht="15.6" customHeight="1" x14ac:dyDescent="0.25">
      <c r="A13" s="161">
        <v>11</v>
      </c>
      <c r="B13" s="161" t="s">
        <v>158</v>
      </c>
      <c r="C13" s="163" t="s">
        <v>99</v>
      </c>
      <c r="D13" s="163"/>
      <c r="E13" s="164"/>
      <c r="F13" s="165" t="s">
        <v>115</v>
      </c>
      <c r="G13" s="166">
        <v>881</v>
      </c>
      <c r="H13" s="166">
        <v>881</v>
      </c>
      <c r="I13" s="166">
        <v>1016</v>
      </c>
      <c r="J13" s="166">
        <v>961</v>
      </c>
      <c r="K13" s="166">
        <v>943</v>
      </c>
      <c r="L13" s="166">
        <v>918</v>
      </c>
      <c r="M13" s="166">
        <v>988</v>
      </c>
      <c r="N13" s="166">
        <v>963</v>
      </c>
      <c r="O13" s="166">
        <v>840</v>
      </c>
      <c r="P13" s="166">
        <v>825</v>
      </c>
      <c r="Q13" s="165">
        <f t="shared" si="0"/>
        <v>4668</v>
      </c>
      <c r="R13" s="167">
        <f t="shared" si="1"/>
        <v>186.72</v>
      </c>
      <c r="S13" s="167">
        <f t="shared" si="2"/>
        <v>181.92000000000002</v>
      </c>
      <c r="T13" s="168">
        <f t="shared" si="3"/>
        <v>6.463999999999988</v>
      </c>
    </row>
    <row r="14" spans="1:20" ht="15.6" customHeight="1" x14ac:dyDescent="0.25">
      <c r="A14" s="161">
        <v>12</v>
      </c>
      <c r="B14" s="161" t="s">
        <v>157</v>
      </c>
      <c r="C14" s="162" t="s">
        <v>76</v>
      </c>
      <c r="D14" s="163"/>
      <c r="E14" s="164"/>
      <c r="F14" s="165" t="s">
        <v>69</v>
      </c>
      <c r="G14" s="166">
        <v>962</v>
      </c>
      <c r="H14" s="166">
        <v>802</v>
      </c>
      <c r="I14" s="166">
        <v>897</v>
      </c>
      <c r="J14" s="166">
        <v>777</v>
      </c>
      <c r="K14" s="166">
        <v>980</v>
      </c>
      <c r="L14" s="166">
        <v>850</v>
      </c>
      <c r="M14" s="166">
        <v>962</v>
      </c>
      <c r="N14" s="166">
        <v>852</v>
      </c>
      <c r="O14" s="166">
        <v>865</v>
      </c>
      <c r="P14" s="166">
        <v>760</v>
      </c>
      <c r="Q14" s="165">
        <f t="shared" si="0"/>
        <v>4666</v>
      </c>
      <c r="R14" s="167">
        <f t="shared" si="1"/>
        <v>186.64000000000001</v>
      </c>
      <c r="S14" s="167">
        <f t="shared" si="2"/>
        <v>161.64000000000001</v>
      </c>
      <c r="T14" s="168">
        <f t="shared" si="3"/>
        <v>22.687999999999988</v>
      </c>
    </row>
    <row r="15" spans="1:20" ht="15.6" customHeight="1" x14ac:dyDescent="0.25">
      <c r="A15" s="161">
        <v>13</v>
      </c>
      <c r="B15" s="161"/>
      <c r="C15" s="170" t="s">
        <v>61</v>
      </c>
      <c r="D15" s="163"/>
      <c r="E15" s="164"/>
      <c r="F15" s="165" t="s">
        <v>55</v>
      </c>
      <c r="G15" s="166">
        <v>910</v>
      </c>
      <c r="H15" s="166">
        <v>610</v>
      </c>
      <c r="I15" s="166">
        <v>926</v>
      </c>
      <c r="J15" s="166">
        <v>656</v>
      </c>
      <c r="K15" s="166">
        <v>963</v>
      </c>
      <c r="L15" s="166">
        <v>708</v>
      </c>
      <c r="M15" s="166"/>
      <c r="N15" s="166"/>
      <c r="O15" s="166"/>
      <c r="P15" s="166"/>
      <c r="Q15" s="165">
        <f t="shared" si="0"/>
        <v>2799</v>
      </c>
      <c r="R15" s="167">
        <f t="shared" si="1"/>
        <v>186.6</v>
      </c>
      <c r="S15" s="167">
        <f t="shared" si="2"/>
        <v>131.6</v>
      </c>
      <c r="T15" s="168">
        <f t="shared" si="3"/>
        <v>46.720000000000006</v>
      </c>
    </row>
    <row r="16" spans="1:20" ht="15.6" customHeight="1" x14ac:dyDescent="0.25">
      <c r="A16" s="161">
        <v>14</v>
      </c>
      <c r="B16" s="161"/>
      <c r="C16" s="163" t="s">
        <v>124</v>
      </c>
      <c r="D16" s="163"/>
      <c r="E16" s="164"/>
      <c r="F16" s="165" t="s">
        <v>55</v>
      </c>
      <c r="G16" s="166"/>
      <c r="H16" s="166"/>
      <c r="I16" s="166">
        <v>859</v>
      </c>
      <c r="J16" s="166">
        <v>739</v>
      </c>
      <c r="K16" s="166"/>
      <c r="L16" s="166"/>
      <c r="M16" s="166">
        <v>1001</v>
      </c>
      <c r="N16" s="166">
        <v>831</v>
      </c>
      <c r="O16" s="166"/>
      <c r="P16" s="166"/>
      <c r="Q16" s="165">
        <f t="shared" si="0"/>
        <v>1860</v>
      </c>
      <c r="R16" s="167">
        <f t="shared" si="1"/>
        <v>186</v>
      </c>
      <c r="S16" s="167">
        <f t="shared" si="2"/>
        <v>157</v>
      </c>
      <c r="T16" s="168">
        <f t="shared" si="3"/>
        <v>26.400000000000002</v>
      </c>
    </row>
    <row r="17" spans="1:20" ht="15.6" customHeight="1" x14ac:dyDescent="0.25">
      <c r="A17" s="161">
        <v>15</v>
      </c>
      <c r="B17" s="161" t="s">
        <v>156</v>
      </c>
      <c r="C17" s="170" t="s">
        <v>91</v>
      </c>
      <c r="D17" s="163"/>
      <c r="E17" s="164"/>
      <c r="F17" s="165" t="s">
        <v>71</v>
      </c>
      <c r="G17" s="166">
        <v>926</v>
      </c>
      <c r="H17" s="166">
        <v>841</v>
      </c>
      <c r="I17" s="166">
        <v>975</v>
      </c>
      <c r="J17" s="166">
        <v>890</v>
      </c>
      <c r="K17" s="166">
        <v>821</v>
      </c>
      <c r="L17" s="166">
        <v>751</v>
      </c>
      <c r="M17" s="166">
        <v>1060</v>
      </c>
      <c r="N17" s="166">
        <v>960</v>
      </c>
      <c r="O17" s="166">
        <v>865</v>
      </c>
      <c r="P17" s="166">
        <v>795</v>
      </c>
      <c r="Q17" s="165">
        <f t="shared" si="0"/>
        <v>4647</v>
      </c>
      <c r="R17" s="167">
        <f t="shared" si="1"/>
        <v>185.88</v>
      </c>
      <c r="S17" s="167">
        <f t="shared" si="2"/>
        <v>169.48</v>
      </c>
      <c r="T17" s="168">
        <f t="shared" si="3"/>
        <v>16.416000000000007</v>
      </c>
    </row>
    <row r="18" spans="1:20" ht="15.6" customHeight="1" x14ac:dyDescent="0.25">
      <c r="A18" s="161">
        <v>16</v>
      </c>
      <c r="B18" s="161" t="s">
        <v>164</v>
      </c>
      <c r="C18" s="162" t="s">
        <v>62</v>
      </c>
      <c r="D18" s="163"/>
      <c r="E18" s="164"/>
      <c r="F18" s="165" t="s">
        <v>53</v>
      </c>
      <c r="G18" s="166">
        <v>837</v>
      </c>
      <c r="H18" s="166">
        <v>712</v>
      </c>
      <c r="I18" s="166">
        <v>994</v>
      </c>
      <c r="J18" s="166">
        <v>804</v>
      </c>
      <c r="K18" s="166">
        <v>1001</v>
      </c>
      <c r="L18" s="166">
        <v>846</v>
      </c>
      <c r="M18" s="166">
        <v>849</v>
      </c>
      <c r="N18" s="166">
        <v>719</v>
      </c>
      <c r="O18" s="166">
        <v>933</v>
      </c>
      <c r="P18" s="166">
        <v>788</v>
      </c>
      <c r="Q18" s="165">
        <f t="shared" si="0"/>
        <v>4614</v>
      </c>
      <c r="R18" s="167">
        <f t="shared" si="1"/>
        <v>184.56</v>
      </c>
      <c r="S18" s="167">
        <f t="shared" si="2"/>
        <v>154.76</v>
      </c>
      <c r="T18" s="168">
        <f t="shared" si="3"/>
        <v>28.192000000000007</v>
      </c>
    </row>
    <row r="19" spans="1:20" ht="15.6" customHeight="1" x14ac:dyDescent="0.25">
      <c r="A19" s="161">
        <v>17</v>
      </c>
      <c r="B19" s="161" t="s">
        <v>165</v>
      </c>
      <c r="C19" s="163" t="s">
        <v>63</v>
      </c>
      <c r="D19" s="163"/>
      <c r="E19" s="164"/>
      <c r="F19" s="165" t="s">
        <v>53</v>
      </c>
      <c r="G19" s="166">
        <v>1024</v>
      </c>
      <c r="H19" s="166">
        <v>814</v>
      </c>
      <c r="I19" s="166">
        <v>828</v>
      </c>
      <c r="J19" s="166">
        <v>718</v>
      </c>
      <c r="K19" s="166">
        <v>873</v>
      </c>
      <c r="L19" s="166">
        <v>728</v>
      </c>
      <c r="M19" s="166">
        <v>925</v>
      </c>
      <c r="N19" s="166">
        <v>770</v>
      </c>
      <c r="O19" s="166">
        <v>963</v>
      </c>
      <c r="P19" s="166">
        <v>808</v>
      </c>
      <c r="Q19" s="165">
        <f t="shared" si="0"/>
        <v>4613</v>
      </c>
      <c r="R19" s="167">
        <f t="shared" si="1"/>
        <v>184.52</v>
      </c>
      <c r="S19" s="167">
        <f t="shared" si="2"/>
        <v>153.52000000000001</v>
      </c>
      <c r="T19" s="168">
        <f t="shared" si="3"/>
        <v>29.183999999999994</v>
      </c>
    </row>
    <row r="20" spans="1:20" ht="15.6" customHeight="1" x14ac:dyDescent="0.25">
      <c r="A20" s="161">
        <v>18</v>
      </c>
      <c r="B20" s="161" t="s">
        <v>166</v>
      </c>
      <c r="C20" s="163" t="s">
        <v>108</v>
      </c>
      <c r="D20" s="163"/>
      <c r="E20" s="164"/>
      <c r="F20" s="165" t="s">
        <v>109</v>
      </c>
      <c r="G20" s="166">
        <v>1026</v>
      </c>
      <c r="H20" s="166">
        <v>896</v>
      </c>
      <c r="I20" s="166">
        <v>837</v>
      </c>
      <c r="J20" s="166">
        <v>792</v>
      </c>
      <c r="K20" s="166">
        <v>869</v>
      </c>
      <c r="L20" s="166">
        <v>784</v>
      </c>
      <c r="M20" s="166">
        <v>1021</v>
      </c>
      <c r="N20" s="166">
        <v>921</v>
      </c>
      <c r="O20" s="166">
        <v>840</v>
      </c>
      <c r="P20" s="166">
        <v>760</v>
      </c>
      <c r="Q20" s="165">
        <f t="shared" si="0"/>
        <v>4593</v>
      </c>
      <c r="R20" s="167">
        <f t="shared" si="1"/>
        <v>183.72</v>
      </c>
      <c r="S20" s="167">
        <f t="shared" si="2"/>
        <v>166.12</v>
      </c>
      <c r="T20" s="168">
        <f t="shared" si="3"/>
        <v>19.103999999999996</v>
      </c>
    </row>
    <row r="21" spans="1:20" ht="15.6" customHeight="1" x14ac:dyDescent="0.25">
      <c r="A21" s="161">
        <v>19</v>
      </c>
      <c r="B21" s="161" t="s">
        <v>167</v>
      </c>
      <c r="C21" s="170" t="s">
        <v>80</v>
      </c>
      <c r="D21" s="163"/>
      <c r="E21" s="164"/>
      <c r="F21" s="165" t="s">
        <v>72</v>
      </c>
      <c r="G21" s="166">
        <v>946</v>
      </c>
      <c r="H21" s="166">
        <v>791</v>
      </c>
      <c r="I21" s="166">
        <v>867</v>
      </c>
      <c r="J21" s="166">
        <v>742</v>
      </c>
      <c r="K21" s="166">
        <v>866</v>
      </c>
      <c r="L21" s="166">
        <v>721</v>
      </c>
      <c r="M21" s="166">
        <v>946</v>
      </c>
      <c r="N21" s="166">
        <v>786</v>
      </c>
      <c r="O21" s="166">
        <v>940</v>
      </c>
      <c r="P21" s="166">
        <v>790</v>
      </c>
      <c r="Q21" s="165">
        <f t="shared" si="0"/>
        <v>4565</v>
      </c>
      <c r="R21" s="167">
        <f t="shared" si="1"/>
        <v>182.6</v>
      </c>
      <c r="S21" s="167">
        <f t="shared" si="2"/>
        <v>153.19999999999999</v>
      </c>
      <c r="T21" s="168">
        <f t="shared" si="3"/>
        <v>29.440000000000012</v>
      </c>
    </row>
    <row r="22" spans="1:20" ht="15.6" customHeight="1" x14ac:dyDescent="0.25">
      <c r="A22" s="161">
        <v>20</v>
      </c>
      <c r="B22" s="161" t="s">
        <v>168</v>
      </c>
      <c r="C22" s="163" t="s">
        <v>113</v>
      </c>
      <c r="D22" s="163"/>
      <c r="E22" s="164"/>
      <c r="F22" s="165" t="s">
        <v>111</v>
      </c>
      <c r="G22" s="166">
        <v>916</v>
      </c>
      <c r="H22" s="166">
        <v>616</v>
      </c>
      <c r="I22" s="166">
        <v>951</v>
      </c>
      <c r="J22" s="166">
        <v>686</v>
      </c>
      <c r="K22" s="166">
        <v>885</v>
      </c>
      <c r="L22" s="166">
        <v>645</v>
      </c>
      <c r="M22" s="166">
        <v>810</v>
      </c>
      <c r="N22" s="166">
        <v>570</v>
      </c>
      <c r="O22" s="166">
        <v>1001</v>
      </c>
      <c r="P22" s="166">
        <v>746</v>
      </c>
      <c r="Q22" s="165">
        <f t="shared" si="0"/>
        <v>4563</v>
      </c>
      <c r="R22" s="167">
        <f t="shared" si="1"/>
        <v>182.52</v>
      </c>
      <c r="S22" s="167">
        <f t="shared" si="2"/>
        <v>130.52000000000001</v>
      </c>
      <c r="T22" s="168">
        <f t="shared" si="3"/>
        <v>47.583999999999996</v>
      </c>
    </row>
    <row r="23" spans="1:20" ht="15.6" customHeight="1" x14ac:dyDescent="0.25">
      <c r="A23" s="161">
        <v>21</v>
      </c>
      <c r="B23" s="161" t="s">
        <v>169</v>
      </c>
      <c r="C23" s="163" t="s">
        <v>116</v>
      </c>
      <c r="D23" s="163"/>
      <c r="E23" s="164"/>
      <c r="F23" s="165" t="s">
        <v>101</v>
      </c>
      <c r="G23" s="166">
        <v>878</v>
      </c>
      <c r="H23" s="166">
        <v>763</v>
      </c>
      <c r="I23" s="166">
        <v>928</v>
      </c>
      <c r="J23" s="166">
        <v>778</v>
      </c>
      <c r="K23" s="166">
        <v>880</v>
      </c>
      <c r="L23" s="166">
        <v>735</v>
      </c>
      <c r="M23" s="166">
        <v>987</v>
      </c>
      <c r="N23" s="166">
        <v>832</v>
      </c>
      <c r="O23" s="166">
        <v>880</v>
      </c>
      <c r="P23" s="166">
        <v>740</v>
      </c>
      <c r="Q23" s="165">
        <f t="shared" si="0"/>
        <v>4553</v>
      </c>
      <c r="R23" s="167">
        <f t="shared" si="1"/>
        <v>182.12</v>
      </c>
      <c r="S23" s="167">
        <f t="shared" si="2"/>
        <v>153.92000000000002</v>
      </c>
      <c r="T23" s="168">
        <f t="shared" si="3"/>
        <v>28.86399999999999</v>
      </c>
    </row>
    <row r="24" spans="1:20" ht="15.6" customHeight="1" x14ac:dyDescent="0.25">
      <c r="A24" s="161">
        <v>22</v>
      </c>
      <c r="B24" s="161" t="s">
        <v>170</v>
      </c>
      <c r="C24" s="163" t="s">
        <v>114</v>
      </c>
      <c r="D24" s="163"/>
      <c r="E24" s="164"/>
      <c r="F24" s="165" t="s">
        <v>111</v>
      </c>
      <c r="G24" s="166">
        <v>899</v>
      </c>
      <c r="H24" s="166">
        <v>629</v>
      </c>
      <c r="I24" s="166">
        <v>918</v>
      </c>
      <c r="J24" s="166">
        <v>663</v>
      </c>
      <c r="K24" s="166">
        <v>876</v>
      </c>
      <c r="L24" s="166">
        <v>631</v>
      </c>
      <c r="M24" s="166">
        <v>893</v>
      </c>
      <c r="N24" s="166">
        <v>648</v>
      </c>
      <c r="O24" s="166">
        <v>967</v>
      </c>
      <c r="P24" s="166">
        <v>722</v>
      </c>
      <c r="Q24" s="165">
        <f t="shared" si="0"/>
        <v>4553</v>
      </c>
      <c r="R24" s="167">
        <f t="shared" si="1"/>
        <v>182.12</v>
      </c>
      <c r="S24" s="167">
        <f t="shared" si="2"/>
        <v>131.72</v>
      </c>
      <c r="T24" s="168">
        <f t="shared" si="3"/>
        <v>46.624000000000002</v>
      </c>
    </row>
    <row r="25" spans="1:20" ht="15.6" customHeight="1" x14ac:dyDescent="0.25">
      <c r="A25" s="161">
        <v>23</v>
      </c>
      <c r="B25" s="161"/>
      <c r="C25" s="162" t="s">
        <v>145</v>
      </c>
      <c r="D25" s="163"/>
      <c r="E25" s="164"/>
      <c r="F25" s="169" t="s">
        <v>16</v>
      </c>
      <c r="G25" s="166"/>
      <c r="H25" s="166"/>
      <c r="I25" s="166"/>
      <c r="J25" s="166"/>
      <c r="K25" s="166"/>
      <c r="L25" s="166"/>
      <c r="M25" s="166"/>
      <c r="N25" s="166"/>
      <c r="O25" s="166">
        <v>909</v>
      </c>
      <c r="P25" s="166">
        <v>809</v>
      </c>
      <c r="Q25" s="165">
        <f t="shared" si="0"/>
        <v>909</v>
      </c>
      <c r="R25" s="167">
        <f t="shared" si="1"/>
        <v>181.8</v>
      </c>
      <c r="S25" s="167">
        <f t="shared" si="2"/>
        <v>161.80000000000001</v>
      </c>
      <c r="T25" s="168">
        <f t="shared" si="3"/>
        <v>22.559999999999992</v>
      </c>
    </row>
    <row r="26" spans="1:20" ht="15.6" customHeight="1" x14ac:dyDescent="0.25">
      <c r="A26" s="161">
        <v>24</v>
      </c>
      <c r="B26" s="161" t="s">
        <v>171</v>
      </c>
      <c r="C26" s="163" t="s">
        <v>104</v>
      </c>
      <c r="D26" s="163"/>
      <c r="E26" s="164"/>
      <c r="F26" s="165" t="s">
        <v>96</v>
      </c>
      <c r="G26" s="166">
        <v>919</v>
      </c>
      <c r="H26" s="166">
        <v>714</v>
      </c>
      <c r="I26" s="166">
        <v>931</v>
      </c>
      <c r="J26" s="166">
        <v>741</v>
      </c>
      <c r="K26" s="166">
        <v>882</v>
      </c>
      <c r="L26" s="166">
        <v>702</v>
      </c>
      <c r="M26" s="166"/>
      <c r="N26" s="166"/>
      <c r="O26" s="166">
        <v>893</v>
      </c>
      <c r="P26" s="166">
        <v>708</v>
      </c>
      <c r="Q26" s="165">
        <f t="shared" si="0"/>
        <v>3625</v>
      </c>
      <c r="R26" s="167">
        <f t="shared" si="1"/>
        <v>181.25</v>
      </c>
      <c r="S26" s="167">
        <f t="shared" si="2"/>
        <v>143.25</v>
      </c>
      <c r="T26" s="168">
        <f t="shared" si="3"/>
        <v>37.4</v>
      </c>
    </row>
    <row r="27" spans="1:20" ht="15.6" customHeight="1" x14ac:dyDescent="0.25">
      <c r="A27" s="161">
        <v>25</v>
      </c>
      <c r="B27" s="161" t="s">
        <v>172</v>
      </c>
      <c r="C27" s="162" t="s">
        <v>84</v>
      </c>
      <c r="D27" s="163"/>
      <c r="E27" s="164"/>
      <c r="F27" s="165" t="s">
        <v>73</v>
      </c>
      <c r="G27" s="166">
        <v>864</v>
      </c>
      <c r="H27" s="166">
        <v>824</v>
      </c>
      <c r="I27" s="166">
        <v>939</v>
      </c>
      <c r="J27" s="166">
        <v>839</v>
      </c>
      <c r="K27" s="166">
        <v>945</v>
      </c>
      <c r="L27" s="166">
        <v>850</v>
      </c>
      <c r="M27" s="166">
        <v>890</v>
      </c>
      <c r="N27" s="166">
        <v>800</v>
      </c>
      <c r="O27" s="166">
        <v>885</v>
      </c>
      <c r="P27" s="166">
        <v>790</v>
      </c>
      <c r="Q27" s="165">
        <f t="shared" si="0"/>
        <v>4523</v>
      </c>
      <c r="R27" s="167">
        <f t="shared" si="1"/>
        <v>180.92000000000002</v>
      </c>
      <c r="S27" s="167">
        <f t="shared" si="2"/>
        <v>164.12</v>
      </c>
      <c r="T27" s="168">
        <f t="shared" si="3"/>
        <v>20.703999999999997</v>
      </c>
    </row>
    <row r="28" spans="1:20" ht="15.6" customHeight="1" x14ac:dyDescent="0.25">
      <c r="A28" s="161">
        <v>26</v>
      </c>
      <c r="B28" s="161" t="s">
        <v>173</v>
      </c>
      <c r="C28" s="170" t="s">
        <v>83</v>
      </c>
      <c r="D28" s="163"/>
      <c r="E28" s="164"/>
      <c r="F28" s="165" t="s">
        <v>70</v>
      </c>
      <c r="G28" s="166">
        <v>772</v>
      </c>
      <c r="H28" s="166">
        <v>687</v>
      </c>
      <c r="I28" s="166">
        <v>881</v>
      </c>
      <c r="J28" s="166">
        <v>671</v>
      </c>
      <c r="K28" s="166">
        <v>1079</v>
      </c>
      <c r="L28" s="166">
        <v>864</v>
      </c>
      <c r="M28" s="166">
        <v>909</v>
      </c>
      <c r="N28" s="166">
        <v>744</v>
      </c>
      <c r="O28" s="166">
        <v>881</v>
      </c>
      <c r="P28" s="166">
        <v>716</v>
      </c>
      <c r="Q28" s="165">
        <f t="shared" si="0"/>
        <v>4522</v>
      </c>
      <c r="R28" s="167">
        <f t="shared" si="1"/>
        <v>180.88</v>
      </c>
      <c r="S28" s="167">
        <f t="shared" si="2"/>
        <v>147.28</v>
      </c>
      <c r="T28" s="168">
        <f t="shared" si="3"/>
        <v>34.176000000000002</v>
      </c>
    </row>
    <row r="29" spans="1:20" ht="15.6" customHeight="1" x14ac:dyDescent="0.25">
      <c r="A29" s="161">
        <v>27</v>
      </c>
      <c r="B29" s="161" t="s">
        <v>174</v>
      </c>
      <c r="C29" s="163" t="s">
        <v>100</v>
      </c>
      <c r="D29" s="163"/>
      <c r="E29" s="164"/>
      <c r="F29" s="165" t="s">
        <v>115</v>
      </c>
      <c r="G29" s="166">
        <v>1038</v>
      </c>
      <c r="H29" s="166">
        <v>953</v>
      </c>
      <c r="I29" s="166">
        <v>892</v>
      </c>
      <c r="J29" s="166">
        <v>892</v>
      </c>
      <c r="K29" s="166">
        <v>816</v>
      </c>
      <c r="L29" s="166">
        <v>796</v>
      </c>
      <c r="M29" s="166">
        <v>871</v>
      </c>
      <c r="N29" s="166">
        <v>816</v>
      </c>
      <c r="O29" s="166">
        <v>894</v>
      </c>
      <c r="P29" s="166">
        <v>824</v>
      </c>
      <c r="Q29" s="165">
        <f t="shared" si="0"/>
        <v>4511</v>
      </c>
      <c r="R29" s="167">
        <f t="shared" si="1"/>
        <v>180.44</v>
      </c>
      <c r="S29" s="167">
        <f t="shared" si="2"/>
        <v>171.24</v>
      </c>
      <c r="T29" s="168">
        <f t="shared" si="3"/>
        <v>15.007999999999994</v>
      </c>
    </row>
    <row r="30" spans="1:20" ht="15.6" customHeight="1" x14ac:dyDescent="0.25">
      <c r="A30" s="161">
        <v>28</v>
      </c>
      <c r="B30" s="161"/>
      <c r="C30" s="162" t="s">
        <v>151</v>
      </c>
      <c r="D30" s="163"/>
      <c r="E30" s="164"/>
      <c r="F30" s="169" t="s">
        <v>17</v>
      </c>
      <c r="G30" s="166"/>
      <c r="H30" s="166"/>
      <c r="I30" s="166"/>
      <c r="J30" s="166"/>
      <c r="K30" s="166"/>
      <c r="L30" s="166"/>
      <c r="M30" s="166"/>
      <c r="N30" s="166"/>
      <c r="O30" s="166">
        <v>901</v>
      </c>
      <c r="P30" s="166">
        <v>696</v>
      </c>
      <c r="Q30" s="165">
        <f t="shared" si="0"/>
        <v>901</v>
      </c>
      <c r="R30" s="167">
        <f t="shared" si="1"/>
        <v>180.2</v>
      </c>
      <c r="S30" s="167">
        <f t="shared" si="2"/>
        <v>139.19999999999999</v>
      </c>
      <c r="T30" s="168">
        <f t="shared" si="3"/>
        <v>40.640000000000015</v>
      </c>
    </row>
    <row r="31" spans="1:20" ht="15.6" customHeight="1" x14ac:dyDescent="0.25">
      <c r="A31" s="161">
        <v>29</v>
      </c>
      <c r="B31" s="161" t="s">
        <v>175</v>
      </c>
      <c r="C31" s="170" t="s">
        <v>79</v>
      </c>
      <c r="D31" s="163"/>
      <c r="E31" s="164"/>
      <c r="F31" s="165" t="s">
        <v>72</v>
      </c>
      <c r="G31" s="166">
        <v>978</v>
      </c>
      <c r="H31" s="166">
        <v>763</v>
      </c>
      <c r="I31" s="166">
        <v>912</v>
      </c>
      <c r="J31" s="166">
        <v>762</v>
      </c>
      <c r="K31" s="166">
        <v>900</v>
      </c>
      <c r="L31" s="166">
        <v>750</v>
      </c>
      <c r="M31" s="166">
        <v>837</v>
      </c>
      <c r="N31" s="166">
        <v>682</v>
      </c>
      <c r="O31" s="166">
        <v>869</v>
      </c>
      <c r="P31" s="166">
        <v>699</v>
      </c>
      <c r="Q31" s="165">
        <f t="shared" si="0"/>
        <v>4496</v>
      </c>
      <c r="R31" s="167">
        <f t="shared" si="1"/>
        <v>179.84</v>
      </c>
      <c r="S31" s="167">
        <f t="shared" si="2"/>
        <v>146.24</v>
      </c>
      <c r="T31" s="168">
        <f t="shared" si="3"/>
        <v>35.007999999999996</v>
      </c>
    </row>
    <row r="32" spans="1:20" ht="15.6" customHeight="1" x14ac:dyDescent="0.25">
      <c r="A32" s="161">
        <v>30</v>
      </c>
      <c r="B32" s="161" t="s">
        <v>176</v>
      </c>
      <c r="C32" s="162" t="s">
        <v>40</v>
      </c>
      <c r="D32" s="163"/>
      <c r="E32" s="164"/>
      <c r="F32" s="165" t="s">
        <v>16</v>
      </c>
      <c r="G32" s="166">
        <v>835</v>
      </c>
      <c r="H32" s="166">
        <v>710</v>
      </c>
      <c r="I32" s="166">
        <v>956</v>
      </c>
      <c r="J32" s="166">
        <v>766</v>
      </c>
      <c r="K32" s="166">
        <v>905</v>
      </c>
      <c r="L32" s="166">
        <v>735</v>
      </c>
      <c r="M32" s="166">
        <v>898</v>
      </c>
      <c r="N32" s="166">
        <v>728</v>
      </c>
      <c r="O32" s="166"/>
      <c r="P32" s="166"/>
      <c r="Q32" s="165">
        <f t="shared" si="0"/>
        <v>3594</v>
      </c>
      <c r="R32" s="167">
        <f t="shared" si="1"/>
        <v>179.7</v>
      </c>
      <c r="S32" s="167">
        <f t="shared" si="2"/>
        <v>146.94999999999999</v>
      </c>
      <c r="T32" s="168">
        <f t="shared" si="3"/>
        <v>34.440000000000012</v>
      </c>
    </row>
    <row r="33" spans="1:20" ht="15.6" customHeight="1" x14ac:dyDescent="0.25">
      <c r="A33" s="161">
        <v>31</v>
      </c>
      <c r="B33" s="161" t="s">
        <v>177</v>
      </c>
      <c r="C33" s="163" t="s">
        <v>110</v>
      </c>
      <c r="D33" s="163"/>
      <c r="E33" s="164"/>
      <c r="F33" s="165" t="s">
        <v>109</v>
      </c>
      <c r="G33" s="166">
        <v>878</v>
      </c>
      <c r="H33" s="166">
        <v>733</v>
      </c>
      <c r="I33" s="166">
        <v>898</v>
      </c>
      <c r="J33" s="166">
        <v>723</v>
      </c>
      <c r="K33" s="166">
        <v>910</v>
      </c>
      <c r="L33" s="166">
        <v>730</v>
      </c>
      <c r="M33" s="166">
        <v>919</v>
      </c>
      <c r="N33" s="166">
        <v>744</v>
      </c>
      <c r="O33" s="166">
        <v>874</v>
      </c>
      <c r="P33" s="166">
        <v>699</v>
      </c>
      <c r="Q33" s="165">
        <f t="shared" si="0"/>
        <v>4479</v>
      </c>
      <c r="R33" s="167">
        <f t="shared" si="1"/>
        <v>179.16</v>
      </c>
      <c r="S33" s="167">
        <f t="shared" si="2"/>
        <v>145.16</v>
      </c>
      <c r="T33" s="168">
        <f t="shared" si="3"/>
        <v>35.872000000000007</v>
      </c>
    </row>
    <row r="34" spans="1:20" ht="15.6" customHeight="1" x14ac:dyDescent="0.25">
      <c r="A34" s="161">
        <v>32</v>
      </c>
      <c r="B34" s="161" t="s">
        <v>178</v>
      </c>
      <c r="C34" s="163" t="s">
        <v>37</v>
      </c>
      <c r="D34" s="163"/>
      <c r="E34" s="164"/>
      <c r="F34" s="165" t="s">
        <v>17</v>
      </c>
      <c r="G34" s="166">
        <v>796</v>
      </c>
      <c r="H34" s="166">
        <v>786</v>
      </c>
      <c r="I34" s="166">
        <v>864</v>
      </c>
      <c r="J34" s="166">
        <v>734</v>
      </c>
      <c r="K34" s="166">
        <v>1025</v>
      </c>
      <c r="L34" s="166">
        <v>875</v>
      </c>
      <c r="M34" s="166">
        <v>892</v>
      </c>
      <c r="N34" s="166">
        <v>772</v>
      </c>
      <c r="O34" s="166"/>
      <c r="P34" s="166"/>
      <c r="Q34" s="165">
        <f t="shared" si="0"/>
        <v>3577</v>
      </c>
      <c r="R34" s="167">
        <f t="shared" si="1"/>
        <v>178.85</v>
      </c>
      <c r="S34" s="167">
        <f t="shared" si="2"/>
        <v>158.35</v>
      </c>
      <c r="T34" s="168">
        <f t="shared" si="3"/>
        <v>25.320000000000007</v>
      </c>
    </row>
    <row r="35" spans="1:20" ht="15.6" customHeight="1" x14ac:dyDescent="0.25">
      <c r="A35" s="161">
        <v>33</v>
      </c>
      <c r="B35" s="161" t="s">
        <v>179</v>
      </c>
      <c r="C35" s="163" t="s">
        <v>97</v>
      </c>
      <c r="D35" s="163"/>
      <c r="E35" s="164"/>
      <c r="F35" s="165" t="s">
        <v>96</v>
      </c>
      <c r="G35" s="166">
        <v>899</v>
      </c>
      <c r="H35" s="166">
        <v>689</v>
      </c>
      <c r="I35" s="166">
        <v>998</v>
      </c>
      <c r="J35" s="166">
        <v>788</v>
      </c>
      <c r="K35" s="166">
        <v>883</v>
      </c>
      <c r="L35" s="166">
        <v>713</v>
      </c>
      <c r="M35" s="166">
        <v>778</v>
      </c>
      <c r="N35" s="166">
        <v>603</v>
      </c>
      <c r="O35" s="166">
        <v>896</v>
      </c>
      <c r="P35" s="166">
        <v>696</v>
      </c>
      <c r="Q35" s="165">
        <f t="shared" si="0"/>
        <v>4454</v>
      </c>
      <c r="R35" s="167">
        <f t="shared" si="1"/>
        <v>178.16</v>
      </c>
      <c r="S35" s="167">
        <f t="shared" si="2"/>
        <v>139.56</v>
      </c>
      <c r="T35" s="168">
        <f t="shared" si="3"/>
        <v>40.352000000000004</v>
      </c>
    </row>
    <row r="36" spans="1:20" ht="15.6" customHeight="1" x14ac:dyDescent="0.25">
      <c r="A36" s="161">
        <v>34</v>
      </c>
      <c r="B36" s="161" t="s">
        <v>180</v>
      </c>
      <c r="C36" s="162" t="s">
        <v>89</v>
      </c>
      <c r="D36" s="163"/>
      <c r="E36" s="164"/>
      <c r="F36" s="165" t="s">
        <v>71</v>
      </c>
      <c r="G36" s="166">
        <v>925</v>
      </c>
      <c r="H36" s="166">
        <v>680</v>
      </c>
      <c r="I36" s="166">
        <v>845</v>
      </c>
      <c r="J36" s="166">
        <v>630</v>
      </c>
      <c r="K36" s="166">
        <v>911</v>
      </c>
      <c r="L36" s="166">
        <v>676</v>
      </c>
      <c r="M36" s="166">
        <v>966</v>
      </c>
      <c r="N36" s="166">
        <v>736</v>
      </c>
      <c r="O36" s="166">
        <v>796</v>
      </c>
      <c r="P36" s="166">
        <v>581</v>
      </c>
      <c r="Q36" s="165">
        <f t="shared" si="0"/>
        <v>4443</v>
      </c>
      <c r="R36" s="167">
        <f t="shared" si="1"/>
        <v>177.72</v>
      </c>
      <c r="S36" s="167">
        <f t="shared" si="2"/>
        <v>132.12</v>
      </c>
      <c r="T36" s="168">
        <f t="shared" si="3"/>
        <v>46.304000000000002</v>
      </c>
    </row>
    <row r="37" spans="1:20" ht="15.6" customHeight="1" x14ac:dyDescent="0.25">
      <c r="A37" s="161">
        <v>35</v>
      </c>
      <c r="B37" s="161" t="s">
        <v>181</v>
      </c>
      <c r="C37" s="162" t="s">
        <v>42</v>
      </c>
      <c r="D37" s="163"/>
      <c r="E37" s="164"/>
      <c r="F37" s="165" t="s">
        <v>18</v>
      </c>
      <c r="G37" s="166">
        <v>927</v>
      </c>
      <c r="H37" s="166">
        <v>717</v>
      </c>
      <c r="I37" s="166">
        <v>921</v>
      </c>
      <c r="J37" s="166">
        <v>736</v>
      </c>
      <c r="K37" s="166">
        <v>890</v>
      </c>
      <c r="L37" s="166">
        <v>710</v>
      </c>
      <c r="M37" s="166">
        <v>807</v>
      </c>
      <c r="N37" s="166">
        <v>672</v>
      </c>
      <c r="O37" s="166">
        <v>892</v>
      </c>
      <c r="P37" s="166">
        <v>697</v>
      </c>
      <c r="Q37" s="165">
        <f t="shared" si="0"/>
        <v>4437</v>
      </c>
      <c r="R37" s="167">
        <f t="shared" si="1"/>
        <v>177.48</v>
      </c>
      <c r="S37" s="167">
        <f t="shared" si="2"/>
        <v>141.28</v>
      </c>
      <c r="T37" s="168">
        <f t="shared" si="3"/>
        <v>38.975999999999999</v>
      </c>
    </row>
    <row r="38" spans="1:20" ht="15.6" customHeight="1" x14ac:dyDescent="0.25">
      <c r="A38" s="161">
        <v>36</v>
      </c>
      <c r="B38" s="161"/>
      <c r="C38" s="170" t="s">
        <v>130</v>
      </c>
      <c r="D38" s="163"/>
      <c r="E38" s="164"/>
      <c r="F38" s="165" t="s">
        <v>85</v>
      </c>
      <c r="G38" s="166"/>
      <c r="H38" s="166"/>
      <c r="I38" s="166"/>
      <c r="J38" s="166"/>
      <c r="K38" s="166">
        <v>944</v>
      </c>
      <c r="L38" s="166">
        <v>944</v>
      </c>
      <c r="M38" s="166"/>
      <c r="N38" s="166"/>
      <c r="O38" s="166">
        <v>830</v>
      </c>
      <c r="P38" s="166">
        <v>825</v>
      </c>
      <c r="Q38" s="165">
        <f t="shared" si="0"/>
        <v>1774</v>
      </c>
      <c r="R38" s="167">
        <f t="shared" si="1"/>
        <v>177.4</v>
      </c>
      <c r="S38" s="167">
        <f t="shared" si="2"/>
        <v>176.9</v>
      </c>
      <c r="T38" s="168">
        <f t="shared" si="3"/>
        <v>10.479999999999997</v>
      </c>
    </row>
    <row r="39" spans="1:20" ht="15.6" customHeight="1" x14ac:dyDescent="0.25">
      <c r="A39" s="161">
        <v>37</v>
      </c>
      <c r="B39" s="161" t="s">
        <v>182</v>
      </c>
      <c r="C39" s="162" t="s">
        <v>39</v>
      </c>
      <c r="D39" s="163"/>
      <c r="E39" s="164"/>
      <c r="F39" s="165" t="s">
        <v>16</v>
      </c>
      <c r="G39" s="166">
        <v>842</v>
      </c>
      <c r="H39" s="166">
        <v>737</v>
      </c>
      <c r="I39" s="166">
        <v>986</v>
      </c>
      <c r="J39" s="166">
        <v>816</v>
      </c>
      <c r="K39" s="166">
        <v>920</v>
      </c>
      <c r="L39" s="166">
        <v>780</v>
      </c>
      <c r="M39" s="166">
        <v>845</v>
      </c>
      <c r="N39" s="166">
        <v>705</v>
      </c>
      <c r="O39" s="166">
        <v>835</v>
      </c>
      <c r="P39" s="166">
        <v>685</v>
      </c>
      <c r="Q39" s="165">
        <f t="shared" si="0"/>
        <v>4428</v>
      </c>
      <c r="R39" s="167">
        <f t="shared" si="1"/>
        <v>177.12</v>
      </c>
      <c r="S39" s="167">
        <f t="shared" si="2"/>
        <v>148.92000000000002</v>
      </c>
      <c r="T39" s="168">
        <f t="shared" si="3"/>
        <v>32.86399999999999</v>
      </c>
    </row>
    <row r="40" spans="1:20" ht="15.6" customHeight="1" x14ac:dyDescent="0.25">
      <c r="A40" s="161">
        <v>38</v>
      </c>
      <c r="B40" s="161"/>
      <c r="C40" s="170" t="s">
        <v>82</v>
      </c>
      <c r="D40" s="163"/>
      <c r="E40" s="164"/>
      <c r="F40" s="165" t="s">
        <v>70</v>
      </c>
      <c r="G40" s="166">
        <v>832</v>
      </c>
      <c r="H40" s="166">
        <v>747</v>
      </c>
      <c r="I40" s="166"/>
      <c r="J40" s="166"/>
      <c r="K40" s="166">
        <v>932</v>
      </c>
      <c r="L40" s="166">
        <v>772</v>
      </c>
      <c r="M40" s="166">
        <v>871</v>
      </c>
      <c r="N40" s="166">
        <v>721</v>
      </c>
      <c r="O40" s="166"/>
      <c r="P40" s="166"/>
      <c r="Q40" s="165">
        <f t="shared" si="0"/>
        <v>2635</v>
      </c>
      <c r="R40" s="167">
        <f t="shared" si="1"/>
        <v>175.66666666666669</v>
      </c>
      <c r="S40" s="167">
        <f t="shared" si="2"/>
        <v>149.33333333333331</v>
      </c>
      <c r="T40" s="168">
        <f t="shared" si="3"/>
        <v>32.533333333333353</v>
      </c>
    </row>
    <row r="41" spans="1:20" ht="15.6" customHeight="1" x14ac:dyDescent="0.25">
      <c r="A41" s="161">
        <v>39</v>
      </c>
      <c r="B41" s="232"/>
      <c r="C41" s="162" t="s">
        <v>136</v>
      </c>
      <c r="D41" s="163"/>
      <c r="E41" s="164"/>
      <c r="F41" s="169" t="s">
        <v>96</v>
      </c>
      <c r="G41" s="166"/>
      <c r="H41" s="166"/>
      <c r="I41" s="166"/>
      <c r="J41" s="166"/>
      <c r="K41" s="166"/>
      <c r="L41" s="166"/>
      <c r="M41" s="166">
        <f>'IV voor'!X41</f>
        <v>874</v>
      </c>
      <c r="N41" s="166">
        <f>'IV voor'!Y41</f>
        <v>714</v>
      </c>
      <c r="O41" s="166"/>
      <c r="P41" s="166"/>
      <c r="Q41" s="165">
        <f t="shared" si="0"/>
        <v>874</v>
      </c>
      <c r="R41" s="167">
        <f t="shared" si="1"/>
        <v>174.8</v>
      </c>
      <c r="S41" s="167">
        <f t="shared" si="2"/>
        <v>142.80000000000001</v>
      </c>
      <c r="T41" s="168">
        <f t="shared" si="3"/>
        <v>37.759999999999991</v>
      </c>
    </row>
    <row r="42" spans="1:20" ht="15.6" customHeight="1" x14ac:dyDescent="0.25">
      <c r="A42" s="161">
        <v>40</v>
      </c>
      <c r="B42" s="232"/>
      <c r="C42" s="162" t="s">
        <v>126</v>
      </c>
      <c r="D42" s="163"/>
      <c r="E42" s="164"/>
      <c r="F42" s="169" t="s">
        <v>125</v>
      </c>
      <c r="G42" s="166"/>
      <c r="H42" s="166"/>
      <c r="I42" s="166"/>
      <c r="J42" s="166"/>
      <c r="K42" s="166">
        <f>'III voor'!X84</f>
        <v>809</v>
      </c>
      <c r="L42" s="166">
        <f>'III voor'!Y84</f>
        <v>514</v>
      </c>
      <c r="M42" s="166">
        <v>911</v>
      </c>
      <c r="N42" s="166">
        <v>611</v>
      </c>
      <c r="O42" s="166"/>
      <c r="P42" s="166"/>
      <c r="Q42" s="165">
        <f t="shared" si="0"/>
        <v>1720</v>
      </c>
      <c r="R42" s="167">
        <f t="shared" si="1"/>
        <v>172</v>
      </c>
      <c r="S42" s="167">
        <f t="shared" si="2"/>
        <v>112.5</v>
      </c>
      <c r="T42" s="168">
        <f t="shared" si="3"/>
        <v>60</v>
      </c>
    </row>
    <row r="43" spans="1:20" ht="15.6" customHeight="1" x14ac:dyDescent="0.25">
      <c r="A43" s="161">
        <v>41</v>
      </c>
      <c r="B43" s="232" t="s">
        <v>183</v>
      </c>
      <c r="C43" s="162" t="s">
        <v>57</v>
      </c>
      <c r="D43" s="163"/>
      <c r="E43" s="164"/>
      <c r="F43" s="169" t="s">
        <v>54</v>
      </c>
      <c r="G43" s="166">
        <v>1029</v>
      </c>
      <c r="H43" s="166">
        <v>729</v>
      </c>
      <c r="I43" s="166">
        <v>855</v>
      </c>
      <c r="J43" s="166">
        <v>680</v>
      </c>
      <c r="K43" s="166">
        <v>724</v>
      </c>
      <c r="L43" s="166">
        <v>529</v>
      </c>
      <c r="M43" s="166">
        <v>809</v>
      </c>
      <c r="N43" s="166">
        <v>564</v>
      </c>
      <c r="O43" s="166"/>
      <c r="P43" s="166"/>
      <c r="Q43" s="165">
        <f t="shared" si="0"/>
        <v>3417</v>
      </c>
      <c r="R43" s="167">
        <f t="shared" si="1"/>
        <v>170.85</v>
      </c>
      <c r="S43" s="167">
        <f t="shared" si="2"/>
        <v>125.1</v>
      </c>
      <c r="T43" s="168">
        <f t="shared" si="3"/>
        <v>51.920000000000009</v>
      </c>
    </row>
    <row r="44" spans="1:20" ht="15.6" customHeight="1" x14ac:dyDescent="0.25">
      <c r="A44" s="161">
        <v>42</v>
      </c>
      <c r="B44" s="232"/>
      <c r="C44" s="162" t="s">
        <v>142</v>
      </c>
      <c r="D44" s="163"/>
      <c r="E44" s="164"/>
      <c r="F44" s="169" t="s">
        <v>55</v>
      </c>
      <c r="G44" s="166"/>
      <c r="H44" s="166"/>
      <c r="I44" s="166"/>
      <c r="J44" s="166"/>
      <c r="K44" s="166"/>
      <c r="L44" s="166"/>
      <c r="M44" s="166"/>
      <c r="N44" s="166"/>
      <c r="O44" s="166">
        <v>767</v>
      </c>
      <c r="P44" s="166">
        <v>697</v>
      </c>
      <c r="Q44" s="165">
        <f t="shared" si="0"/>
        <v>767</v>
      </c>
      <c r="R44" s="167">
        <f t="shared" si="1"/>
        <v>153.4</v>
      </c>
      <c r="S44" s="167">
        <f t="shared" si="2"/>
        <v>139.4</v>
      </c>
      <c r="T44" s="168">
        <f t="shared" si="3"/>
        <v>40.479999999999997</v>
      </c>
    </row>
    <row r="45" spans="1:20" ht="36.6" customHeight="1" x14ac:dyDescent="0.25">
      <c r="A45" s="161" t="s">
        <v>50</v>
      </c>
      <c r="B45" s="233"/>
      <c r="C45" s="171" t="s">
        <v>51</v>
      </c>
      <c r="D45" s="171"/>
      <c r="E45" s="172"/>
      <c r="F45" s="173" t="s">
        <v>50</v>
      </c>
      <c r="G45" s="174"/>
      <c r="H45" s="175"/>
      <c r="I45" s="175"/>
      <c r="J45" s="174"/>
      <c r="K45" s="174"/>
      <c r="L45" s="174"/>
      <c r="M45" s="176"/>
      <c r="N45" s="176"/>
      <c r="O45" s="176"/>
      <c r="P45" s="176"/>
      <c r="Q45" s="177"/>
      <c r="R45" s="176"/>
      <c r="S45" s="176"/>
      <c r="T45" s="178"/>
    </row>
    <row r="46" spans="1:20" s="183" customFormat="1" ht="44.25" customHeight="1" x14ac:dyDescent="0.2">
      <c r="A46" s="179" t="s">
        <v>45</v>
      </c>
      <c r="B46" s="234" t="s">
        <v>154</v>
      </c>
      <c r="C46" s="180" t="s">
        <v>46</v>
      </c>
      <c r="D46" s="180"/>
      <c r="E46" s="181"/>
      <c r="F46" s="180" t="s">
        <v>1</v>
      </c>
      <c r="G46" s="155" t="s">
        <v>6</v>
      </c>
      <c r="H46" s="157" t="s">
        <v>7</v>
      </c>
      <c r="I46" s="155" t="s">
        <v>47</v>
      </c>
      <c r="J46" s="157" t="s">
        <v>9</v>
      </c>
      <c r="K46" s="155" t="s">
        <v>10</v>
      </c>
      <c r="L46" s="157" t="s">
        <v>11</v>
      </c>
      <c r="M46" s="155" t="s">
        <v>12</v>
      </c>
      <c r="N46" s="157" t="s">
        <v>13</v>
      </c>
      <c r="O46" s="155" t="s">
        <v>12</v>
      </c>
      <c r="P46" s="157" t="s">
        <v>13</v>
      </c>
      <c r="Q46" s="180" t="s">
        <v>5</v>
      </c>
      <c r="R46" s="180" t="s">
        <v>48</v>
      </c>
      <c r="S46" s="180" t="s">
        <v>49</v>
      </c>
      <c r="T46" s="182" t="s">
        <v>20</v>
      </c>
    </row>
    <row r="47" spans="1:20" ht="15.6" customHeight="1" x14ac:dyDescent="0.25">
      <c r="A47" s="165">
        <v>1</v>
      </c>
      <c r="B47" s="164" t="s">
        <v>155</v>
      </c>
      <c r="C47" s="163" t="s">
        <v>38</v>
      </c>
      <c r="D47" s="163"/>
      <c r="E47" s="164"/>
      <c r="F47" s="165" t="s">
        <v>16</v>
      </c>
      <c r="G47" s="166">
        <v>934</v>
      </c>
      <c r="H47" s="166">
        <v>879</v>
      </c>
      <c r="I47" s="166">
        <v>946</v>
      </c>
      <c r="J47" s="166">
        <v>891</v>
      </c>
      <c r="K47" s="166">
        <v>1032</v>
      </c>
      <c r="L47" s="166">
        <v>982</v>
      </c>
      <c r="M47" s="166">
        <v>984</v>
      </c>
      <c r="N47" s="166">
        <v>959</v>
      </c>
      <c r="O47" s="166">
        <v>878</v>
      </c>
      <c r="P47" s="166">
        <v>858</v>
      </c>
      <c r="Q47" s="165">
        <f t="shared" ref="Q47:Q71" si="4">SUM(G47,I47,K47,M47,O47)</f>
        <v>4774</v>
      </c>
      <c r="R47" s="167">
        <f t="shared" ref="R47:R71" si="5">AVERAGE(G47,I47,K47,M47,O47)/5</f>
        <v>190.95999999999998</v>
      </c>
      <c r="S47" s="167">
        <f t="shared" ref="S47:S71" si="6">AVERAGE(H47,J47,L47,N47,P47)/5</f>
        <v>182.76</v>
      </c>
      <c r="T47" s="168">
        <f t="shared" ref="T47:T71" si="7">IF((190-S47)*0.8&gt;60,60,(190-S47)*0.8)</f>
        <v>5.7920000000000078</v>
      </c>
    </row>
    <row r="48" spans="1:20" ht="15.6" customHeight="1" x14ac:dyDescent="0.25">
      <c r="A48" s="165">
        <v>2</v>
      </c>
      <c r="B48" s="164" t="s">
        <v>159</v>
      </c>
      <c r="C48" s="184" t="s">
        <v>105</v>
      </c>
      <c r="D48" s="163"/>
      <c r="E48" s="164"/>
      <c r="F48" s="165" t="s">
        <v>96</v>
      </c>
      <c r="G48" s="166">
        <v>886</v>
      </c>
      <c r="H48" s="166">
        <v>761</v>
      </c>
      <c r="I48" s="166">
        <v>1032</v>
      </c>
      <c r="J48" s="166">
        <v>882</v>
      </c>
      <c r="K48" s="166">
        <v>1007</v>
      </c>
      <c r="L48" s="166">
        <v>902</v>
      </c>
      <c r="M48" s="166">
        <v>979</v>
      </c>
      <c r="N48" s="166">
        <v>899</v>
      </c>
      <c r="O48" s="166">
        <v>862</v>
      </c>
      <c r="P48" s="166">
        <v>792</v>
      </c>
      <c r="Q48" s="165">
        <f t="shared" si="4"/>
        <v>4766</v>
      </c>
      <c r="R48" s="167">
        <f t="shared" si="5"/>
        <v>190.64000000000001</v>
      </c>
      <c r="S48" s="167">
        <f t="shared" si="6"/>
        <v>169.44</v>
      </c>
      <c r="T48" s="168">
        <f t="shared" si="7"/>
        <v>16.448000000000004</v>
      </c>
    </row>
    <row r="49" spans="1:20" ht="15.6" customHeight="1" x14ac:dyDescent="0.25">
      <c r="A49" s="165">
        <v>3</v>
      </c>
      <c r="B49" s="164" t="s">
        <v>160</v>
      </c>
      <c r="C49" s="163" t="s">
        <v>35</v>
      </c>
      <c r="D49" s="163"/>
      <c r="E49" s="164"/>
      <c r="F49" s="165" t="s">
        <v>17</v>
      </c>
      <c r="G49" s="166">
        <v>867</v>
      </c>
      <c r="H49" s="166">
        <v>797</v>
      </c>
      <c r="I49" s="166">
        <v>929</v>
      </c>
      <c r="J49" s="166">
        <v>809</v>
      </c>
      <c r="K49" s="166">
        <v>939</v>
      </c>
      <c r="L49" s="166">
        <v>819</v>
      </c>
      <c r="M49" s="166">
        <v>979</v>
      </c>
      <c r="N49" s="166">
        <v>864</v>
      </c>
      <c r="O49" s="166"/>
      <c r="P49" s="166"/>
      <c r="Q49" s="165">
        <f t="shared" si="4"/>
        <v>3714</v>
      </c>
      <c r="R49" s="167">
        <f t="shared" si="5"/>
        <v>185.7</v>
      </c>
      <c r="S49" s="167">
        <f t="shared" si="6"/>
        <v>164.45</v>
      </c>
      <c r="T49" s="168">
        <f t="shared" si="7"/>
        <v>20.440000000000012</v>
      </c>
    </row>
    <row r="50" spans="1:20" ht="15.6" customHeight="1" x14ac:dyDescent="0.25">
      <c r="A50" s="165">
        <v>4</v>
      </c>
      <c r="B50" s="165" t="s">
        <v>161</v>
      </c>
      <c r="C50" s="163" t="s">
        <v>67</v>
      </c>
      <c r="D50" s="163"/>
      <c r="E50" s="164"/>
      <c r="F50" s="165" t="s">
        <v>54</v>
      </c>
      <c r="G50" s="166">
        <v>900</v>
      </c>
      <c r="H50" s="166">
        <v>755</v>
      </c>
      <c r="I50" s="166">
        <v>952</v>
      </c>
      <c r="J50" s="166">
        <v>797</v>
      </c>
      <c r="K50" s="166">
        <v>908</v>
      </c>
      <c r="L50" s="166">
        <v>768</v>
      </c>
      <c r="M50" s="166">
        <v>888</v>
      </c>
      <c r="N50" s="166">
        <v>748</v>
      </c>
      <c r="O50" s="166">
        <v>990</v>
      </c>
      <c r="P50" s="166">
        <v>845</v>
      </c>
      <c r="Q50" s="165">
        <f t="shared" si="4"/>
        <v>4638</v>
      </c>
      <c r="R50" s="167">
        <f t="shared" si="5"/>
        <v>185.52</v>
      </c>
      <c r="S50" s="167">
        <f t="shared" si="6"/>
        <v>156.52000000000001</v>
      </c>
      <c r="T50" s="168">
        <f t="shared" si="7"/>
        <v>26.783999999999992</v>
      </c>
    </row>
    <row r="51" spans="1:20" ht="15.6" customHeight="1" x14ac:dyDescent="0.25">
      <c r="A51" s="165">
        <v>5</v>
      </c>
      <c r="B51" s="165" t="s">
        <v>162</v>
      </c>
      <c r="C51" s="184" t="s">
        <v>52</v>
      </c>
      <c r="D51" s="163"/>
      <c r="E51" s="164"/>
      <c r="F51" s="165" t="s">
        <v>53</v>
      </c>
      <c r="G51" s="166">
        <v>927</v>
      </c>
      <c r="H51" s="166">
        <v>677</v>
      </c>
      <c r="I51" s="166">
        <v>874</v>
      </c>
      <c r="J51" s="166">
        <v>654</v>
      </c>
      <c r="K51" s="166">
        <v>966</v>
      </c>
      <c r="L51" s="166">
        <v>736</v>
      </c>
      <c r="M51" s="166">
        <v>898</v>
      </c>
      <c r="N51" s="166">
        <v>688</v>
      </c>
      <c r="O51" s="166">
        <v>952</v>
      </c>
      <c r="P51" s="166">
        <v>742</v>
      </c>
      <c r="Q51" s="165">
        <f t="shared" si="4"/>
        <v>4617</v>
      </c>
      <c r="R51" s="167">
        <f t="shared" si="5"/>
        <v>184.68</v>
      </c>
      <c r="S51" s="167">
        <f t="shared" si="6"/>
        <v>139.88</v>
      </c>
      <c r="T51" s="168">
        <f t="shared" si="7"/>
        <v>40.096000000000004</v>
      </c>
    </row>
    <row r="52" spans="1:20" ht="15.6" customHeight="1" x14ac:dyDescent="0.25">
      <c r="A52" s="165">
        <v>6</v>
      </c>
      <c r="B52" s="165" t="s">
        <v>163</v>
      </c>
      <c r="C52" s="184" t="s">
        <v>41</v>
      </c>
      <c r="D52" s="163"/>
      <c r="E52" s="164"/>
      <c r="F52" s="165" t="s">
        <v>18</v>
      </c>
      <c r="G52" s="166">
        <v>845</v>
      </c>
      <c r="H52" s="166">
        <v>675</v>
      </c>
      <c r="I52" s="166"/>
      <c r="J52" s="166"/>
      <c r="K52" s="166">
        <v>1027</v>
      </c>
      <c r="L52" s="166">
        <v>807</v>
      </c>
      <c r="M52" s="166">
        <v>927</v>
      </c>
      <c r="N52" s="166">
        <v>762</v>
      </c>
      <c r="O52" s="166">
        <v>889</v>
      </c>
      <c r="P52" s="166">
        <v>729</v>
      </c>
      <c r="Q52" s="165">
        <f t="shared" si="4"/>
        <v>3688</v>
      </c>
      <c r="R52" s="167">
        <f t="shared" si="5"/>
        <v>184.4</v>
      </c>
      <c r="S52" s="167">
        <f t="shared" si="6"/>
        <v>148.65</v>
      </c>
      <c r="T52" s="168">
        <f t="shared" si="7"/>
        <v>33.08</v>
      </c>
    </row>
    <row r="53" spans="1:20" ht="15.6" customHeight="1" x14ac:dyDescent="0.25">
      <c r="A53" s="165">
        <v>7</v>
      </c>
      <c r="B53" s="165" t="s">
        <v>158</v>
      </c>
      <c r="C53" s="184" t="s">
        <v>36</v>
      </c>
      <c r="D53" s="163"/>
      <c r="E53" s="164"/>
      <c r="F53" s="165" t="s">
        <v>17</v>
      </c>
      <c r="G53" s="166">
        <v>885</v>
      </c>
      <c r="H53" s="166">
        <v>785</v>
      </c>
      <c r="I53" s="166">
        <v>929</v>
      </c>
      <c r="J53" s="166">
        <v>799</v>
      </c>
      <c r="K53" s="166">
        <v>866</v>
      </c>
      <c r="L53" s="166">
        <v>741</v>
      </c>
      <c r="M53" s="166">
        <v>964</v>
      </c>
      <c r="N53" s="166">
        <v>824</v>
      </c>
      <c r="O53" s="166">
        <v>961</v>
      </c>
      <c r="P53" s="166">
        <v>831</v>
      </c>
      <c r="Q53" s="165">
        <f t="shared" si="4"/>
        <v>4605</v>
      </c>
      <c r="R53" s="167">
        <f t="shared" si="5"/>
        <v>184.2</v>
      </c>
      <c r="S53" s="167">
        <f t="shared" si="6"/>
        <v>159.19999999999999</v>
      </c>
      <c r="T53" s="168">
        <f t="shared" si="7"/>
        <v>24.640000000000011</v>
      </c>
    </row>
    <row r="54" spans="1:20" ht="15.6" customHeight="1" x14ac:dyDescent="0.25">
      <c r="A54" s="165">
        <v>8</v>
      </c>
      <c r="B54" s="165" t="s">
        <v>157</v>
      </c>
      <c r="C54" s="184" t="s">
        <v>78</v>
      </c>
      <c r="D54" s="163"/>
      <c r="E54" s="164"/>
      <c r="F54" s="165" t="s">
        <v>72</v>
      </c>
      <c r="G54" s="166">
        <v>993</v>
      </c>
      <c r="H54" s="166">
        <v>818</v>
      </c>
      <c r="I54" s="166">
        <v>854</v>
      </c>
      <c r="J54" s="166">
        <v>749</v>
      </c>
      <c r="K54" s="166">
        <v>911</v>
      </c>
      <c r="L54" s="166">
        <v>776</v>
      </c>
      <c r="M54" s="166">
        <v>890</v>
      </c>
      <c r="N54" s="166">
        <v>755</v>
      </c>
      <c r="O54" s="166">
        <v>949</v>
      </c>
      <c r="P54" s="166">
        <v>809</v>
      </c>
      <c r="Q54" s="165">
        <f t="shared" si="4"/>
        <v>4597</v>
      </c>
      <c r="R54" s="167">
        <f t="shared" si="5"/>
        <v>183.88</v>
      </c>
      <c r="S54" s="167">
        <f t="shared" si="6"/>
        <v>156.28</v>
      </c>
      <c r="T54" s="168">
        <f t="shared" si="7"/>
        <v>26.975999999999999</v>
      </c>
    </row>
    <row r="55" spans="1:20" ht="15.6" customHeight="1" x14ac:dyDescent="0.25">
      <c r="A55" s="165">
        <v>9</v>
      </c>
      <c r="B55" s="165" t="s">
        <v>156</v>
      </c>
      <c r="C55" s="163" t="s">
        <v>59</v>
      </c>
      <c r="D55" s="163"/>
      <c r="E55" s="164"/>
      <c r="F55" s="165" t="s">
        <v>55</v>
      </c>
      <c r="G55" s="166">
        <v>1124</v>
      </c>
      <c r="H55" s="166">
        <v>824</v>
      </c>
      <c r="I55" s="166">
        <v>811</v>
      </c>
      <c r="J55" s="166">
        <v>711</v>
      </c>
      <c r="K55" s="166">
        <v>857</v>
      </c>
      <c r="L55" s="166">
        <v>712</v>
      </c>
      <c r="M55" s="166">
        <v>880</v>
      </c>
      <c r="N55" s="166">
        <v>720</v>
      </c>
      <c r="O55" s="166"/>
      <c r="P55" s="166"/>
      <c r="Q55" s="165">
        <f t="shared" si="4"/>
        <v>3672</v>
      </c>
      <c r="R55" s="167">
        <f t="shared" si="5"/>
        <v>183.6</v>
      </c>
      <c r="S55" s="167">
        <f t="shared" si="6"/>
        <v>148.35</v>
      </c>
      <c r="T55" s="168">
        <f t="shared" si="7"/>
        <v>33.320000000000007</v>
      </c>
    </row>
    <row r="56" spans="1:20" ht="15.6" customHeight="1" x14ac:dyDescent="0.25">
      <c r="A56" s="165">
        <v>10</v>
      </c>
      <c r="B56" s="165" t="s">
        <v>164</v>
      </c>
      <c r="C56" s="184" t="s">
        <v>102</v>
      </c>
      <c r="D56" s="163"/>
      <c r="E56" s="164"/>
      <c r="F56" s="165" t="s">
        <v>101</v>
      </c>
      <c r="G56" s="166">
        <v>885</v>
      </c>
      <c r="H56" s="166">
        <v>710</v>
      </c>
      <c r="I56" s="166"/>
      <c r="J56" s="166"/>
      <c r="K56" s="166">
        <v>906</v>
      </c>
      <c r="L56" s="166">
        <v>716</v>
      </c>
      <c r="M56" s="166">
        <v>949</v>
      </c>
      <c r="N56" s="166">
        <v>759</v>
      </c>
      <c r="O56" s="166">
        <v>906</v>
      </c>
      <c r="P56" s="166">
        <v>731</v>
      </c>
      <c r="Q56" s="165">
        <f t="shared" si="4"/>
        <v>3646</v>
      </c>
      <c r="R56" s="167">
        <f t="shared" si="5"/>
        <v>182.3</v>
      </c>
      <c r="S56" s="167">
        <f t="shared" si="6"/>
        <v>145.80000000000001</v>
      </c>
      <c r="T56" s="168">
        <f t="shared" si="7"/>
        <v>35.359999999999992</v>
      </c>
    </row>
    <row r="57" spans="1:20" ht="15.6" customHeight="1" x14ac:dyDescent="0.25">
      <c r="A57" s="165">
        <v>11</v>
      </c>
      <c r="B57" s="165" t="s">
        <v>165</v>
      </c>
      <c r="C57" s="184" t="s">
        <v>107</v>
      </c>
      <c r="D57" s="163"/>
      <c r="E57" s="164"/>
      <c r="F57" s="165" t="s">
        <v>109</v>
      </c>
      <c r="G57" s="166">
        <v>943</v>
      </c>
      <c r="H57" s="166">
        <v>863</v>
      </c>
      <c r="I57" s="166">
        <v>848</v>
      </c>
      <c r="J57" s="166">
        <v>778</v>
      </c>
      <c r="K57" s="166">
        <v>877</v>
      </c>
      <c r="L57" s="166">
        <v>772</v>
      </c>
      <c r="M57" s="166">
        <v>902</v>
      </c>
      <c r="N57" s="166">
        <v>787</v>
      </c>
      <c r="O57" s="166">
        <v>986</v>
      </c>
      <c r="P57" s="166">
        <v>866</v>
      </c>
      <c r="Q57" s="165">
        <f t="shared" si="4"/>
        <v>4556</v>
      </c>
      <c r="R57" s="167">
        <f t="shared" si="5"/>
        <v>182.24</v>
      </c>
      <c r="S57" s="167">
        <f t="shared" si="6"/>
        <v>162.64000000000001</v>
      </c>
      <c r="T57" s="168">
        <f t="shared" si="7"/>
        <v>21.887999999999991</v>
      </c>
    </row>
    <row r="58" spans="1:20" ht="15.6" customHeight="1" x14ac:dyDescent="0.25">
      <c r="A58" s="165">
        <v>12</v>
      </c>
      <c r="B58" s="165"/>
      <c r="C58" s="184" t="s">
        <v>122</v>
      </c>
      <c r="D58" s="163"/>
      <c r="E58" s="164"/>
      <c r="F58" s="165" t="s">
        <v>18</v>
      </c>
      <c r="G58" s="166"/>
      <c r="H58" s="166"/>
      <c r="I58" s="166">
        <v>906</v>
      </c>
      <c r="J58" s="166">
        <v>746</v>
      </c>
      <c r="K58" s="166"/>
      <c r="L58" s="166"/>
      <c r="M58" s="166"/>
      <c r="N58" s="166"/>
      <c r="O58" s="166"/>
      <c r="P58" s="166"/>
      <c r="Q58" s="165">
        <f t="shared" si="4"/>
        <v>906</v>
      </c>
      <c r="R58" s="167">
        <f t="shared" si="5"/>
        <v>181.2</v>
      </c>
      <c r="S58" s="167">
        <f t="shared" si="6"/>
        <v>149.19999999999999</v>
      </c>
      <c r="T58" s="168">
        <f t="shared" si="7"/>
        <v>32.640000000000008</v>
      </c>
    </row>
    <row r="59" spans="1:20" ht="15.6" customHeight="1" x14ac:dyDescent="0.25">
      <c r="A59" s="165">
        <v>13</v>
      </c>
      <c r="B59" s="165"/>
      <c r="C59" s="184" t="s">
        <v>119</v>
      </c>
      <c r="D59" s="163"/>
      <c r="E59" s="164"/>
      <c r="F59" s="165" t="s">
        <v>70</v>
      </c>
      <c r="G59" s="166"/>
      <c r="H59" s="166"/>
      <c r="I59" s="166">
        <v>928</v>
      </c>
      <c r="J59" s="166">
        <v>693</v>
      </c>
      <c r="K59" s="166"/>
      <c r="L59" s="166"/>
      <c r="M59" s="166"/>
      <c r="N59" s="166"/>
      <c r="O59" s="166">
        <v>868</v>
      </c>
      <c r="P59" s="166">
        <v>663</v>
      </c>
      <c r="Q59" s="165">
        <f t="shared" si="4"/>
        <v>1796</v>
      </c>
      <c r="R59" s="167">
        <f t="shared" si="5"/>
        <v>179.6</v>
      </c>
      <c r="S59" s="167">
        <f t="shared" si="6"/>
        <v>135.6</v>
      </c>
      <c r="T59" s="168">
        <f t="shared" si="7"/>
        <v>43.52000000000001</v>
      </c>
    </row>
    <row r="60" spans="1:20" ht="15.6" customHeight="1" x14ac:dyDescent="0.25">
      <c r="A60" s="165">
        <v>14</v>
      </c>
      <c r="B60" s="165" t="s">
        <v>166</v>
      </c>
      <c r="C60" s="184" t="s">
        <v>86</v>
      </c>
      <c r="D60" s="163"/>
      <c r="E60" s="164"/>
      <c r="F60" s="165" t="s">
        <v>85</v>
      </c>
      <c r="G60" s="166">
        <v>989</v>
      </c>
      <c r="H60" s="166">
        <v>844</v>
      </c>
      <c r="I60" s="166"/>
      <c r="J60" s="166"/>
      <c r="K60" s="166">
        <v>905</v>
      </c>
      <c r="L60" s="166">
        <v>820</v>
      </c>
      <c r="M60" s="166">
        <v>862</v>
      </c>
      <c r="N60" s="166">
        <v>767</v>
      </c>
      <c r="O60" s="166">
        <v>833</v>
      </c>
      <c r="P60" s="166">
        <v>723</v>
      </c>
      <c r="Q60" s="165">
        <f t="shared" si="4"/>
        <v>3589</v>
      </c>
      <c r="R60" s="167">
        <f t="shared" si="5"/>
        <v>179.45</v>
      </c>
      <c r="S60" s="167">
        <f t="shared" si="6"/>
        <v>157.69999999999999</v>
      </c>
      <c r="T60" s="168">
        <f t="shared" si="7"/>
        <v>25.840000000000011</v>
      </c>
    </row>
    <row r="61" spans="1:20" ht="15.6" customHeight="1" x14ac:dyDescent="0.25">
      <c r="A61" s="165">
        <v>15</v>
      </c>
      <c r="B61" s="165" t="s">
        <v>167</v>
      </c>
      <c r="C61" s="184" t="s">
        <v>94</v>
      </c>
      <c r="D61" s="163"/>
      <c r="E61" s="164"/>
      <c r="F61" s="165" t="s">
        <v>70</v>
      </c>
      <c r="G61" s="166">
        <v>904</v>
      </c>
      <c r="H61" s="166">
        <v>614</v>
      </c>
      <c r="I61" s="166">
        <v>867</v>
      </c>
      <c r="J61" s="166">
        <v>597</v>
      </c>
      <c r="K61" s="166">
        <v>952</v>
      </c>
      <c r="L61" s="166">
        <v>677</v>
      </c>
      <c r="M61" s="166">
        <v>885</v>
      </c>
      <c r="N61" s="166">
        <v>630</v>
      </c>
      <c r="O61" s="166">
        <v>876</v>
      </c>
      <c r="P61" s="166">
        <v>621</v>
      </c>
      <c r="Q61" s="165">
        <f t="shared" si="4"/>
        <v>4484</v>
      </c>
      <c r="R61" s="167">
        <f t="shared" si="5"/>
        <v>179.35999999999999</v>
      </c>
      <c r="S61" s="167">
        <f t="shared" si="6"/>
        <v>125.55999999999999</v>
      </c>
      <c r="T61" s="168">
        <f t="shared" si="7"/>
        <v>51.552000000000014</v>
      </c>
    </row>
    <row r="62" spans="1:20" ht="15.6" customHeight="1" x14ac:dyDescent="0.25">
      <c r="A62" s="165">
        <v>16</v>
      </c>
      <c r="B62" s="165" t="s">
        <v>168</v>
      </c>
      <c r="C62" s="184" t="s">
        <v>92</v>
      </c>
      <c r="D62" s="163"/>
      <c r="E62" s="164"/>
      <c r="F62" s="165" t="s">
        <v>73</v>
      </c>
      <c r="G62" s="166">
        <v>805</v>
      </c>
      <c r="H62" s="166">
        <v>680</v>
      </c>
      <c r="I62" s="166">
        <v>897</v>
      </c>
      <c r="J62" s="166">
        <v>682</v>
      </c>
      <c r="K62" s="166">
        <v>953</v>
      </c>
      <c r="L62" s="166">
        <v>738</v>
      </c>
      <c r="M62" s="166">
        <v>893</v>
      </c>
      <c r="N62" s="166">
        <v>693</v>
      </c>
      <c r="O62" s="166">
        <v>892</v>
      </c>
      <c r="P62" s="166">
        <v>692</v>
      </c>
      <c r="Q62" s="165">
        <f t="shared" si="4"/>
        <v>4440</v>
      </c>
      <c r="R62" s="167">
        <f t="shared" si="5"/>
        <v>177.6</v>
      </c>
      <c r="S62" s="167">
        <f t="shared" si="6"/>
        <v>139.4</v>
      </c>
      <c r="T62" s="168">
        <f t="shared" si="7"/>
        <v>40.479999999999997</v>
      </c>
    </row>
    <row r="63" spans="1:20" ht="15.6" customHeight="1" x14ac:dyDescent="0.25">
      <c r="A63" s="165">
        <v>17</v>
      </c>
      <c r="B63" s="165" t="s">
        <v>169</v>
      </c>
      <c r="C63" s="184" t="s">
        <v>75</v>
      </c>
      <c r="D63" s="163"/>
      <c r="E63" s="164"/>
      <c r="F63" s="165" t="s">
        <v>69</v>
      </c>
      <c r="G63" s="166">
        <v>911</v>
      </c>
      <c r="H63" s="166">
        <v>621</v>
      </c>
      <c r="I63" s="166">
        <v>892</v>
      </c>
      <c r="J63" s="166">
        <v>627</v>
      </c>
      <c r="K63" s="166">
        <v>812</v>
      </c>
      <c r="L63" s="166">
        <v>552</v>
      </c>
      <c r="M63" s="166"/>
      <c r="N63" s="166"/>
      <c r="O63" s="166">
        <v>928</v>
      </c>
      <c r="P63" s="166">
        <v>648</v>
      </c>
      <c r="Q63" s="165">
        <f t="shared" si="4"/>
        <v>3543</v>
      </c>
      <c r="R63" s="167">
        <f t="shared" si="5"/>
        <v>177.15</v>
      </c>
      <c r="S63" s="167">
        <f t="shared" si="6"/>
        <v>122.4</v>
      </c>
      <c r="T63" s="168">
        <f t="shared" si="7"/>
        <v>54.08</v>
      </c>
    </row>
    <row r="64" spans="1:20" ht="15.6" customHeight="1" x14ac:dyDescent="0.25">
      <c r="A64" s="165">
        <v>18</v>
      </c>
      <c r="B64" s="165" t="s">
        <v>170</v>
      </c>
      <c r="C64" s="184" t="s">
        <v>117</v>
      </c>
      <c r="D64" s="163"/>
      <c r="E64" s="164"/>
      <c r="F64" s="165" t="s">
        <v>115</v>
      </c>
      <c r="G64" s="166">
        <v>788</v>
      </c>
      <c r="H64" s="166">
        <v>523</v>
      </c>
      <c r="I64" s="166">
        <v>986</v>
      </c>
      <c r="J64" s="166">
        <v>686</v>
      </c>
      <c r="K64" s="166">
        <v>882</v>
      </c>
      <c r="L64" s="166">
        <v>607</v>
      </c>
      <c r="M64" s="166">
        <v>816</v>
      </c>
      <c r="N64" s="166">
        <v>541</v>
      </c>
      <c r="O64" s="166"/>
      <c r="P64" s="166"/>
      <c r="Q64" s="165">
        <f t="shared" si="4"/>
        <v>3472</v>
      </c>
      <c r="R64" s="167">
        <f t="shared" si="5"/>
        <v>173.6</v>
      </c>
      <c r="S64" s="167">
        <f t="shared" si="6"/>
        <v>117.85</v>
      </c>
      <c r="T64" s="168">
        <f t="shared" si="7"/>
        <v>57.720000000000006</v>
      </c>
    </row>
    <row r="65" spans="1:20" ht="15.6" customHeight="1" x14ac:dyDescent="0.25">
      <c r="A65" s="165">
        <v>19</v>
      </c>
      <c r="B65" s="165"/>
      <c r="C65" s="184" t="s">
        <v>112</v>
      </c>
      <c r="D65" s="163"/>
      <c r="E65" s="164"/>
      <c r="F65" s="165" t="s">
        <v>111</v>
      </c>
      <c r="G65" s="166">
        <v>863</v>
      </c>
      <c r="H65" s="166">
        <v>768</v>
      </c>
      <c r="I65" s="166"/>
      <c r="J65" s="166"/>
      <c r="K65" s="166"/>
      <c r="L65" s="166"/>
      <c r="M65" s="166"/>
      <c r="N65" s="166"/>
      <c r="O65" s="166"/>
      <c r="P65" s="166"/>
      <c r="Q65" s="165">
        <f t="shared" si="4"/>
        <v>863</v>
      </c>
      <c r="R65" s="167">
        <f t="shared" si="5"/>
        <v>172.6</v>
      </c>
      <c r="S65" s="167">
        <f t="shared" si="6"/>
        <v>153.6</v>
      </c>
      <c r="T65" s="168">
        <f t="shared" si="7"/>
        <v>29.120000000000005</v>
      </c>
    </row>
    <row r="66" spans="1:20" ht="15.6" customHeight="1" x14ac:dyDescent="0.25">
      <c r="A66" s="165">
        <v>20</v>
      </c>
      <c r="B66" s="165" t="s">
        <v>171</v>
      </c>
      <c r="C66" s="184" t="s">
        <v>90</v>
      </c>
      <c r="D66" s="163"/>
      <c r="E66" s="164"/>
      <c r="F66" s="165" t="s">
        <v>71</v>
      </c>
      <c r="G66" s="166">
        <v>939</v>
      </c>
      <c r="H66" s="166">
        <v>804</v>
      </c>
      <c r="I66" s="166">
        <v>873</v>
      </c>
      <c r="J66" s="166">
        <v>758</v>
      </c>
      <c r="K66" s="166">
        <v>831</v>
      </c>
      <c r="L66" s="166">
        <v>696</v>
      </c>
      <c r="M66" s="166">
        <v>727</v>
      </c>
      <c r="N66" s="166">
        <v>567</v>
      </c>
      <c r="O66" s="166">
        <v>922</v>
      </c>
      <c r="P66" s="166">
        <v>727</v>
      </c>
      <c r="Q66" s="165">
        <f t="shared" si="4"/>
        <v>4292</v>
      </c>
      <c r="R66" s="167">
        <f t="shared" si="5"/>
        <v>171.68</v>
      </c>
      <c r="S66" s="167">
        <f t="shared" si="6"/>
        <v>142.07999999999998</v>
      </c>
      <c r="T66" s="168">
        <f t="shared" si="7"/>
        <v>38.336000000000013</v>
      </c>
    </row>
    <row r="67" spans="1:20" ht="15.6" customHeight="1" x14ac:dyDescent="0.25">
      <c r="A67" s="165">
        <v>21</v>
      </c>
      <c r="B67" s="164"/>
      <c r="C67" s="184" t="s">
        <v>141</v>
      </c>
      <c r="D67" s="163"/>
      <c r="E67" s="164"/>
      <c r="F67" s="165" t="s">
        <v>55</v>
      </c>
      <c r="G67" s="166"/>
      <c r="H67" s="166"/>
      <c r="I67" s="166"/>
      <c r="J67" s="166"/>
      <c r="K67" s="166"/>
      <c r="L67" s="166"/>
      <c r="M67" s="166"/>
      <c r="N67" s="166"/>
      <c r="O67" s="166">
        <v>823</v>
      </c>
      <c r="P67" s="166">
        <v>678</v>
      </c>
      <c r="Q67" s="165">
        <f t="shared" si="4"/>
        <v>823</v>
      </c>
      <c r="R67" s="167">
        <f t="shared" si="5"/>
        <v>164.6</v>
      </c>
      <c r="S67" s="167">
        <f t="shared" si="6"/>
        <v>135.6</v>
      </c>
      <c r="T67" s="168">
        <f t="shared" si="7"/>
        <v>43.52000000000001</v>
      </c>
    </row>
    <row r="68" spans="1:20" ht="15.6" customHeight="1" x14ac:dyDescent="0.25">
      <c r="A68" s="165">
        <v>22</v>
      </c>
      <c r="B68" s="164"/>
      <c r="C68" s="184" t="s">
        <v>127</v>
      </c>
      <c r="D68" s="163"/>
      <c r="E68" s="164"/>
      <c r="F68" s="165" t="s">
        <v>125</v>
      </c>
      <c r="G68" s="166"/>
      <c r="H68" s="166"/>
      <c r="I68" s="166"/>
      <c r="J68" s="166"/>
      <c r="K68" s="166">
        <v>759</v>
      </c>
      <c r="L68" s="166">
        <v>459</v>
      </c>
      <c r="M68" s="166">
        <v>851</v>
      </c>
      <c r="N68" s="166">
        <v>551</v>
      </c>
      <c r="O68" s="166"/>
      <c r="P68" s="166"/>
      <c r="Q68" s="165">
        <f t="shared" si="4"/>
        <v>1610</v>
      </c>
      <c r="R68" s="167">
        <f t="shared" si="5"/>
        <v>161</v>
      </c>
      <c r="S68" s="167">
        <f t="shared" si="6"/>
        <v>101</v>
      </c>
      <c r="T68" s="168">
        <f t="shared" si="7"/>
        <v>60</v>
      </c>
    </row>
    <row r="69" spans="1:20" ht="15.6" customHeight="1" x14ac:dyDescent="0.25">
      <c r="A69" s="165">
        <v>23</v>
      </c>
      <c r="B69" s="164"/>
      <c r="C69" s="184" t="s">
        <v>129</v>
      </c>
      <c r="D69" s="163"/>
      <c r="E69" s="164"/>
      <c r="F69" s="165" t="s">
        <v>111</v>
      </c>
      <c r="G69" s="166"/>
      <c r="H69" s="166"/>
      <c r="I69" s="166"/>
      <c r="J69" s="166"/>
      <c r="K69" s="166">
        <v>764</v>
      </c>
      <c r="L69" s="166">
        <v>464</v>
      </c>
      <c r="M69" s="166">
        <v>805</v>
      </c>
      <c r="N69" s="166">
        <v>505</v>
      </c>
      <c r="O69" s="166">
        <v>718</v>
      </c>
      <c r="P69" s="166">
        <v>418</v>
      </c>
      <c r="Q69" s="165">
        <f t="shared" si="4"/>
        <v>2287</v>
      </c>
      <c r="R69" s="167">
        <f t="shared" si="5"/>
        <v>152.46666666666667</v>
      </c>
      <c r="S69" s="167">
        <f t="shared" si="6"/>
        <v>92.466666666666669</v>
      </c>
      <c r="T69" s="168">
        <f t="shared" si="7"/>
        <v>60</v>
      </c>
    </row>
    <row r="70" spans="1:20" ht="15.6" customHeight="1" x14ac:dyDescent="0.25">
      <c r="A70" s="165">
        <v>24</v>
      </c>
      <c r="B70" s="164"/>
      <c r="C70" s="184" t="s">
        <v>128</v>
      </c>
      <c r="D70" s="163"/>
      <c r="E70" s="164"/>
      <c r="F70" s="165" t="s">
        <v>125</v>
      </c>
      <c r="G70" s="166"/>
      <c r="H70" s="166"/>
      <c r="I70" s="166"/>
      <c r="J70" s="166"/>
      <c r="K70" s="166">
        <v>696</v>
      </c>
      <c r="L70" s="166">
        <v>396</v>
      </c>
      <c r="M70" s="166">
        <v>745</v>
      </c>
      <c r="N70" s="166">
        <v>445</v>
      </c>
      <c r="O70" s="166"/>
      <c r="P70" s="166"/>
      <c r="Q70" s="165">
        <f t="shared" si="4"/>
        <v>1441</v>
      </c>
      <c r="R70" s="167">
        <f t="shared" si="5"/>
        <v>144.1</v>
      </c>
      <c r="S70" s="167">
        <f t="shared" si="6"/>
        <v>84.1</v>
      </c>
      <c r="T70" s="168">
        <f t="shared" si="7"/>
        <v>60</v>
      </c>
    </row>
    <row r="71" spans="1:20" ht="15.6" customHeight="1" x14ac:dyDescent="0.25">
      <c r="A71" s="165">
        <v>25</v>
      </c>
      <c r="B71" s="164"/>
      <c r="C71" s="163" t="s">
        <v>118</v>
      </c>
      <c r="D71" s="163"/>
      <c r="E71" s="164"/>
      <c r="F71" s="165" t="s">
        <v>111</v>
      </c>
      <c r="G71" s="166"/>
      <c r="H71" s="166"/>
      <c r="I71" s="166">
        <v>681</v>
      </c>
      <c r="J71" s="166">
        <v>381</v>
      </c>
      <c r="K71" s="166"/>
      <c r="L71" s="166"/>
      <c r="M71" s="166"/>
      <c r="N71" s="166"/>
      <c r="O71" s="166"/>
      <c r="P71" s="166"/>
      <c r="Q71" s="165">
        <f t="shared" si="4"/>
        <v>681</v>
      </c>
      <c r="R71" s="167">
        <f t="shared" si="5"/>
        <v>136.19999999999999</v>
      </c>
      <c r="S71" s="167">
        <f t="shared" si="6"/>
        <v>76.2</v>
      </c>
      <c r="T71" s="168">
        <f t="shared" si="7"/>
        <v>60</v>
      </c>
    </row>
  </sheetData>
  <autoFilter ref="A2:T71"/>
  <sortState ref="C3:T44">
    <sortCondition descending="1" ref="R3:R44"/>
    <sortCondition descending="1" ref="S3:S44"/>
  </sortState>
  <mergeCells count="1">
    <mergeCell ref="G1:S1"/>
  </mergeCells>
  <conditionalFormatting sqref="G44:N44 G2:N35 G47:N71">
    <cfRule type="cellIs" dxfId="37" priority="50" stopIfTrue="1" operator="between">
      <formula>900</formula>
      <formula>999</formula>
    </cfRule>
    <cfRule type="cellIs" dxfId="36" priority="51" stopIfTrue="1" operator="between">
      <formula>1000</formula>
      <formula>1099</formula>
    </cfRule>
    <cfRule type="cellIs" dxfId="35" priority="52" stopIfTrue="1" operator="between">
      <formula>1100</formula>
      <formula>1199</formula>
    </cfRule>
  </conditionalFormatting>
  <conditionalFormatting sqref="C2:F2 F3:F35 F47:F71 F44">
    <cfRule type="cellIs" dxfId="34" priority="53" stopIfTrue="1" operator="between">
      <formula>800</formula>
      <formula>899</formula>
    </cfRule>
    <cfRule type="cellIs" dxfId="33" priority="54" stopIfTrue="1" operator="between">
      <formula>900</formula>
      <formula>999</formula>
    </cfRule>
  </conditionalFormatting>
  <conditionalFormatting sqref="G45:N45">
    <cfRule type="cellIs" dxfId="32" priority="45" stopIfTrue="1" operator="between">
      <formula>900</formula>
      <formula>999</formula>
    </cfRule>
    <cfRule type="cellIs" dxfId="31" priority="46" stopIfTrue="1" operator="between">
      <formula>1000</formula>
      <formula>1099</formula>
    </cfRule>
    <cfRule type="cellIs" dxfId="30" priority="47" stopIfTrue="1" operator="between">
      <formula>1100</formula>
      <formula>1199</formula>
    </cfRule>
  </conditionalFormatting>
  <conditionalFormatting sqref="C46 F46 C45:F45">
    <cfRule type="cellIs" dxfId="29" priority="48" stopIfTrue="1" operator="between">
      <formula>800</formula>
      <formula>899</formula>
    </cfRule>
    <cfRule type="cellIs" dxfId="28" priority="49" stopIfTrue="1" operator="between">
      <formula>900</formula>
      <formula>999</formula>
    </cfRule>
  </conditionalFormatting>
  <conditionalFormatting sqref="G46:N46">
    <cfRule type="cellIs" dxfId="27" priority="42" stopIfTrue="1" operator="between">
      <formula>900</formula>
      <formula>999</formula>
    </cfRule>
    <cfRule type="cellIs" dxfId="26" priority="43" stopIfTrue="1" operator="between">
      <formula>1000</formula>
      <formula>1099</formula>
    </cfRule>
    <cfRule type="cellIs" dxfId="25" priority="44" stopIfTrue="1" operator="between">
      <formula>1100</formula>
      <formula>1199</formula>
    </cfRule>
  </conditionalFormatting>
  <conditionalFormatting sqref="O44:P44 O2:P35 O47:P71">
    <cfRule type="cellIs" dxfId="24" priority="29" stopIfTrue="1" operator="between">
      <formula>900</formula>
      <formula>999</formula>
    </cfRule>
    <cfRule type="cellIs" dxfId="23" priority="30" stopIfTrue="1" operator="between">
      <formula>1000</formula>
      <formula>1099</formula>
    </cfRule>
    <cfRule type="cellIs" dxfId="22" priority="31" stopIfTrue="1" operator="between">
      <formula>1100</formula>
      <formula>1199</formula>
    </cfRule>
  </conditionalFormatting>
  <conditionalFormatting sqref="O45:P45">
    <cfRule type="cellIs" dxfId="21" priority="26" stopIfTrue="1" operator="between">
      <formula>900</formula>
      <formula>999</formula>
    </cfRule>
    <cfRule type="cellIs" dxfId="20" priority="27" stopIfTrue="1" operator="between">
      <formula>1000</formula>
      <formula>1099</formula>
    </cfRule>
    <cfRule type="cellIs" dxfId="19" priority="28" stopIfTrue="1" operator="between">
      <formula>1100</formula>
      <formula>1199</formula>
    </cfRule>
  </conditionalFormatting>
  <conditionalFormatting sqref="O46:P46">
    <cfRule type="cellIs" dxfId="18" priority="23" stopIfTrue="1" operator="between">
      <formula>900</formula>
      <formula>999</formula>
    </cfRule>
    <cfRule type="cellIs" dxfId="17" priority="24" stopIfTrue="1" operator="between">
      <formula>1000</formula>
      <formula>1099</formula>
    </cfRule>
    <cfRule type="cellIs" dxfId="16" priority="25" stopIfTrue="1" operator="between">
      <formula>1100</formula>
      <formula>1199</formula>
    </cfRule>
  </conditionalFormatting>
  <conditionalFormatting sqref="G36:N38">
    <cfRule type="cellIs" dxfId="15" priority="12" stopIfTrue="1" operator="between">
      <formula>900</formula>
      <formula>999</formula>
    </cfRule>
    <cfRule type="cellIs" dxfId="14" priority="13" stopIfTrue="1" operator="between">
      <formula>1000</formula>
      <formula>1099</formula>
    </cfRule>
    <cfRule type="cellIs" dxfId="13" priority="14" stopIfTrue="1" operator="between">
      <formula>1100</formula>
      <formula>1199</formula>
    </cfRule>
  </conditionalFormatting>
  <conditionalFormatting sqref="F36:F38">
    <cfRule type="cellIs" dxfId="12" priority="15" stopIfTrue="1" operator="between">
      <formula>800</formula>
      <formula>899</formula>
    </cfRule>
    <cfRule type="cellIs" dxfId="11" priority="16" stopIfTrue="1" operator="between">
      <formula>900</formula>
      <formula>999</formula>
    </cfRule>
  </conditionalFormatting>
  <conditionalFormatting sqref="O36:P38">
    <cfRule type="cellIs" dxfId="10" priority="9" stopIfTrue="1" operator="between">
      <formula>900</formula>
      <formula>999</formula>
    </cfRule>
    <cfRule type="cellIs" dxfId="9" priority="10" stopIfTrue="1" operator="between">
      <formula>1000</formula>
      <formula>1099</formula>
    </cfRule>
    <cfRule type="cellIs" dxfId="8" priority="11" stopIfTrue="1" operator="between">
      <formula>1100</formula>
      <formula>1199</formula>
    </cfRule>
  </conditionalFormatting>
  <conditionalFormatting sqref="G39:N43">
    <cfRule type="cellIs" dxfId="7" priority="4" stopIfTrue="1" operator="between">
      <formula>900</formula>
      <formula>999</formula>
    </cfRule>
    <cfRule type="cellIs" dxfId="6" priority="5" stopIfTrue="1" operator="between">
      <formula>1000</formula>
      <formula>1099</formula>
    </cfRule>
    <cfRule type="cellIs" dxfId="5" priority="6" stopIfTrue="1" operator="between">
      <formula>1100</formula>
      <formula>1199</formula>
    </cfRule>
  </conditionalFormatting>
  <conditionalFormatting sqref="F39:F43">
    <cfRule type="cellIs" dxfId="4" priority="7" stopIfTrue="1" operator="between">
      <formula>800</formula>
      <formula>899</formula>
    </cfRule>
    <cfRule type="cellIs" dxfId="3" priority="8" stopIfTrue="1" operator="between">
      <formula>900</formula>
      <formula>999</formula>
    </cfRule>
  </conditionalFormatting>
  <conditionalFormatting sqref="O39:P43">
    <cfRule type="cellIs" dxfId="2" priority="1" stopIfTrue="1" operator="between">
      <formula>900</formula>
      <formula>999</formula>
    </cfRule>
    <cfRule type="cellIs" dxfId="1" priority="2" stopIfTrue="1" operator="between">
      <formula>1000</formula>
      <formula>1099</formula>
    </cfRule>
    <cfRule type="cellIs" dxfId="0" priority="3" stopIfTrue="1" operator="between">
      <formula>1100</formula>
      <formula>1199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90" zoomScaleNormal="90" workbookViewId="0">
      <selection activeCell="A3" sqref="A3"/>
    </sheetView>
  </sheetViews>
  <sheetFormatPr defaultColWidth="9.140625" defaultRowHeight="16.5" x14ac:dyDescent="0.25"/>
  <cols>
    <col min="1" max="1" width="1.7109375" style="65" customWidth="1"/>
    <col min="2" max="2" width="30.8554687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9" width="14.42578125" style="149" customWidth="1"/>
    <col min="30" max="16384" width="9.140625" style="65"/>
  </cols>
  <sheetData>
    <row r="1" spans="1:34" s="134" customFormat="1" ht="9.75" customHeight="1" x14ac:dyDescent="0.2">
      <c r="A1" s="112"/>
      <c r="B1" s="139"/>
      <c r="C1" s="140"/>
      <c r="D1" s="141"/>
      <c r="E1" s="142"/>
      <c r="F1" s="143"/>
      <c r="G1" s="143"/>
      <c r="H1" s="141"/>
      <c r="I1" s="142"/>
      <c r="J1" s="143"/>
      <c r="K1" s="143"/>
      <c r="L1" s="141"/>
      <c r="M1" s="142"/>
      <c r="N1" s="143"/>
      <c r="O1" s="143"/>
      <c r="P1" s="141"/>
      <c r="Q1" s="142"/>
      <c r="R1" s="143"/>
      <c r="S1" s="143"/>
      <c r="T1" s="141"/>
      <c r="U1" s="142"/>
      <c r="V1" s="143"/>
      <c r="W1" s="143"/>
      <c r="X1" s="142"/>
      <c r="Y1" s="141"/>
      <c r="Z1" s="144"/>
      <c r="AA1" s="145"/>
      <c r="AB1" s="146"/>
      <c r="AC1" s="146"/>
    </row>
    <row r="2" spans="1:34" ht="31.5" customHeight="1" x14ac:dyDescent="0.25">
      <c r="B2" s="66"/>
      <c r="C2" s="67"/>
      <c r="D2" s="68"/>
      <c r="E2" s="69"/>
      <c r="F2" s="69"/>
      <c r="G2" s="69" t="s">
        <v>187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7"/>
      <c r="S2" s="67"/>
      <c r="T2" s="67"/>
      <c r="U2" s="185"/>
      <c r="V2" s="186" t="s">
        <v>65</v>
      </c>
      <c r="W2" s="70"/>
      <c r="X2" s="70"/>
      <c r="Y2" s="70"/>
      <c r="Z2" s="67"/>
      <c r="AA2" s="67"/>
      <c r="AB2" s="68"/>
      <c r="AC2" s="68"/>
    </row>
    <row r="3" spans="1:34" ht="20.25" thickBot="1" x14ac:dyDescent="0.3">
      <c r="B3" s="71" t="s">
        <v>19</v>
      </c>
      <c r="C3" s="72"/>
      <c r="D3" s="68"/>
      <c r="E3" s="7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</row>
    <row r="4" spans="1:34" x14ac:dyDescent="0.25">
      <c r="B4" s="74" t="s">
        <v>1</v>
      </c>
      <c r="C4" s="75" t="s">
        <v>20</v>
      </c>
      <c r="D4" s="76"/>
      <c r="E4" s="238" t="s">
        <v>21</v>
      </c>
      <c r="F4" s="249" t="s">
        <v>22</v>
      </c>
      <c r="G4" s="250"/>
      <c r="H4" s="78"/>
      <c r="I4" s="238" t="s">
        <v>23</v>
      </c>
      <c r="J4" s="249" t="s">
        <v>22</v>
      </c>
      <c r="K4" s="250"/>
      <c r="L4" s="79"/>
      <c r="M4" s="238" t="s">
        <v>24</v>
      </c>
      <c r="N4" s="249" t="s">
        <v>22</v>
      </c>
      <c r="O4" s="250"/>
      <c r="P4" s="79"/>
      <c r="Q4" s="238" t="s">
        <v>25</v>
      </c>
      <c r="R4" s="249" t="s">
        <v>22</v>
      </c>
      <c r="S4" s="250"/>
      <c r="T4" s="80"/>
      <c r="U4" s="238" t="s">
        <v>26</v>
      </c>
      <c r="V4" s="249" t="s">
        <v>22</v>
      </c>
      <c r="W4" s="250"/>
      <c r="X4" s="238" t="s">
        <v>27</v>
      </c>
      <c r="Y4" s="81"/>
      <c r="Z4" s="82" t="s">
        <v>28</v>
      </c>
      <c r="AA4" s="83" t="s">
        <v>4</v>
      </c>
      <c r="AB4" s="84" t="s">
        <v>27</v>
      </c>
      <c r="AC4" s="84" t="s">
        <v>154</v>
      </c>
    </row>
    <row r="5" spans="1:34" ht="17.25" thickBot="1" x14ac:dyDescent="0.3">
      <c r="A5" s="85"/>
      <c r="B5" s="86" t="s">
        <v>29</v>
      </c>
      <c r="C5" s="87"/>
      <c r="D5" s="88"/>
      <c r="E5" s="89" t="s">
        <v>30</v>
      </c>
      <c r="F5" s="251" t="s">
        <v>31</v>
      </c>
      <c r="G5" s="252"/>
      <c r="H5" s="90"/>
      <c r="I5" s="89" t="s">
        <v>30</v>
      </c>
      <c r="J5" s="251" t="s">
        <v>31</v>
      </c>
      <c r="K5" s="252"/>
      <c r="L5" s="89"/>
      <c r="M5" s="89" t="s">
        <v>30</v>
      </c>
      <c r="N5" s="251" t="s">
        <v>31</v>
      </c>
      <c r="O5" s="252"/>
      <c r="P5" s="89"/>
      <c r="Q5" s="89" t="s">
        <v>30</v>
      </c>
      <c r="R5" s="251" t="s">
        <v>31</v>
      </c>
      <c r="S5" s="252"/>
      <c r="T5" s="91"/>
      <c r="U5" s="89" t="s">
        <v>30</v>
      </c>
      <c r="V5" s="251" t="s">
        <v>31</v>
      </c>
      <c r="W5" s="252"/>
      <c r="X5" s="92" t="s">
        <v>30</v>
      </c>
      <c r="Y5" s="93" t="s">
        <v>32</v>
      </c>
      <c r="Z5" s="94" t="s">
        <v>33</v>
      </c>
      <c r="AA5" s="95" t="s">
        <v>34</v>
      </c>
      <c r="AB5" s="96" t="s">
        <v>2</v>
      </c>
      <c r="AC5" s="96"/>
    </row>
    <row r="6" spans="1:34" ht="48.75" customHeight="1" thickBot="1" x14ac:dyDescent="0.3">
      <c r="A6" s="97"/>
      <c r="B6" s="127" t="s">
        <v>69</v>
      </c>
      <c r="C6" s="99">
        <f>SUM(C7:C9)+170</f>
        <v>381</v>
      </c>
      <c r="D6" s="100">
        <f>SUM(D7:D9)</f>
        <v>300</v>
      </c>
      <c r="E6" s="116">
        <f>D6+C6</f>
        <v>681</v>
      </c>
      <c r="F6" s="102">
        <f>E26</f>
        <v>641</v>
      </c>
      <c r="G6" s="103" t="str">
        <f>B26</f>
        <v>Temper</v>
      </c>
      <c r="H6" s="104">
        <f>SUM(H7:H9)</f>
        <v>360</v>
      </c>
      <c r="I6" s="118">
        <f>H6+C6</f>
        <v>741</v>
      </c>
      <c r="J6" s="105">
        <f>I22</f>
        <v>692</v>
      </c>
      <c r="K6" s="106" t="str">
        <f>B22</f>
        <v>JKM</v>
      </c>
      <c r="L6" s="107">
        <f>SUM(L7:L9)</f>
        <v>361</v>
      </c>
      <c r="M6" s="118">
        <f>L6+C6</f>
        <v>742</v>
      </c>
      <c r="N6" s="102">
        <f>M18</f>
        <v>732</v>
      </c>
      <c r="O6" s="103" t="str">
        <f>B18</f>
        <v>Põdra Pubi</v>
      </c>
      <c r="P6" s="108">
        <f>SUM(P7:P9)</f>
        <v>319</v>
      </c>
      <c r="Q6" s="116">
        <f>P6+C6</f>
        <v>700</v>
      </c>
      <c r="R6" s="102">
        <f>Q14</f>
        <v>671</v>
      </c>
      <c r="S6" s="103" t="str">
        <f>B14</f>
        <v>Silfer</v>
      </c>
      <c r="T6" s="108">
        <f>SUM(T7:T9)</f>
        <v>374</v>
      </c>
      <c r="U6" s="116">
        <f>T6+C6</f>
        <v>755</v>
      </c>
      <c r="V6" s="102">
        <f>U10</f>
        <v>715</v>
      </c>
      <c r="W6" s="103" t="str">
        <f>B10</f>
        <v>TER Team</v>
      </c>
      <c r="X6" s="109">
        <f>E6+I6+M6+Q6+U6</f>
        <v>3619</v>
      </c>
      <c r="Y6" s="107">
        <f>SUM(Y7:Y9)</f>
        <v>1714</v>
      </c>
      <c r="Z6" s="110">
        <f>AVERAGE(Z7,Z8,Z9)</f>
        <v>184.6</v>
      </c>
      <c r="AA6" s="111">
        <f>AVERAGE(AA7,AA8,AA9)</f>
        <v>114.26666666666665</v>
      </c>
      <c r="AB6" s="240">
        <f>F7+J7+N7+R7+V7</f>
        <v>5</v>
      </c>
      <c r="AC6" s="240" t="s">
        <v>155</v>
      </c>
    </row>
    <row r="7" spans="1:34" ht="16.899999999999999" customHeight="1" x14ac:dyDescent="0.25">
      <c r="A7" s="112"/>
      <c r="B7" s="187" t="s">
        <v>75</v>
      </c>
      <c r="C7" s="114">
        <f>177-10</f>
        <v>167</v>
      </c>
      <c r="D7" s="115"/>
      <c r="E7" s="116">
        <f>D7+C7</f>
        <v>167</v>
      </c>
      <c r="F7" s="243">
        <v>1</v>
      </c>
      <c r="G7" s="244"/>
      <c r="H7" s="117"/>
      <c r="I7" s="118">
        <f>H7+C7</f>
        <v>167</v>
      </c>
      <c r="J7" s="243">
        <v>1</v>
      </c>
      <c r="K7" s="244"/>
      <c r="L7" s="117"/>
      <c r="M7" s="118">
        <f t="shared" ref="M7:M29" si="0">L7+C7</f>
        <v>167</v>
      </c>
      <c r="N7" s="243">
        <v>1</v>
      </c>
      <c r="O7" s="244"/>
      <c r="P7" s="117"/>
      <c r="Q7" s="116">
        <f t="shared" ref="Q7:Q22" si="1">P7+C7</f>
        <v>167</v>
      </c>
      <c r="R7" s="243">
        <v>1</v>
      </c>
      <c r="S7" s="244"/>
      <c r="T7" s="115"/>
      <c r="U7" s="116">
        <f t="shared" ref="U7:U29" si="2">T7+C7</f>
        <v>167</v>
      </c>
      <c r="V7" s="243">
        <v>1</v>
      </c>
      <c r="W7" s="244"/>
      <c r="X7" s="118">
        <f>E7+I7+M7+Q7+U7</f>
        <v>835</v>
      </c>
      <c r="Y7" s="117">
        <f>D7+H7+L7+P7+T7</f>
        <v>0</v>
      </c>
      <c r="Z7" s="119">
        <f>AVERAGE(E7,I7,M7,Q7,U7)</f>
        <v>167</v>
      </c>
      <c r="AA7" s="120">
        <f>AVERAGE(E7,I7,M7,Q7,U7)-C7</f>
        <v>0</v>
      </c>
      <c r="AB7" s="241"/>
      <c r="AC7" s="241"/>
    </row>
    <row r="8" spans="1:34" s="85" customFormat="1" ht="16.149999999999999" customHeight="1" x14ac:dyDescent="0.25">
      <c r="A8" s="112"/>
      <c r="B8" s="187" t="s">
        <v>76</v>
      </c>
      <c r="C8" s="121">
        <v>23</v>
      </c>
      <c r="D8" s="115">
        <v>134</v>
      </c>
      <c r="E8" s="116">
        <f t="shared" ref="E8:E29" si="3">D8+C8</f>
        <v>157</v>
      </c>
      <c r="F8" s="245"/>
      <c r="G8" s="246"/>
      <c r="H8" s="117">
        <v>201</v>
      </c>
      <c r="I8" s="118">
        <f t="shared" ref="I8:I29" si="4">H8+C8</f>
        <v>224</v>
      </c>
      <c r="J8" s="245"/>
      <c r="K8" s="246"/>
      <c r="L8" s="117">
        <v>169</v>
      </c>
      <c r="M8" s="118">
        <f t="shared" si="0"/>
        <v>192</v>
      </c>
      <c r="N8" s="245"/>
      <c r="O8" s="246"/>
      <c r="P8" s="115">
        <v>117</v>
      </c>
      <c r="Q8" s="116">
        <f t="shared" si="1"/>
        <v>140</v>
      </c>
      <c r="R8" s="245"/>
      <c r="S8" s="246"/>
      <c r="T8" s="115">
        <v>195</v>
      </c>
      <c r="U8" s="116">
        <f t="shared" si="2"/>
        <v>218</v>
      </c>
      <c r="V8" s="245"/>
      <c r="W8" s="246"/>
      <c r="X8" s="118">
        <f t="shared" ref="X8:X29" si="5">E8+I8+M8+Q8+U8</f>
        <v>931</v>
      </c>
      <c r="Y8" s="117">
        <f>D8+H8+L8+P8+T8</f>
        <v>816</v>
      </c>
      <c r="Z8" s="119">
        <f>AVERAGE(E8,I8,M8,Q8,U8)</f>
        <v>186.2</v>
      </c>
      <c r="AA8" s="120">
        <f>AVERAGE(E8,I8,M8,Q8,U8)-C8</f>
        <v>163.19999999999999</v>
      </c>
      <c r="AB8" s="241"/>
      <c r="AC8" s="241"/>
      <c r="AD8" s="65"/>
      <c r="AE8" s="65"/>
      <c r="AF8" s="65"/>
      <c r="AG8" s="65"/>
      <c r="AH8" s="65"/>
    </row>
    <row r="9" spans="1:34" s="85" customFormat="1" ht="17.45" customHeight="1" thickBot="1" x14ac:dyDescent="0.3">
      <c r="A9" s="112"/>
      <c r="B9" s="188" t="s">
        <v>77</v>
      </c>
      <c r="C9" s="123">
        <v>21</v>
      </c>
      <c r="D9" s="115">
        <v>166</v>
      </c>
      <c r="E9" s="116">
        <f t="shared" si="3"/>
        <v>187</v>
      </c>
      <c r="F9" s="247"/>
      <c r="G9" s="248"/>
      <c r="H9" s="124">
        <v>159</v>
      </c>
      <c r="I9" s="118">
        <f t="shared" si="4"/>
        <v>180</v>
      </c>
      <c r="J9" s="247"/>
      <c r="K9" s="248"/>
      <c r="L9" s="117">
        <v>192</v>
      </c>
      <c r="M9" s="118">
        <f t="shared" si="0"/>
        <v>213</v>
      </c>
      <c r="N9" s="247"/>
      <c r="O9" s="248"/>
      <c r="P9" s="115">
        <v>202</v>
      </c>
      <c r="Q9" s="116">
        <f t="shared" si="1"/>
        <v>223</v>
      </c>
      <c r="R9" s="247"/>
      <c r="S9" s="248"/>
      <c r="T9" s="115">
        <v>179</v>
      </c>
      <c r="U9" s="116">
        <f t="shared" si="2"/>
        <v>200</v>
      </c>
      <c r="V9" s="247"/>
      <c r="W9" s="248"/>
      <c r="X9" s="118">
        <f t="shared" si="5"/>
        <v>1003</v>
      </c>
      <c r="Y9" s="124">
        <f>D9+H9+L9+P9+T9</f>
        <v>898</v>
      </c>
      <c r="Z9" s="125">
        <f>AVERAGE(E9,I9,M9,Q9,U9)</f>
        <v>200.6</v>
      </c>
      <c r="AA9" s="126">
        <f>AVERAGE(E9,I9,M9,Q9,U9)-C9</f>
        <v>179.6</v>
      </c>
      <c r="AB9" s="242"/>
      <c r="AC9" s="242"/>
      <c r="AD9" s="65"/>
      <c r="AE9" s="65"/>
      <c r="AF9" s="65"/>
      <c r="AG9" s="65"/>
      <c r="AH9" s="65"/>
    </row>
    <row r="10" spans="1:34" s="134" customFormat="1" ht="48.75" customHeight="1" thickBot="1" x14ac:dyDescent="0.3">
      <c r="A10" s="112"/>
      <c r="B10" s="127" t="s">
        <v>17</v>
      </c>
      <c r="C10" s="128">
        <f>SUM(C11:C13)+160</f>
        <v>379</v>
      </c>
      <c r="D10" s="100">
        <f>SUM(D11:D13)</f>
        <v>355</v>
      </c>
      <c r="E10" s="116">
        <f t="shared" si="3"/>
        <v>734</v>
      </c>
      <c r="F10" s="129">
        <f>E22</f>
        <v>719</v>
      </c>
      <c r="G10" s="106" t="str">
        <f>B22</f>
        <v>JKM</v>
      </c>
      <c r="H10" s="130">
        <f>SUM(H11:H13)</f>
        <v>345</v>
      </c>
      <c r="I10" s="118">
        <f t="shared" si="4"/>
        <v>724</v>
      </c>
      <c r="J10" s="129">
        <f>I18</f>
        <v>712</v>
      </c>
      <c r="K10" s="106" t="str">
        <f>B18</f>
        <v>Põdra Pubi</v>
      </c>
      <c r="L10" s="107">
        <f>SUM(L11:L13)</f>
        <v>404</v>
      </c>
      <c r="M10" s="118">
        <f t="shared" si="0"/>
        <v>783</v>
      </c>
      <c r="N10" s="129">
        <f>M14</f>
        <v>710</v>
      </c>
      <c r="O10" s="106" t="str">
        <f>B14</f>
        <v>Silfer</v>
      </c>
      <c r="P10" s="107">
        <f>SUM(P11:P13)</f>
        <v>361</v>
      </c>
      <c r="Q10" s="116">
        <f t="shared" si="1"/>
        <v>740</v>
      </c>
      <c r="R10" s="129">
        <f>Q26</f>
        <v>728</v>
      </c>
      <c r="S10" s="106" t="str">
        <f>B26</f>
        <v>Temper</v>
      </c>
      <c r="T10" s="107">
        <f>SUM(T11:T13)</f>
        <v>336</v>
      </c>
      <c r="U10" s="116">
        <f t="shared" si="2"/>
        <v>715</v>
      </c>
      <c r="V10" s="129">
        <f>U6</f>
        <v>755</v>
      </c>
      <c r="W10" s="106" t="str">
        <f>B6</f>
        <v>Aavmar</v>
      </c>
      <c r="X10" s="109">
        <f t="shared" si="5"/>
        <v>3696</v>
      </c>
      <c r="Y10" s="107">
        <f>SUM(Y11:Y13)</f>
        <v>1801</v>
      </c>
      <c r="Z10" s="133">
        <f>AVERAGE(Z11,Z12,Z13)</f>
        <v>193.06666666666669</v>
      </c>
      <c r="AA10" s="111">
        <f>AVERAGE(AA11,AA12,AA13)</f>
        <v>120.06666666666666</v>
      </c>
      <c r="AB10" s="240">
        <f>F11+J11+N11+R11+V11</f>
        <v>4</v>
      </c>
      <c r="AC10" s="240" t="s">
        <v>159</v>
      </c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35" t="s">
        <v>36</v>
      </c>
      <c r="C11" s="121">
        <f>184-10</f>
        <v>174</v>
      </c>
      <c r="D11" s="115"/>
      <c r="E11" s="116">
        <f t="shared" si="3"/>
        <v>174</v>
      </c>
      <c r="F11" s="243">
        <v>1</v>
      </c>
      <c r="G11" s="244"/>
      <c r="H11" s="117"/>
      <c r="I11" s="118">
        <f t="shared" si="4"/>
        <v>174</v>
      </c>
      <c r="J11" s="243">
        <v>1</v>
      </c>
      <c r="K11" s="244"/>
      <c r="L11" s="117"/>
      <c r="M11" s="118">
        <f t="shared" si="0"/>
        <v>174</v>
      </c>
      <c r="N11" s="243">
        <v>1</v>
      </c>
      <c r="O11" s="244"/>
      <c r="P11" s="117"/>
      <c r="Q11" s="116">
        <f t="shared" si="1"/>
        <v>174</v>
      </c>
      <c r="R11" s="243">
        <v>1</v>
      </c>
      <c r="S11" s="244"/>
      <c r="T11" s="115"/>
      <c r="U11" s="116">
        <f t="shared" si="2"/>
        <v>174</v>
      </c>
      <c r="V11" s="243">
        <v>0</v>
      </c>
      <c r="W11" s="244"/>
      <c r="X11" s="118">
        <f t="shared" si="5"/>
        <v>870</v>
      </c>
      <c r="Y11" s="117">
        <f>D11+H11+L11+P11+T11</f>
        <v>0</v>
      </c>
      <c r="Z11" s="119">
        <f>AVERAGE(E11,I11,M11,Q11,U11)</f>
        <v>174</v>
      </c>
      <c r="AA11" s="120">
        <f>AVERAGE(E11,I11,M11,Q11,U11)-C11</f>
        <v>0</v>
      </c>
      <c r="AB11" s="241"/>
      <c r="AC11" s="241"/>
      <c r="AD11" s="65"/>
      <c r="AE11" s="65"/>
      <c r="AF11" s="65"/>
      <c r="AG11" s="65"/>
      <c r="AH11" s="65"/>
    </row>
    <row r="12" spans="1:34" s="134" customFormat="1" ht="16.149999999999999" customHeight="1" x14ac:dyDescent="0.25">
      <c r="A12" s="112"/>
      <c r="B12" s="122" t="s">
        <v>35</v>
      </c>
      <c r="C12" s="121">
        <v>20</v>
      </c>
      <c r="D12" s="115">
        <v>171</v>
      </c>
      <c r="E12" s="116">
        <f t="shared" si="3"/>
        <v>191</v>
      </c>
      <c r="F12" s="245"/>
      <c r="G12" s="246"/>
      <c r="H12" s="117">
        <v>182</v>
      </c>
      <c r="I12" s="118">
        <f t="shared" si="4"/>
        <v>202</v>
      </c>
      <c r="J12" s="245"/>
      <c r="K12" s="246"/>
      <c r="L12" s="117">
        <v>219</v>
      </c>
      <c r="M12" s="118">
        <f t="shared" si="0"/>
        <v>239</v>
      </c>
      <c r="N12" s="245"/>
      <c r="O12" s="246"/>
      <c r="P12" s="115">
        <v>181</v>
      </c>
      <c r="Q12" s="116">
        <f t="shared" si="1"/>
        <v>201</v>
      </c>
      <c r="R12" s="245"/>
      <c r="S12" s="246"/>
      <c r="T12" s="115">
        <v>170</v>
      </c>
      <c r="U12" s="116">
        <f t="shared" si="2"/>
        <v>190</v>
      </c>
      <c r="V12" s="245"/>
      <c r="W12" s="246"/>
      <c r="X12" s="118">
        <f t="shared" si="5"/>
        <v>1023</v>
      </c>
      <c r="Y12" s="117">
        <f>D12+H12+L12+P12+T12</f>
        <v>923</v>
      </c>
      <c r="Z12" s="119">
        <f>AVERAGE(E12,I12,M12,Q12,U12)</f>
        <v>204.6</v>
      </c>
      <c r="AA12" s="120">
        <f>AVERAGE(E12,I12,M12,Q12,U12)-C12</f>
        <v>184.6</v>
      </c>
      <c r="AB12" s="241"/>
      <c r="AC12" s="241"/>
      <c r="AD12" s="65"/>
      <c r="AE12" s="65"/>
      <c r="AF12" s="65"/>
      <c r="AG12" s="65"/>
      <c r="AH12" s="65"/>
    </row>
    <row r="13" spans="1:34" s="134" customFormat="1" ht="16.899999999999999" customHeight="1" thickBot="1" x14ac:dyDescent="0.3">
      <c r="A13" s="112"/>
      <c r="B13" s="136" t="s">
        <v>37</v>
      </c>
      <c r="C13" s="123">
        <v>25</v>
      </c>
      <c r="D13" s="115">
        <v>184</v>
      </c>
      <c r="E13" s="116">
        <f t="shared" si="3"/>
        <v>209</v>
      </c>
      <c r="F13" s="247"/>
      <c r="G13" s="248"/>
      <c r="H13" s="124">
        <v>163</v>
      </c>
      <c r="I13" s="118">
        <f t="shared" si="4"/>
        <v>188</v>
      </c>
      <c r="J13" s="247"/>
      <c r="K13" s="248"/>
      <c r="L13" s="117">
        <v>185</v>
      </c>
      <c r="M13" s="118">
        <f t="shared" si="0"/>
        <v>210</v>
      </c>
      <c r="N13" s="247"/>
      <c r="O13" s="248"/>
      <c r="P13" s="115">
        <v>180</v>
      </c>
      <c r="Q13" s="116">
        <f t="shared" si="1"/>
        <v>205</v>
      </c>
      <c r="R13" s="247"/>
      <c r="S13" s="248"/>
      <c r="T13" s="115">
        <v>166</v>
      </c>
      <c r="U13" s="116">
        <f t="shared" si="2"/>
        <v>191</v>
      </c>
      <c r="V13" s="247"/>
      <c r="W13" s="248"/>
      <c r="X13" s="118">
        <f t="shared" si="5"/>
        <v>1003</v>
      </c>
      <c r="Y13" s="124">
        <f>D13+H13+L13+P13+T13</f>
        <v>878</v>
      </c>
      <c r="Z13" s="125">
        <f>AVERAGE(E13,I13,M13,Q13,U13)</f>
        <v>200.6</v>
      </c>
      <c r="AA13" s="126">
        <f>AVERAGE(E13,I13,M13,Q13,U13)-C13</f>
        <v>175.6</v>
      </c>
      <c r="AB13" s="242"/>
      <c r="AC13" s="242"/>
      <c r="AD13" s="65"/>
      <c r="AE13" s="65"/>
      <c r="AF13" s="65"/>
      <c r="AG13" s="65"/>
      <c r="AH13" s="65"/>
    </row>
    <row r="14" spans="1:34" s="134" customFormat="1" ht="44.45" customHeight="1" thickBot="1" x14ac:dyDescent="0.25">
      <c r="A14" s="112"/>
      <c r="B14" s="127" t="s">
        <v>54</v>
      </c>
      <c r="C14" s="128">
        <f>SUM(C15:C17)+150</f>
        <v>239</v>
      </c>
      <c r="D14" s="100">
        <f>SUM(D15:D17)</f>
        <v>473</v>
      </c>
      <c r="E14" s="116">
        <f t="shared" si="3"/>
        <v>712</v>
      </c>
      <c r="F14" s="129">
        <f>E18</f>
        <v>640</v>
      </c>
      <c r="G14" s="106" t="str">
        <f>B18</f>
        <v>Põdra Pubi</v>
      </c>
      <c r="H14" s="130">
        <f>SUM(H15:H17)</f>
        <v>445</v>
      </c>
      <c r="I14" s="118">
        <f t="shared" si="4"/>
        <v>684</v>
      </c>
      <c r="J14" s="129">
        <f>I26</f>
        <v>670</v>
      </c>
      <c r="K14" s="106" t="str">
        <f>B26</f>
        <v>Temper</v>
      </c>
      <c r="L14" s="107">
        <f>SUM(L15:L17)</f>
        <v>471</v>
      </c>
      <c r="M14" s="118">
        <f t="shared" si="0"/>
        <v>710</v>
      </c>
      <c r="N14" s="129">
        <f>M10</f>
        <v>783</v>
      </c>
      <c r="O14" s="106" t="str">
        <f>B10</f>
        <v>TER Team</v>
      </c>
      <c r="P14" s="107">
        <f>SUM(P15:P17)</f>
        <v>432</v>
      </c>
      <c r="Q14" s="116">
        <f t="shared" si="1"/>
        <v>671</v>
      </c>
      <c r="R14" s="129">
        <f>Q6</f>
        <v>700</v>
      </c>
      <c r="S14" s="106" t="str">
        <f>B6</f>
        <v>Aavmar</v>
      </c>
      <c r="T14" s="107">
        <f>SUM(T15:T17)</f>
        <v>519</v>
      </c>
      <c r="U14" s="116">
        <f t="shared" si="2"/>
        <v>758</v>
      </c>
      <c r="V14" s="129">
        <f>U22</f>
        <v>684</v>
      </c>
      <c r="W14" s="106" t="str">
        <f>B22</f>
        <v>JKM</v>
      </c>
      <c r="X14" s="109">
        <f t="shared" si="5"/>
        <v>3535</v>
      </c>
      <c r="Y14" s="107">
        <f>SUM(Y15:Y17)</f>
        <v>2340</v>
      </c>
      <c r="Z14" s="133">
        <f>AVERAGE(Z15,Z16,Z17)</f>
        <v>185.66666666666666</v>
      </c>
      <c r="AA14" s="111">
        <f>AVERAGE(AA15,AA16,AA17)</f>
        <v>156</v>
      </c>
      <c r="AB14" s="240">
        <f>F15+J15+N15+R15+V15</f>
        <v>3</v>
      </c>
      <c r="AC14" s="240" t="s">
        <v>160</v>
      </c>
    </row>
    <row r="15" spans="1:34" s="134" customFormat="1" ht="16.149999999999999" customHeight="1" x14ac:dyDescent="0.2">
      <c r="A15" s="112"/>
      <c r="B15" s="113" t="s">
        <v>56</v>
      </c>
      <c r="C15" s="121">
        <v>27</v>
      </c>
      <c r="D15" s="115">
        <v>136</v>
      </c>
      <c r="E15" s="116">
        <f t="shared" si="3"/>
        <v>163</v>
      </c>
      <c r="F15" s="243">
        <v>1</v>
      </c>
      <c r="G15" s="244"/>
      <c r="H15" s="117">
        <v>146</v>
      </c>
      <c r="I15" s="118">
        <f t="shared" si="4"/>
        <v>173</v>
      </c>
      <c r="J15" s="243">
        <v>1</v>
      </c>
      <c r="K15" s="244"/>
      <c r="L15" s="117">
        <v>158</v>
      </c>
      <c r="M15" s="118">
        <f t="shared" si="0"/>
        <v>185</v>
      </c>
      <c r="N15" s="243">
        <v>0</v>
      </c>
      <c r="O15" s="244"/>
      <c r="P15" s="117">
        <v>134</v>
      </c>
      <c r="Q15" s="116">
        <f t="shared" si="1"/>
        <v>161</v>
      </c>
      <c r="R15" s="243">
        <v>0</v>
      </c>
      <c r="S15" s="244"/>
      <c r="T15" s="115">
        <v>193</v>
      </c>
      <c r="U15" s="116">
        <f t="shared" si="2"/>
        <v>220</v>
      </c>
      <c r="V15" s="243">
        <v>1</v>
      </c>
      <c r="W15" s="244"/>
      <c r="X15" s="118">
        <f t="shared" si="5"/>
        <v>902</v>
      </c>
      <c r="Y15" s="117">
        <f>D15+H15+L15+P15+T15</f>
        <v>767</v>
      </c>
      <c r="Z15" s="119">
        <f>AVERAGE(E15,I15,M15,Q15,U15)</f>
        <v>180.4</v>
      </c>
      <c r="AA15" s="120">
        <f>AVERAGE(E15,I15,M15,Q15,U15)-C15</f>
        <v>153.4</v>
      </c>
      <c r="AB15" s="241"/>
      <c r="AC15" s="241"/>
    </row>
    <row r="16" spans="1:34" s="134" customFormat="1" ht="16.149999999999999" customHeight="1" x14ac:dyDescent="0.2">
      <c r="A16" s="112"/>
      <c r="B16" s="113" t="s">
        <v>143</v>
      </c>
      <c r="C16" s="121">
        <v>30</v>
      </c>
      <c r="D16" s="115">
        <v>167</v>
      </c>
      <c r="E16" s="116">
        <f t="shared" si="3"/>
        <v>197</v>
      </c>
      <c r="F16" s="245"/>
      <c r="G16" s="246"/>
      <c r="H16" s="117">
        <v>168</v>
      </c>
      <c r="I16" s="118">
        <f t="shared" si="4"/>
        <v>198</v>
      </c>
      <c r="J16" s="245"/>
      <c r="K16" s="246"/>
      <c r="L16" s="117">
        <v>163</v>
      </c>
      <c r="M16" s="118">
        <f t="shared" si="0"/>
        <v>193</v>
      </c>
      <c r="N16" s="245"/>
      <c r="O16" s="246"/>
      <c r="P16" s="115">
        <v>129</v>
      </c>
      <c r="Q16" s="116">
        <f t="shared" si="1"/>
        <v>159</v>
      </c>
      <c r="R16" s="245"/>
      <c r="S16" s="246"/>
      <c r="T16" s="115">
        <v>193</v>
      </c>
      <c r="U16" s="116">
        <f t="shared" si="2"/>
        <v>223</v>
      </c>
      <c r="V16" s="245"/>
      <c r="W16" s="246"/>
      <c r="X16" s="118">
        <f t="shared" si="5"/>
        <v>970</v>
      </c>
      <c r="Y16" s="117">
        <f>D16+H16+L16+P16+T16</f>
        <v>820</v>
      </c>
      <c r="Z16" s="119">
        <f>AVERAGE(E16,I16,M16,Q16,U16)</f>
        <v>194</v>
      </c>
      <c r="AA16" s="120">
        <f>AVERAGE(E16,I16,M16,Q16,U16)-C16</f>
        <v>164</v>
      </c>
      <c r="AB16" s="241"/>
      <c r="AC16" s="241"/>
    </row>
    <row r="17" spans="1:29" s="134" customFormat="1" ht="16.899999999999999" customHeight="1" thickBot="1" x14ac:dyDescent="0.25">
      <c r="A17" s="112"/>
      <c r="B17" s="122" t="s">
        <v>58</v>
      </c>
      <c r="C17" s="123">
        <v>32</v>
      </c>
      <c r="D17" s="115">
        <v>170</v>
      </c>
      <c r="E17" s="116">
        <f t="shared" si="3"/>
        <v>202</v>
      </c>
      <c r="F17" s="247"/>
      <c r="G17" s="248"/>
      <c r="H17" s="124">
        <v>131</v>
      </c>
      <c r="I17" s="118">
        <f t="shared" si="4"/>
        <v>163</v>
      </c>
      <c r="J17" s="247"/>
      <c r="K17" s="248"/>
      <c r="L17" s="117">
        <v>150</v>
      </c>
      <c r="M17" s="118">
        <f t="shared" si="0"/>
        <v>182</v>
      </c>
      <c r="N17" s="247"/>
      <c r="O17" s="248"/>
      <c r="P17" s="115">
        <v>169</v>
      </c>
      <c r="Q17" s="116">
        <f t="shared" si="1"/>
        <v>201</v>
      </c>
      <c r="R17" s="247"/>
      <c r="S17" s="248"/>
      <c r="T17" s="115">
        <v>133</v>
      </c>
      <c r="U17" s="116">
        <f t="shared" si="2"/>
        <v>165</v>
      </c>
      <c r="V17" s="247"/>
      <c r="W17" s="248"/>
      <c r="X17" s="118">
        <f t="shared" si="5"/>
        <v>913</v>
      </c>
      <c r="Y17" s="124">
        <f>D17+H17+L17+P17+T17</f>
        <v>753</v>
      </c>
      <c r="Z17" s="125">
        <f>AVERAGE(E17,I17,M17,Q17,U17)</f>
        <v>182.6</v>
      </c>
      <c r="AA17" s="126">
        <f>AVERAGE(E17,I17,M17,Q17,U17)-C17</f>
        <v>150.6</v>
      </c>
      <c r="AB17" s="242"/>
      <c r="AC17" s="242"/>
    </row>
    <row r="18" spans="1:29" s="134" customFormat="1" ht="48.75" customHeight="1" x14ac:dyDescent="0.2">
      <c r="A18" s="112"/>
      <c r="B18" s="147" t="s">
        <v>18</v>
      </c>
      <c r="C18" s="128">
        <f>SUM(C19:C21)+150</f>
        <v>242</v>
      </c>
      <c r="D18" s="100">
        <f>SUM(D19:D21)</f>
        <v>398</v>
      </c>
      <c r="E18" s="116">
        <f t="shared" si="3"/>
        <v>640</v>
      </c>
      <c r="F18" s="129">
        <f>E14</f>
        <v>712</v>
      </c>
      <c r="G18" s="106" t="str">
        <f>B14</f>
        <v>Silfer</v>
      </c>
      <c r="H18" s="137">
        <f>SUM(H19:H21)</f>
        <v>470</v>
      </c>
      <c r="I18" s="118">
        <f t="shared" si="4"/>
        <v>712</v>
      </c>
      <c r="J18" s="129">
        <f>I10</f>
        <v>724</v>
      </c>
      <c r="K18" s="106" t="str">
        <f>B10</f>
        <v>TER Team</v>
      </c>
      <c r="L18" s="108">
        <f>SUM(L19:L21)</f>
        <v>490</v>
      </c>
      <c r="M18" s="118">
        <f t="shared" si="0"/>
        <v>732</v>
      </c>
      <c r="N18" s="129">
        <f>M6</f>
        <v>742</v>
      </c>
      <c r="O18" s="106" t="str">
        <f>B6</f>
        <v>Aavmar</v>
      </c>
      <c r="P18" s="107">
        <f>SUM(P19:P21)</f>
        <v>440</v>
      </c>
      <c r="Q18" s="116">
        <f t="shared" si="1"/>
        <v>682</v>
      </c>
      <c r="R18" s="129">
        <f>Q22</f>
        <v>707</v>
      </c>
      <c r="S18" s="106" t="str">
        <f>B22</f>
        <v>JKM</v>
      </c>
      <c r="T18" s="107">
        <f>SUM(T19:T21)</f>
        <v>473</v>
      </c>
      <c r="U18" s="116">
        <f t="shared" si="2"/>
        <v>715</v>
      </c>
      <c r="V18" s="129">
        <f>U26</f>
        <v>714</v>
      </c>
      <c r="W18" s="106" t="str">
        <f>B26</f>
        <v>Temper</v>
      </c>
      <c r="X18" s="109">
        <f t="shared" si="5"/>
        <v>3481</v>
      </c>
      <c r="Y18" s="107">
        <f>SUM(Y19:Y21)</f>
        <v>2271</v>
      </c>
      <c r="Z18" s="133">
        <f>AVERAGE(Z19,Z20,Z21)</f>
        <v>182.06666666666663</v>
      </c>
      <c r="AA18" s="111">
        <f>AVERAGE(AA19,AA20,AA21)</f>
        <v>151.39999999999998</v>
      </c>
      <c r="AB18" s="240">
        <f>F19+J19+N19+R19+V19</f>
        <v>1</v>
      </c>
      <c r="AC18" s="240" t="s">
        <v>161</v>
      </c>
    </row>
    <row r="19" spans="1:29" s="134" customFormat="1" ht="16.149999999999999" customHeight="1" x14ac:dyDescent="0.2">
      <c r="A19" s="112"/>
      <c r="B19" s="113" t="s">
        <v>41</v>
      </c>
      <c r="C19" s="121">
        <v>33</v>
      </c>
      <c r="D19" s="115">
        <v>132</v>
      </c>
      <c r="E19" s="116">
        <f t="shared" si="3"/>
        <v>165</v>
      </c>
      <c r="F19" s="243">
        <v>0</v>
      </c>
      <c r="G19" s="244"/>
      <c r="H19" s="117">
        <v>149</v>
      </c>
      <c r="I19" s="118">
        <f t="shared" si="4"/>
        <v>182</v>
      </c>
      <c r="J19" s="243">
        <v>0</v>
      </c>
      <c r="K19" s="244"/>
      <c r="L19" s="117">
        <v>132</v>
      </c>
      <c r="M19" s="118">
        <f t="shared" si="0"/>
        <v>165</v>
      </c>
      <c r="N19" s="243">
        <v>0</v>
      </c>
      <c r="O19" s="244"/>
      <c r="P19" s="117">
        <v>151</v>
      </c>
      <c r="Q19" s="116">
        <f t="shared" si="1"/>
        <v>184</v>
      </c>
      <c r="R19" s="243">
        <v>0</v>
      </c>
      <c r="S19" s="244"/>
      <c r="T19" s="115">
        <v>159</v>
      </c>
      <c r="U19" s="116">
        <f t="shared" si="2"/>
        <v>192</v>
      </c>
      <c r="V19" s="243">
        <v>1</v>
      </c>
      <c r="W19" s="244"/>
      <c r="X19" s="118">
        <f t="shared" si="5"/>
        <v>888</v>
      </c>
      <c r="Y19" s="117">
        <f>D19+H19+L19+P19+T19</f>
        <v>723</v>
      </c>
      <c r="Z19" s="119">
        <f>AVERAGE(E19,I19,M19,Q19,U19)</f>
        <v>177.6</v>
      </c>
      <c r="AA19" s="120">
        <f>AVERAGE(E19,I19,M19,Q19,U19)-C19</f>
        <v>144.6</v>
      </c>
      <c r="AB19" s="241"/>
      <c r="AC19" s="241"/>
    </row>
    <row r="20" spans="1:29" s="134" customFormat="1" ht="16.149999999999999" customHeight="1" x14ac:dyDescent="0.2">
      <c r="A20" s="112"/>
      <c r="B20" s="122" t="s">
        <v>42</v>
      </c>
      <c r="C20" s="121">
        <v>39</v>
      </c>
      <c r="D20" s="115">
        <v>131</v>
      </c>
      <c r="E20" s="116">
        <f t="shared" si="3"/>
        <v>170</v>
      </c>
      <c r="F20" s="245"/>
      <c r="G20" s="246"/>
      <c r="H20" s="117">
        <v>159</v>
      </c>
      <c r="I20" s="118">
        <f t="shared" si="4"/>
        <v>198</v>
      </c>
      <c r="J20" s="245"/>
      <c r="K20" s="246"/>
      <c r="L20" s="117">
        <v>183</v>
      </c>
      <c r="M20" s="118">
        <f t="shared" si="0"/>
        <v>222</v>
      </c>
      <c r="N20" s="245"/>
      <c r="O20" s="246"/>
      <c r="P20" s="115">
        <v>157</v>
      </c>
      <c r="Q20" s="116">
        <f t="shared" si="1"/>
        <v>196</v>
      </c>
      <c r="R20" s="245"/>
      <c r="S20" s="246"/>
      <c r="T20" s="115">
        <v>156</v>
      </c>
      <c r="U20" s="116">
        <f t="shared" si="2"/>
        <v>195</v>
      </c>
      <c r="V20" s="245"/>
      <c r="W20" s="246"/>
      <c r="X20" s="118">
        <f t="shared" si="5"/>
        <v>981</v>
      </c>
      <c r="Y20" s="117">
        <f>D20+H20+L20+P20+T20</f>
        <v>786</v>
      </c>
      <c r="Z20" s="119">
        <f>AVERAGE(E20,I20,M20,Q20,U20)</f>
        <v>196.2</v>
      </c>
      <c r="AA20" s="120">
        <f>AVERAGE(E20,I20,M20,Q20,U20)-C20</f>
        <v>157.19999999999999</v>
      </c>
      <c r="AB20" s="241"/>
      <c r="AC20" s="241"/>
    </row>
    <row r="21" spans="1:29" s="134" customFormat="1" ht="16.899999999999999" customHeight="1" thickBot="1" x14ac:dyDescent="0.25">
      <c r="A21" s="112"/>
      <c r="B21" s="136" t="s">
        <v>43</v>
      </c>
      <c r="C21" s="123">
        <v>20</v>
      </c>
      <c r="D21" s="115">
        <v>135</v>
      </c>
      <c r="E21" s="116">
        <f t="shared" si="3"/>
        <v>155</v>
      </c>
      <c r="F21" s="247"/>
      <c r="G21" s="248"/>
      <c r="H21" s="124">
        <v>162</v>
      </c>
      <c r="I21" s="118">
        <f t="shared" si="4"/>
        <v>182</v>
      </c>
      <c r="J21" s="247"/>
      <c r="K21" s="248"/>
      <c r="L21" s="117">
        <v>175</v>
      </c>
      <c r="M21" s="118">
        <f t="shared" si="0"/>
        <v>195</v>
      </c>
      <c r="N21" s="247"/>
      <c r="O21" s="248"/>
      <c r="P21" s="115">
        <v>132</v>
      </c>
      <c r="Q21" s="116">
        <f t="shared" si="1"/>
        <v>152</v>
      </c>
      <c r="R21" s="247"/>
      <c r="S21" s="248"/>
      <c r="T21" s="115">
        <v>158</v>
      </c>
      <c r="U21" s="116">
        <f t="shared" si="2"/>
        <v>178</v>
      </c>
      <c r="V21" s="247"/>
      <c r="W21" s="248"/>
      <c r="X21" s="118">
        <f t="shared" si="5"/>
        <v>862</v>
      </c>
      <c r="Y21" s="124">
        <f>D21+H21+L21+P21+T21</f>
        <v>762</v>
      </c>
      <c r="Z21" s="125">
        <f>AVERAGE(E21,I21,M21,Q21,U21)</f>
        <v>172.4</v>
      </c>
      <c r="AA21" s="126">
        <f>AVERAGE(E21,I21,M21,Q21,U21)-C21</f>
        <v>152.4</v>
      </c>
      <c r="AB21" s="242"/>
      <c r="AC21" s="242"/>
    </row>
    <row r="22" spans="1:29" s="134" customFormat="1" ht="48.75" customHeight="1" x14ac:dyDescent="0.2">
      <c r="A22" s="112"/>
      <c r="B22" s="193" t="s">
        <v>109</v>
      </c>
      <c r="C22" s="128">
        <f>SUM(C23:C25)+140</f>
        <v>217</v>
      </c>
      <c r="D22" s="100">
        <f>SUM(D23:D25)</f>
        <v>502</v>
      </c>
      <c r="E22" s="116">
        <f t="shared" si="3"/>
        <v>719</v>
      </c>
      <c r="F22" s="129">
        <f>E10</f>
        <v>734</v>
      </c>
      <c r="G22" s="106" t="str">
        <f>B10</f>
        <v>TER Team</v>
      </c>
      <c r="H22" s="130">
        <f>SUM(H23:H25)</f>
        <v>475</v>
      </c>
      <c r="I22" s="118">
        <f t="shared" si="4"/>
        <v>692</v>
      </c>
      <c r="J22" s="129">
        <f>I6</f>
        <v>741</v>
      </c>
      <c r="K22" s="106" t="str">
        <f>B6</f>
        <v>Aavmar</v>
      </c>
      <c r="L22" s="107">
        <f>SUM(L23:L25)</f>
        <v>433</v>
      </c>
      <c r="M22" s="118">
        <f t="shared" si="0"/>
        <v>650</v>
      </c>
      <c r="N22" s="129">
        <f>M26</f>
        <v>661</v>
      </c>
      <c r="O22" s="106" t="str">
        <f>B26</f>
        <v>Temper</v>
      </c>
      <c r="P22" s="107">
        <f>SUM(P23:P25)</f>
        <v>335</v>
      </c>
      <c r="Q22" s="116">
        <f>P22+C22-C23+174</f>
        <v>707</v>
      </c>
      <c r="R22" s="129">
        <f>Q18</f>
        <v>682</v>
      </c>
      <c r="S22" s="106" t="str">
        <f>B18</f>
        <v>Põdra Pubi</v>
      </c>
      <c r="T22" s="107">
        <f>SUM(T23:T25)</f>
        <v>312</v>
      </c>
      <c r="U22" s="116">
        <f>T22+C22+Q23-C23</f>
        <v>684</v>
      </c>
      <c r="V22" s="129">
        <f>U14</f>
        <v>758</v>
      </c>
      <c r="W22" s="106" t="str">
        <f>B14</f>
        <v>Silfer</v>
      </c>
      <c r="X22" s="109">
        <f t="shared" si="5"/>
        <v>3452</v>
      </c>
      <c r="Y22" s="107">
        <f>SUM(Y23:Y25)</f>
        <v>2057</v>
      </c>
      <c r="Z22" s="133">
        <f>AVERAGE(Z23,Z24,Z25)</f>
        <v>183.46666666666667</v>
      </c>
      <c r="AA22" s="111">
        <f>AVERAGE(AA23,AA24,AA25)</f>
        <v>157.79999999999998</v>
      </c>
      <c r="AB22" s="240">
        <f>F23+J23+N23+R23+V23</f>
        <v>1</v>
      </c>
      <c r="AC22" s="240" t="s">
        <v>162</v>
      </c>
    </row>
    <row r="23" spans="1:29" s="134" customFormat="1" ht="16.149999999999999" customHeight="1" x14ac:dyDescent="0.2">
      <c r="A23" s="112"/>
      <c r="B23" s="113" t="s">
        <v>108</v>
      </c>
      <c r="C23" s="121">
        <v>19</v>
      </c>
      <c r="D23" s="115">
        <v>144</v>
      </c>
      <c r="E23" s="116">
        <f t="shared" si="3"/>
        <v>163</v>
      </c>
      <c r="F23" s="243">
        <v>0</v>
      </c>
      <c r="G23" s="244"/>
      <c r="H23" s="117">
        <v>193</v>
      </c>
      <c r="I23" s="118">
        <f t="shared" si="4"/>
        <v>212</v>
      </c>
      <c r="J23" s="243">
        <v>0</v>
      </c>
      <c r="K23" s="244"/>
      <c r="L23" s="117">
        <v>144</v>
      </c>
      <c r="M23" s="118">
        <f t="shared" si="0"/>
        <v>163</v>
      </c>
      <c r="N23" s="243">
        <v>0</v>
      </c>
      <c r="O23" s="244"/>
      <c r="P23" s="117"/>
      <c r="Q23" s="116">
        <f>184-10</f>
        <v>174</v>
      </c>
      <c r="R23" s="243">
        <v>1</v>
      </c>
      <c r="S23" s="244"/>
      <c r="T23" s="115"/>
      <c r="U23" s="116">
        <v>174</v>
      </c>
      <c r="V23" s="243">
        <v>0</v>
      </c>
      <c r="W23" s="244"/>
      <c r="X23" s="118">
        <f t="shared" si="5"/>
        <v>886</v>
      </c>
      <c r="Y23" s="117">
        <f>D23+H23+L23+P23+T23</f>
        <v>481</v>
      </c>
      <c r="Z23" s="119">
        <f>AVERAGE(E23,I23,M23,Q23,U23)</f>
        <v>177.2</v>
      </c>
      <c r="AA23" s="120">
        <f>AVERAGE(E23,I23,M23,Q23,U23)-C23</f>
        <v>158.19999999999999</v>
      </c>
      <c r="AB23" s="241"/>
      <c r="AC23" s="241"/>
    </row>
    <row r="24" spans="1:29" s="134" customFormat="1" ht="16.149999999999999" customHeight="1" x14ac:dyDescent="0.2">
      <c r="A24" s="112"/>
      <c r="B24" s="122" t="s">
        <v>110</v>
      </c>
      <c r="C24" s="121">
        <v>36</v>
      </c>
      <c r="D24" s="115">
        <v>202</v>
      </c>
      <c r="E24" s="116">
        <f t="shared" si="3"/>
        <v>238</v>
      </c>
      <c r="F24" s="245"/>
      <c r="G24" s="246"/>
      <c r="H24" s="117">
        <v>120</v>
      </c>
      <c r="I24" s="118">
        <f t="shared" si="4"/>
        <v>156</v>
      </c>
      <c r="J24" s="245"/>
      <c r="K24" s="246"/>
      <c r="L24" s="117">
        <v>155</v>
      </c>
      <c r="M24" s="118">
        <f t="shared" si="0"/>
        <v>191</v>
      </c>
      <c r="N24" s="245"/>
      <c r="O24" s="246"/>
      <c r="P24" s="115">
        <v>164</v>
      </c>
      <c r="Q24" s="116">
        <f>P24+C24</f>
        <v>200</v>
      </c>
      <c r="R24" s="245"/>
      <c r="S24" s="246"/>
      <c r="T24" s="115">
        <v>132</v>
      </c>
      <c r="U24" s="116">
        <f t="shared" si="2"/>
        <v>168</v>
      </c>
      <c r="V24" s="245"/>
      <c r="W24" s="246"/>
      <c r="X24" s="118">
        <f t="shared" si="5"/>
        <v>953</v>
      </c>
      <c r="Y24" s="117">
        <f>D24+H24+L24+P24+T24</f>
        <v>773</v>
      </c>
      <c r="Z24" s="119">
        <f>AVERAGE(E24,I24,M24,Q24,U24)</f>
        <v>190.6</v>
      </c>
      <c r="AA24" s="120">
        <f>AVERAGE(E24,I24,M24,Q24,U24)-C24</f>
        <v>154.6</v>
      </c>
      <c r="AB24" s="241"/>
      <c r="AC24" s="241"/>
    </row>
    <row r="25" spans="1:29" s="134" customFormat="1" ht="16.899999999999999" customHeight="1" thickBot="1" x14ac:dyDescent="0.25">
      <c r="A25" s="112"/>
      <c r="B25" s="136" t="s">
        <v>107</v>
      </c>
      <c r="C25" s="123">
        <v>22</v>
      </c>
      <c r="D25" s="115">
        <v>156</v>
      </c>
      <c r="E25" s="116">
        <f t="shared" si="3"/>
        <v>178</v>
      </c>
      <c r="F25" s="247"/>
      <c r="G25" s="248"/>
      <c r="H25" s="124">
        <v>162</v>
      </c>
      <c r="I25" s="118">
        <f t="shared" si="4"/>
        <v>184</v>
      </c>
      <c r="J25" s="247"/>
      <c r="K25" s="248"/>
      <c r="L25" s="117">
        <v>134</v>
      </c>
      <c r="M25" s="118">
        <f t="shared" si="0"/>
        <v>156</v>
      </c>
      <c r="N25" s="247"/>
      <c r="O25" s="248"/>
      <c r="P25" s="115">
        <v>171</v>
      </c>
      <c r="Q25" s="116">
        <f>P25+C25</f>
        <v>193</v>
      </c>
      <c r="R25" s="247"/>
      <c r="S25" s="248"/>
      <c r="T25" s="115">
        <v>180</v>
      </c>
      <c r="U25" s="116">
        <f t="shared" si="2"/>
        <v>202</v>
      </c>
      <c r="V25" s="247"/>
      <c r="W25" s="248"/>
      <c r="X25" s="118">
        <f t="shared" si="5"/>
        <v>913</v>
      </c>
      <c r="Y25" s="124">
        <f>D25+H25+L25+P25+T25</f>
        <v>803</v>
      </c>
      <c r="Z25" s="125">
        <f>AVERAGE(E25,I25,M25,Q25,U25)</f>
        <v>182.6</v>
      </c>
      <c r="AA25" s="126">
        <f>AVERAGE(E25,I25,M25,Q25,U25)-C25</f>
        <v>160.6</v>
      </c>
      <c r="AB25" s="242"/>
      <c r="AC25" s="242"/>
    </row>
    <row r="26" spans="1:29" s="134" customFormat="1" ht="48.75" customHeight="1" thickBot="1" x14ac:dyDescent="0.25">
      <c r="A26" s="112"/>
      <c r="B26" s="98" t="s">
        <v>72</v>
      </c>
      <c r="C26" s="99">
        <f>SUM(C27:C29)+145</f>
        <v>380</v>
      </c>
      <c r="D26" s="100">
        <f>SUM(D27:D29)</f>
        <v>261</v>
      </c>
      <c r="E26" s="116">
        <f t="shared" si="3"/>
        <v>641</v>
      </c>
      <c r="F26" s="129">
        <f>E6</f>
        <v>681</v>
      </c>
      <c r="G26" s="106" t="str">
        <f>B6</f>
        <v>Aavmar</v>
      </c>
      <c r="H26" s="130">
        <f>SUM(H27:H29)</f>
        <v>290</v>
      </c>
      <c r="I26" s="118">
        <f t="shared" si="4"/>
        <v>670</v>
      </c>
      <c r="J26" s="129">
        <f>I14</f>
        <v>684</v>
      </c>
      <c r="K26" s="106" t="str">
        <f>B14</f>
        <v>Silfer</v>
      </c>
      <c r="L26" s="108">
        <f>SUM(L27:L29)</f>
        <v>281</v>
      </c>
      <c r="M26" s="118">
        <f t="shared" si="0"/>
        <v>661</v>
      </c>
      <c r="N26" s="129">
        <f>M22</f>
        <v>650</v>
      </c>
      <c r="O26" s="106" t="str">
        <f>B22</f>
        <v>JKM</v>
      </c>
      <c r="P26" s="107">
        <f>SUM(P27:P29)</f>
        <v>348</v>
      </c>
      <c r="Q26" s="116">
        <f t="shared" ref="Q26:Q29" si="6">P26+C26</f>
        <v>728</v>
      </c>
      <c r="R26" s="129">
        <f>Q10</f>
        <v>740</v>
      </c>
      <c r="S26" s="106" t="str">
        <f>B10</f>
        <v>TER Team</v>
      </c>
      <c r="T26" s="107">
        <f>SUM(T27:T29)</f>
        <v>334</v>
      </c>
      <c r="U26" s="116">
        <f t="shared" si="2"/>
        <v>714</v>
      </c>
      <c r="V26" s="129">
        <f>U18</f>
        <v>715</v>
      </c>
      <c r="W26" s="106" t="str">
        <f>B18</f>
        <v>Põdra Pubi</v>
      </c>
      <c r="X26" s="109">
        <f t="shared" si="5"/>
        <v>3414</v>
      </c>
      <c r="Y26" s="107">
        <f>SUM(Y27:Y29)</f>
        <v>1514</v>
      </c>
      <c r="Z26" s="133">
        <f>AVERAGE(Z27,Z28,Z29)</f>
        <v>179.26666666666665</v>
      </c>
      <c r="AA26" s="111">
        <f>AVERAGE(AA27,AA28,AA29)</f>
        <v>100.93333333333334</v>
      </c>
      <c r="AB26" s="240">
        <f>F27+J27+N27+R27+V27</f>
        <v>1</v>
      </c>
      <c r="AC26" s="240" t="s">
        <v>163</v>
      </c>
    </row>
    <row r="27" spans="1:29" s="134" customFormat="1" ht="16.149999999999999" customHeight="1" x14ac:dyDescent="0.2">
      <c r="A27" s="112"/>
      <c r="B27" s="135" t="s">
        <v>78</v>
      </c>
      <c r="C27" s="114">
        <v>27</v>
      </c>
      <c r="D27" s="115">
        <v>139</v>
      </c>
      <c r="E27" s="116">
        <f t="shared" si="3"/>
        <v>166</v>
      </c>
      <c r="F27" s="243">
        <v>0</v>
      </c>
      <c r="G27" s="244"/>
      <c r="H27" s="117">
        <v>147</v>
      </c>
      <c r="I27" s="118">
        <f t="shared" si="4"/>
        <v>174</v>
      </c>
      <c r="J27" s="243">
        <v>0</v>
      </c>
      <c r="K27" s="244"/>
      <c r="L27" s="117">
        <v>172</v>
      </c>
      <c r="M27" s="118">
        <f t="shared" si="0"/>
        <v>199</v>
      </c>
      <c r="N27" s="243">
        <v>1</v>
      </c>
      <c r="O27" s="244"/>
      <c r="P27" s="117">
        <v>179</v>
      </c>
      <c r="Q27" s="116">
        <f t="shared" si="6"/>
        <v>206</v>
      </c>
      <c r="R27" s="243">
        <v>0</v>
      </c>
      <c r="S27" s="244"/>
      <c r="T27" s="115">
        <v>173</v>
      </c>
      <c r="U27" s="116">
        <f t="shared" si="2"/>
        <v>200</v>
      </c>
      <c r="V27" s="243">
        <v>0</v>
      </c>
      <c r="W27" s="244"/>
      <c r="X27" s="118">
        <f t="shared" si="5"/>
        <v>945</v>
      </c>
      <c r="Y27" s="117">
        <f>D27+H27+L27+P27+T27</f>
        <v>810</v>
      </c>
      <c r="Z27" s="119">
        <f>AVERAGE(E27,I27,M27,Q27,U27)</f>
        <v>189</v>
      </c>
      <c r="AA27" s="120">
        <f>AVERAGE(E27,I27,M27,Q27,U27)-C27</f>
        <v>162</v>
      </c>
      <c r="AB27" s="241"/>
      <c r="AC27" s="241"/>
    </row>
    <row r="28" spans="1:29" s="134" customFormat="1" ht="16.149999999999999" customHeight="1" x14ac:dyDescent="0.2">
      <c r="A28" s="112"/>
      <c r="B28" s="122" t="s">
        <v>79</v>
      </c>
      <c r="C28" s="121">
        <v>35</v>
      </c>
      <c r="D28" s="115">
        <v>122</v>
      </c>
      <c r="E28" s="116">
        <f t="shared" si="3"/>
        <v>157</v>
      </c>
      <c r="F28" s="245"/>
      <c r="G28" s="246"/>
      <c r="H28" s="117">
        <v>143</v>
      </c>
      <c r="I28" s="118">
        <f t="shared" si="4"/>
        <v>178</v>
      </c>
      <c r="J28" s="245"/>
      <c r="K28" s="246"/>
      <c r="L28" s="117">
        <v>109</v>
      </c>
      <c r="M28" s="118">
        <f t="shared" si="0"/>
        <v>144</v>
      </c>
      <c r="N28" s="245"/>
      <c r="O28" s="246"/>
      <c r="P28" s="115">
        <v>169</v>
      </c>
      <c r="Q28" s="116">
        <f t="shared" si="6"/>
        <v>204</v>
      </c>
      <c r="R28" s="245"/>
      <c r="S28" s="246"/>
      <c r="T28" s="115">
        <v>161</v>
      </c>
      <c r="U28" s="116">
        <f t="shared" si="2"/>
        <v>196</v>
      </c>
      <c r="V28" s="245"/>
      <c r="W28" s="246"/>
      <c r="X28" s="118">
        <f t="shared" si="5"/>
        <v>879</v>
      </c>
      <c r="Y28" s="117">
        <f>D28+H28+L28+P28+T28</f>
        <v>704</v>
      </c>
      <c r="Z28" s="119">
        <f>AVERAGE(E28,I28,M28,Q28,U28)</f>
        <v>175.8</v>
      </c>
      <c r="AA28" s="120">
        <f>AVERAGE(E28,I28,M28,Q28,U28)-C28</f>
        <v>140.80000000000001</v>
      </c>
      <c r="AB28" s="241"/>
      <c r="AC28" s="241"/>
    </row>
    <row r="29" spans="1:29" s="134" customFormat="1" ht="16.899999999999999" customHeight="1" thickBot="1" x14ac:dyDescent="0.25">
      <c r="A29" s="112"/>
      <c r="B29" s="136" t="s">
        <v>80</v>
      </c>
      <c r="C29" s="123">
        <f>183-10</f>
        <v>173</v>
      </c>
      <c r="D29" s="115"/>
      <c r="E29" s="116">
        <f t="shared" si="3"/>
        <v>173</v>
      </c>
      <c r="F29" s="247"/>
      <c r="G29" s="248"/>
      <c r="H29" s="124"/>
      <c r="I29" s="118">
        <f t="shared" si="4"/>
        <v>173</v>
      </c>
      <c r="J29" s="247"/>
      <c r="K29" s="248"/>
      <c r="L29" s="117"/>
      <c r="M29" s="118">
        <f t="shared" si="0"/>
        <v>173</v>
      </c>
      <c r="N29" s="247"/>
      <c r="O29" s="248"/>
      <c r="P29" s="115"/>
      <c r="Q29" s="116">
        <f t="shared" si="6"/>
        <v>173</v>
      </c>
      <c r="R29" s="247"/>
      <c r="S29" s="248"/>
      <c r="T29" s="115"/>
      <c r="U29" s="116">
        <f t="shared" si="2"/>
        <v>173</v>
      </c>
      <c r="V29" s="247"/>
      <c r="W29" s="248"/>
      <c r="X29" s="118">
        <f t="shared" si="5"/>
        <v>865</v>
      </c>
      <c r="Y29" s="124">
        <f>D29+H29+L29+P29+T29</f>
        <v>0</v>
      </c>
      <c r="Z29" s="125">
        <f>AVERAGE(E29,I29,M29,Q29,U29)</f>
        <v>173</v>
      </c>
      <c r="AA29" s="126">
        <f>AVERAGE(E29,I29,M29,Q29,U29)-C29</f>
        <v>0</v>
      </c>
      <c r="AB29" s="242"/>
      <c r="AC29" s="242"/>
    </row>
    <row r="30" spans="1:29" s="134" customFormat="1" ht="30.75" customHeight="1" x14ac:dyDescent="0.2">
      <c r="A30" s="112"/>
      <c r="B30" s="139"/>
      <c r="C30" s="140"/>
      <c r="D30" s="141"/>
      <c r="E30" s="142"/>
      <c r="F30" s="143"/>
      <c r="G30" s="143"/>
      <c r="H30" s="141"/>
      <c r="I30" s="142"/>
      <c r="J30" s="143"/>
      <c r="K30" s="143"/>
      <c r="L30" s="141"/>
      <c r="M30" s="142"/>
      <c r="N30" s="143"/>
      <c r="O30" s="143"/>
      <c r="P30" s="141"/>
      <c r="Q30" s="142"/>
      <c r="R30" s="143"/>
      <c r="S30" s="143"/>
      <c r="T30" s="141"/>
      <c r="U30" s="142"/>
      <c r="V30" s="143"/>
      <c r="W30" s="143"/>
      <c r="X30" s="142"/>
      <c r="Y30" s="141"/>
      <c r="Z30" s="144"/>
      <c r="AA30" s="145"/>
      <c r="AB30" s="146"/>
      <c r="AC30" s="146"/>
    </row>
  </sheetData>
  <mergeCells count="52">
    <mergeCell ref="F5:G5"/>
    <mergeCell ref="J5:K5"/>
    <mergeCell ref="N5:O5"/>
    <mergeCell ref="R5:S5"/>
    <mergeCell ref="V5:W5"/>
    <mergeCell ref="F4:G4"/>
    <mergeCell ref="J4:K4"/>
    <mergeCell ref="N4:O4"/>
    <mergeCell ref="R4:S4"/>
    <mergeCell ref="V4:W4"/>
    <mergeCell ref="AB6:AB9"/>
    <mergeCell ref="AC6:AC9"/>
    <mergeCell ref="F7:G9"/>
    <mergeCell ref="J7:K9"/>
    <mergeCell ref="N7:O9"/>
    <mergeCell ref="R7:S9"/>
    <mergeCell ref="V7:W9"/>
    <mergeCell ref="AB10:AB13"/>
    <mergeCell ref="AC10:AC13"/>
    <mergeCell ref="F11:G13"/>
    <mergeCell ref="J11:K13"/>
    <mergeCell ref="N11:O13"/>
    <mergeCell ref="R11:S13"/>
    <mergeCell ref="V11:W13"/>
    <mergeCell ref="AB14:AB17"/>
    <mergeCell ref="AC14:AC17"/>
    <mergeCell ref="F15:G17"/>
    <mergeCell ref="J15:K17"/>
    <mergeCell ref="N15:O17"/>
    <mergeCell ref="R15:S17"/>
    <mergeCell ref="V15:W17"/>
    <mergeCell ref="AB18:AB21"/>
    <mergeCell ref="AC18:AC21"/>
    <mergeCell ref="F19:G21"/>
    <mergeCell ref="J19:K21"/>
    <mergeCell ref="N19:O21"/>
    <mergeCell ref="R19:S21"/>
    <mergeCell ref="V19:W21"/>
    <mergeCell ref="AB22:AB25"/>
    <mergeCell ref="AC22:AC25"/>
    <mergeCell ref="F23:G25"/>
    <mergeCell ref="J23:K25"/>
    <mergeCell ref="N23:O25"/>
    <mergeCell ref="R23:S25"/>
    <mergeCell ref="V23:W25"/>
    <mergeCell ref="AB26:AB29"/>
    <mergeCell ref="AC26:AC29"/>
    <mergeCell ref="F27:G29"/>
    <mergeCell ref="J27:K29"/>
    <mergeCell ref="N27:O29"/>
    <mergeCell ref="R27:S29"/>
    <mergeCell ref="V27:W29"/>
  </mergeCells>
  <conditionalFormatting sqref="C6:C8 C10:C12 C14:C16 C18:C20">
    <cfRule type="cellIs" dxfId="739" priority="33" stopIfTrue="1" operator="between">
      <formula>200</formula>
      <formula>300</formula>
    </cfRule>
  </conditionalFormatting>
  <conditionalFormatting sqref="AA3:AA5">
    <cfRule type="cellIs" dxfId="738" priority="34" stopIfTrue="1" operator="between">
      <formula>200</formula>
      <formula>300</formula>
    </cfRule>
  </conditionalFormatting>
  <conditionalFormatting sqref="V10:W10 F10:G10 E7:F7 L7:L10 N7 T7:T10 V7 H7:H10 J7 R7 F26:H26 N10:P10 X6:AA30 J10:K10 X1:AA1 L1 H1 P1 T1 D1 J14:L14 J26:L26 J22:L22 J18:L18 N18:P18 N22:P22 N26:P26 N14:P14 R14:T14 R26:T26 R22:T22 R18:T18 R10:S10 V18:W18 V22:W22 V26:W26 V14:W14 F14:H14 F18:H18 F22:H22 E8:E29 E6 U6:U29">
    <cfRule type="cellIs" dxfId="737" priority="35" stopIfTrue="1" operator="between">
      <formula>200</formula>
      <formula>300</formula>
    </cfRule>
  </conditionalFormatting>
  <conditionalFormatting sqref="D10">
    <cfRule type="cellIs" dxfId="736" priority="32" stopIfTrue="1" operator="between">
      <formula>200</formula>
      <formula>300</formula>
    </cfRule>
  </conditionalFormatting>
  <conditionalFormatting sqref="D14">
    <cfRule type="cellIs" dxfId="735" priority="31" stopIfTrue="1" operator="between">
      <formula>200</formula>
      <formula>300</formula>
    </cfRule>
  </conditionalFormatting>
  <conditionalFormatting sqref="D18">
    <cfRule type="cellIs" dxfId="734" priority="30" stopIfTrue="1" operator="between">
      <formula>200</formula>
      <formula>300</formula>
    </cfRule>
  </conditionalFormatting>
  <conditionalFormatting sqref="D22">
    <cfRule type="cellIs" dxfId="733" priority="29" stopIfTrue="1" operator="between">
      <formula>200</formula>
      <formula>300</formula>
    </cfRule>
  </conditionalFormatting>
  <conditionalFormatting sqref="D26">
    <cfRule type="cellIs" dxfId="732" priority="28" stopIfTrue="1" operator="between">
      <formula>200</formula>
      <formula>300</formula>
    </cfRule>
  </conditionalFormatting>
  <conditionalFormatting sqref="D6">
    <cfRule type="cellIs" dxfId="731" priority="27" stopIfTrue="1" operator="between">
      <formula>200</formula>
      <formula>300</formula>
    </cfRule>
  </conditionalFormatting>
  <conditionalFormatting sqref="F6:H6 J6:L6 N6:P6 R6:T6 V6:W6">
    <cfRule type="cellIs" dxfId="730" priority="26" stopIfTrue="1" operator="between">
      <formula>200</formula>
      <formula>300</formula>
    </cfRule>
  </conditionalFormatting>
  <conditionalFormatting sqref="F23 L23:L25 N23 T23:T25 V23 H23:H25 J23 P23:P25 R23 D23:D25">
    <cfRule type="cellIs" dxfId="729" priority="22" stopIfTrue="1" operator="between">
      <formula>200</formula>
      <formula>300</formula>
    </cfRule>
  </conditionalFormatting>
  <conditionalFormatting sqref="F19 L19:L21 N19 T19:T21 V19 H19:H21 J19 P19:P21 R19">
    <cfRule type="cellIs" dxfId="728" priority="23" stopIfTrue="1" operator="between">
      <formula>200</formula>
      <formula>300</formula>
    </cfRule>
  </conditionalFormatting>
  <conditionalFormatting sqref="F27 L27:L30 N27 V27 H27:H30 J27 P27:P30 R27">
    <cfRule type="cellIs" dxfId="727" priority="21" stopIfTrue="1" operator="between">
      <formula>200</formula>
      <formula>300</formula>
    </cfRule>
  </conditionalFormatting>
  <conditionalFormatting sqref="F11 L11:L13 N11 T11:T13 V11 H11:H13 J11 P11:P13 R11">
    <cfRule type="cellIs" dxfId="726" priority="25" stopIfTrue="1" operator="between">
      <formula>200</formula>
      <formula>300</formula>
    </cfRule>
  </conditionalFormatting>
  <conditionalFormatting sqref="F15 L15:L17 N15 T15:T17 V15 H15:H17 J15 P15:P17 R15">
    <cfRule type="cellIs" dxfId="725" priority="24" stopIfTrue="1" operator="between">
      <formula>200</formula>
      <formula>300</formula>
    </cfRule>
  </conditionalFormatting>
  <conditionalFormatting sqref="Q6:Q29">
    <cfRule type="cellIs" dxfId="724" priority="20" stopIfTrue="1" operator="between">
      <formula>200</formula>
      <formula>300</formula>
    </cfRule>
  </conditionalFormatting>
  <conditionalFormatting sqref="T27:T30">
    <cfRule type="cellIs" dxfId="723" priority="19" stopIfTrue="1" operator="between">
      <formula>200</formula>
      <formula>300</formula>
    </cfRule>
  </conditionalFormatting>
  <conditionalFormatting sqref="M6:M29">
    <cfRule type="cellIs" dxfId="722" priority="18" stopIfTrue="1" operator="between">
      <formula>200</formula>
      <formula>300</formula>
    </cfRule>
  </conditionalFormatting>
  <conditionalFormatting sqref="D27:D30 D19:D21 D15:D17 D11:D13 D7:D9">
    <cfRule type="cellIs" dxfId="721" priority="16" stopIfTrue="1" operator="between">
      <formula>200</formula>
      <formula>300</formula>
    </cfRule>
  </conditionalFormatting>
  <conditionalFormatting sqref="P7:P9">
    <cfRule type="cellIs" dxfId="720" priority="17" stopIfTrue="1" operator="between">
      <formula>200</formula>
      <formula>300</formula>
    </cfRule>
  </conditionalFormatting>
  <conditionalFormatting sqref="E30">
    <cfRule type="cellIs" dxfId="719" priority="15" stopIfTrue="1" operator="between">
      <formula>200</formula>
      <formula>300</formula>
    </cfRule>
  </conditionalFormatting>
  <conditionalFormatting sqref="I30">
    <cfRule type="cellIs" dxfId="718" priority="14" stopIfTrue="1" operator="between">
      <formula>200</formula>
      <formula>300</formula>
    </cfRule>
  </conditionalFormatting>
  <conditionalFormatting sqref="M30">
    <cfRule type="cellIs" dxfId="717" priority="13" stopIfTrue="1" operator="between">
      <formula>200</formula>
      <formula>300</formula>
    </cfRule>
  </conditionalFormatting>
  <conditionalFormatting sqref="Q30">
    <cfRule type="cellIs" dxfId="716" priority="12" stopIfTrue="1" operator="between">
      <formula>200</formula>
      <formula>300</formula>
    </cfRule>
  </conditionalFormatting>
  <conditionalFormatting sqref="U30">
    <cfRule type="cellIs" dxfId="715" priority="11" stopIfTrue="1" operator="between">
      <formula>200</formula>
      <formula>300</formula>
    </cfRule>
  </conditionalFormatting>
  <conditionalFormatting sqref="E1">
    <cfRule type="cellIs" dxfId="714" priority="10" stopIfTrue="1" operator="between">
      <formula>200</formula>
      <formula>300</formula>
    </cfRule>
  </conditionalFormatting>
  <conditionalFormatting sqref="I1">
    <cfRule type="cellIs" dxfId="713" priority="9" stopIfTrue="1" operator="between">
      <formula>200</formula>
      <formula>300</formula>
    </cfRule>
  </conditionalFormatting>
  <conditionalFormatting sqref="M1">
    <cfRule type="cellIs" dxfId="712" priority="8" stopIfTrue="1" operator="between">
      <formula>200</formula>
      <formula>300</formula>
    </cfRule>
  </conditionalFormatting>
  <conditionalFormatting sqref="Q1">
    <cfRule type="cellIs" dxfId="711" priority="7" stopIfTrue="1" operator="between">
      <formula>200</formula>
      <formula>300</formula>
    </cfRule>
  </conditionalFormatting>
  <conditionalFormatting sqref="U1">
    <cfRule type="cellIs" dxfId="710" priority="6" stopIfTrue="1" operator="between">
      <formula>200</formula>
      <formula>300</formula>
    </cfRule>
  </conditionalFormatting>
  <conditionalFormatting sqref="I6:I29">
    <cfRule type="cellIs" dxfId="709" priority="5" stopIfTrue="1" operator="between">
      <formula>200</formula>
      <formula>300</formula>
    </cfRule>
  </conditionalFormatting>
  <conditionalFormatting sqref="C26:C28">
    <cfRule type="cellIs" dxfId="708" priority="2" stopIfTrue="1" operator="between">
      <formula>200</formula>
      <formula>300</formula>
    </cfRule>
  </conditionalFormatting>
  <conditionalFormatting sqref="C22:C24">
    <cfRule type="cellIs" dxfId="707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90" zoomScaleNormal="90" workbookViewId="0">
      <selection activeCell="A3" sqref="A3"/>
    </sheetView>
  </sheetViews>
  <sheetFormatPr defaultColWidth="9.140625" defaultRowHeight="16.5" x14ac:dyDescent="0.25"/>
  <cols>
    <col min="1" max="1" width="1.7109375" style="65" customWidth="1"/>
    <col min="2" max="2" width="30.8554687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9" width="14.42578125" style="149" customWidth="1"/>
    <col min="30" max="16384" width="9.140625" style="65"/>
  </cols>
  <sheetData>
    <row r="1" spans="1:34" s="134" customFormat="1" ht="9.75" customHeight="1" x14ac:dyDescent="0.2">
      <c r="A1" s="112"/>
      <c r="B1" s="139"/>
      <c r="C1" s="140"/>
      <c r="D1" s="141"/>
      <c r="E1" s="142"/>
      <c r="F1" s="143"/>
      <c r="G1" s="143"/>
      <c r="H1" s="141"/>
      <c r="I1" s="142"/>
      <c r="J1" s="143"/>
      <c r="K1" s="143"/>
      <c r="L1" s="141"/>
      <c r="M1" s="142"/>
      <c r="N1" s="143"/>
      <c r="O1" s="143"/>
      <c r="P1" s="141"/>
      <c r="Q1" s="142"/>
      <c r="R1" s="143"/>
      <c r="S1" s="143"/>
      <c r="T1" s="141"/>
      <c r="U1" s="142"/>
      <c r="V1" s="143"/>
      <c r="W1" s="143"/>
      <c r="X1" s="142"/>
      <c r="Y1" s="141"/>
      <c r="Z1" s="144"/>
      <c r="AA1" s="145"/>
      <c r="AB1" s="146"/>
      <c r="AC1" s="146"/>
    </row>
    <row r="2" spans="1:34" ht="31.5" customHeight="1" x14ac:dyDescent="0.25">
      <c r="B2" s="66"/>
      <c r="C2" s="67"/>
      <c r="D2" s="68"/>
      <c r="E2" s="69"/>
      <c r="F2" s="69"/>
      <c r="G2" s="69" t="s">
        <v>186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7"/>
      <c r="S2" s="67"/>
      <c r="T2" s="67"/>
      <c r="U2" s="185"/>
      <c r="V2" s="186" t="s">
        <v>65</v>
      </c>
      <c r="W2" s="70"/>
      <c r="X2" s="70"/>
      <c r="Y2" s="70"/>
      <c r="Z2" s="67"/>
      <c r="AA2" s="67"/>
      <c r="AB2" s="68"/>
      <c r="AC2" s="68"/>
    </row>
    <row r="3" spans="1:34" ht="20.25" thickBot="1" x14ac:dyDescent="0.3">
      <c r="B3" s="71" t="s">
        <v>19</v>
      </c>
      <c r="C3" s="72"/>
      <c r="D3" s="68"/>
      <c r="E3" s="7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</row>
    <row r="4" spans="1:34" x14ac:dyDescent="0.25">
      <c r="B4" s="74" t="s">
        <v>1</v>
      </c>
      <c r="C4" s="75" t="s">
        <v>20</v>
      </c>
      <c r="D4" s="76"/>
      <c r="E4" s="237" t="s">
        <v>21</v>
      </c>
      <c r="F4" s="249" t="s">
        <v>22</v>
      </c>
      <c r="G4" s="250"/>
      <c r="H4" s="78"/>
      <c r="I4" s="237" t="s">
        <v>23</v>
      </c>
      <c r="J4" s="249" t="s">
        <v>22</v>
      </c>
      <c r="K4" s="250"/>
      <c r="L4" s="79"/>
      <c r="M4" s="237" t="s">
        <v>24</v>
      </c>
      <c r="N4" s="249" t="s">
        <v>22</v>
      </c>
      <c r="O4" s="250"/>
      <c r="P4" s="79"/>
      <c r="Q4" s="237" t="s">
        <v>25</v>
      </c>
      <c r="R4" s="249" t="s">
        <v>22</v>
      </c>
      <c r="S4" s="250"/>
      <c r="T4" s="80"/>
      <c r="U4" s="237" t="s">
        <v>26</v>
      </c>
      <c r="V4" s="249" t="s">
        <v>22</v>
      </c>
      <c r="W4" s="250"/>
      <c r="X4" s="237" t="s">
        <v>27</v>
      </c>
      <c r="Y4" s="81"/>
      <c r="Z4" s="82" t="s">
        <v>28</v>
      </c>
      <c r="AA4" s="83" t="s">
        <v>4</v>
      </c>
      <c r="AB4" s="84" t="s">
        <v>27</v>
      </c>
      <c r="AC4" s="84" t="s">
        <v>154</v>
      </c>
    </row>
    <row r="5" spans="1:34" ht="17.25" thickBot="1" x14ac:dyDescent="0.3">
      <c r="A5" s="85"/>
      <c r="B5" s="86" t="s">
        <v>29</v>
      </c>
      <c r="C5" s="87"/>
      <c r="D5" s="88"/>
      <c r="E5" s="89" t="s">
        <v>30</v>
      </c>
      <c r="F5" s="251" t="s">
        <v>31</v>
      </c>
      <c r="G5" s="252"/>
      <c r="H5" s="90"/>
      <c r="I5" s="89" t="s">
        <v>30</v>
      </c>
      <c r="J5" s="251" t="s">
        <v>31</v>
      </c>
      <c r="K5" s="252"/>
      <c r="L5" s="89"/>
      <c r="M5" s="89" t="s">
        <v>30</v>
      </c>
      <c r="N5" s="251" t="s">
        <v>31</v>
      </c>
      <c r="O5" s="252"/>
      <c r="P5" s="89"/>
      <c r="Q5" s="89" t="s">
        <v>30</v>
      </c>
      <c r="R5" s="251" t="s">
        <v>31</v>
      </c>
      <c r="S5" s="252"/>
      <c r="T5" s="91"/>
      <c r="U5" s="89" t="s">
        <v>30</v>
      </c>
      <c r="V5" s="251" t="s">
        <v>31</v>
      </c>
      <c r="W5" s="252"/>
      <c r="X5" s="92" t="s">
        <v>30</v>
      </c>
      <c r="Y5" s="93" t="s">
        <v>32</v>
      </c>
      <c r="Z5" s="94" t="s">
        <v>33</v>
      </c>
      <c r="AA5" s="95" t="s">
        <v>34</v>
      </c>
      <c r="AB5" s="96" t="s">
        <v>2</v>
      </c>
      <c r="AC5" s="96"/>
    </row>
    <row r="6" spans="1:34" ht="48.75" customHeight="1" thickBot="1" x14ac:dyDescent="0.3">
      <c r="A6" s="97"/>
      <c r="B6" s="98" t="s">
        <v>72</v>
      </c>
      <c r="C6" s="99">
        <f>SUM(C7:C9)+145</f>
        <v>236</v>
      </c>
      <c r="D6" s="100">
        <f>SUM(D7:D9)</f>
        <v>443</v>
      </c>
      <c r="E6" s="116">
        <f>D6+C6</f>
        <v>679</v>
      </c>
      <c r="F6" s="102">
        <f>E26</f>
        <v>707</v>
      </c>
      <c r="G6" s="103" t="str">
        <f>B26</f>
        <v>Rakvere Linnavalitsus</v>
      </c>
      <c r="H6" s="104">
        <f>SUM(H7:H9)</f>
        <v>438</v>
      </c>
      <c r="I6" s="118">
        <f>H6+C6</f>
        <v>674</v>
      </c>
      <c r="J6" s="105">
        <f>I22</f>
        <v>643</v>
      </c>
      <c r="K6" s="106" t="str">
        <f>B22</f>
        <v>Eesti Raudtee</v>
      </c>
      <c r="L6" s="107">
        <f>SUM(L7:L9)</f>
        <v>501</v>
      </c>
      <c r="M6" s="118">
        <f>L6+C6</f>
        <v>737</v>
      </c>
      <c r="N6" s="102">
        <f>M18</f>
        <v>717</v>
      </c>
      <c r="O6" s="103" t="str">
        <f>B18</f>
        <v>Toode</v>
      </c>
      <c r="P6" s="108">
        <f>SUM(P7:P9)</f>
        <v>452</v>
      </c>
      <c r="Q6" s="116">
        <f>P6+C6</f>
        <v>688</v>
      </c>
      <c r="R6" s="102">
        <f>Q14</f>
        <v>707</v>
      </c>
      <c r="S6" s="103" t="str">
        <f>B14</f>
        <v>JKM</v>
      </c>
      <c r="T6" s="108">
        <f>SUM(T7:T9)</f>
        <v>474</v>
      </c>
      <c r="U6" s="116">
        <f>T6+C6</f>
        <v>710</v>
      </c>
      <c r="V6" s="102">
        <f>U10</f>
        <v>629</v>
      </c>
      <c r="W6" s="103" t="str">
        <f>B10</f>
        <v>VERX</v>
      </c>
      <c r="X6" s="109">
        <f t="shared" ref="X6:X29" si="0">E6+I6+M6+Q6+U6</f>
        <v>3488</v>
      </c>
      <c r="Y6" s="107">
        <f>SUM(Y7:Y9)</f>
        <v>2308</v>
      </c>
      <c r="Z6" s="110">
        <f>AVERAGE(Z7,Z8,Z9)</f>
        <v>184.20000000000002</v>
      </c>
      <c r="AA6" s="111">
        <f>AVERAGE(AA7,AA8,AA9)</f>
        <v>153.86666666666667</v>
      </c>
      <c r="AB6" s="240">
        <f>F7+J7+N7+R7+V7</f>
        <v>3</v>
      </c>
      <c r="AC6" s="240" t="s">
        <v>159</v>
      </c>
    </row>
    <row r="7" spans="1:34" ht="16.899999999999999" customHeight="1" x14ac:dyDescent="0.25">
      <c r="A7" s="112"/>
      <c r="B7" s="135" t="s">
        <v>78</v>
      </c>
      <c r="C7" s="114">
        <v>27</v>
      </c>
      <c r="D7" s="115">
        <v>174</v>
      </c>
      <c r="E7" s="116">
        <f>D7+C7</f>
        <v>201</v>
      </c>
      <c r="F7" s="243">
        <v>0</v>
      </c>
      <c r="G7" s="244"/>
      <c r="H7" s="117">
        <v>135</v>
      </c>
      <c r="I7" s="118">
        <f>H7+C7</f>
        <v>162</v>
      </c>
      <c r="J7" s="243">
        <v>1</v>
      </c>
      <c r="K7" s="244"/>
      <c r="L7" s="117">
        <v>139</v>
      </c>
      <c r="M7" s="118">
        <f>L7+C7</f>
        <v>166</v>
      </c>
      <c r="N7" s="243">
        <v>1</v>
      </c>
      <c r="O7" s="244"/>
      <c r="P7" s="117">
        <v>193</v>
      </c>
      <c r="Q7" s="116">
        <f>P7+C7</f>
        <v>220</v>
      </c>
      <c r="R7" s="243">
        <v>0</v>
      </c>
      <c r="S7" s="244"/>
      <c r="T7" s="115">
        <v>175</v>
      </c>
      <c r="U7" s="116">
        <f>T7+C7</f>
        <v>202</v>
      </c>
      <c r="V7" s="243">
        <v>1</v>
      </c>
      <c r="W7" s="244"/>
      <c r="X7" s="118">
        <f t="shared" si="0"/>
        <v>951</v>
      </c>
      <c r="Y7" s="117">
        <f>D7+H7+L7+P7+T7</f>
        <v>816</v>
      </c>
      <c r="Z7" s="119">
        <f>AVERAGE(E7,I7,M7,Q7,U7)</f>
        <v>190.2</v>
      </c>
      <c r="AA7" s="120">
        <f>AVERAGE(E7,I7,M7,Q7,U7)-C7</f>
        <v>163.19999999999999</v>
      </c>
      <c r="AB7" s="241"/>
      <c r="AC7" s="241"/>
    </row>
    <row r="8" spans="1:34" s="85" customFormat="1" ht="16.149999999999999" customHeight="1" x14ac:dyDescent="0.25">
      <c r="A8" s="112"/>
      <c r="B8" s="122" t="s">
        <v>79</v>
      </c>
      <c r="C8" s="121">
        <v>35</v>
      </c>
      <c r="D8" s="115">
        <v>123</v>
      </c>
      <c r="E8" s="116">
        <f t="shared" ref="E8:E29" si="1">D8+C8</f>
        <v>158</v>
      </c>
      <c r="F8" s="245"/>
      <c r="G8" s="246"/>
      <c r="H8" s="117">
        <v>160</v>
      </c>
      <c r="I8" s="118">
        <f t="shared" ref="I8:I29" si="2">H8+C8</f>
        <v>195</v>
      </c>
      <c r="J8" s="245"/>
      <c r="K8" s="246"/>
      <c r="L8" s="117">
        <v>179</v>
      </c>
      <c r="M8" s="118">
        <f t="shared" ref="M8:M29" si="3">L8+C8</f>
        <v>214</v>
      </c>
      <c r="N8" s="245"/>
      <c r="O8" s="246"/>
      <c r="P8" s="115">
        <v>144</v>
      </c>
      <c r="Q8" s="116">
        <f t="shared" ref="Q8:Q29" si="4">P8+C8</f>
        <v>179</v>
      </c>
      <c r="R8" s="245"/>
      <c r="S8" s="246"/>
      <c r="T8" s="115">
        <v>124</v>
      </c>
      <c r="U8" s="116">
        <f t="shared" ref="U8:U29" si="5">T8+C8</f>
        <v>159</v>
      </c>
      <c r="V8" s="245"/>
      <c r="W8" s="246"/>
      <c r="X8" s="118">
        <f t="shared" si="0"/>
        <v>905</v>
      </c>
      <c r="Y8" s="117">
        <f>D8+H8+L8+P8+T8</f>
        <v>730</v>
      </c>
      <c r="Z8" s="119">
        <f>AVERAGE(E8,I8,M8,Q8,U8)</f>
        <v>181</v>
      </c>
      <c r="AA8" s="120">
        <f>AVERAGE(E8,I8,M8,Q8,U8)-C8</f>
        <v>146</v>
      </c>
      <c r="AB8" s="241"/>
      <c r="AC8" s="241"/>
      <c r="AD8" s="65"/>
      <c r="AE8" s="65"/>
      <c r="AF8" s="65"/>
      <c r="AG8" s="65"/>
      <c r="AH8" s="65"/>
    </row>
    <row r="9" spans="1:34" s="85" customFormat="1" ht="17.45" customHeight="1" thickBot="1" x14ac:dyDescent="0.3">
      <c r="A9" s="112"/>
      <c r="B9" s="136" t="s">
        <v>80</v>
      </c>
      <c r="C9" s="123">
        <v>29</v>
      </c>
      <c r="D9" s="115">
        <v>146</v>
      </c>
      <c r="E9" s="116">
        <f t="shared" si="1"/>
        <v>175</v>
      </c>
      <c r="F9" s="247"/>
      <c r="G9" s="248"/>
      <c r="H9" s="124">
        <v>143</v>
      </c>
      <c r="I9" s="118">
        <f t="shared" si="2"/>
        <v>172</v>
      </c>
      <c r="J9" s="247"/>
      <c r="K9" s="248"/>
      <c r="L9" s="117">
        <v>183</v>
      </c>
      <c r="M9" s="118">
        <f t="shared" si="3"/>
        <v>212</v>
      </c>
      <c r="N9" s="247"/>
      <c r="O9" s="248"/>
      <c r="P9" s="115">
        <v>115</v>
      </c>
      <c r="Q9" s="116">
        <f t="shared" si="4"/>
        <v>144</v>
      </c>
      <c r="R9" s="247"/>
      <c r="S9" s="248"/>
      <c r="T9" s="115">
        <v>175</v>
      </c>
      <c r="U9" s="116">
        <f t="shared" si="5"/>
        <v>204</v>
      </c>
      <c r="V9" s="247"/>
      <c r="W9" s="248"/>
      <c r="X9" s="118">
        <f t="shared" si="0"/>
        <v>907</v>
      </c>
      <c r="Y9" s="124">
        <f>D9+H9+L9+P9+T9</f>
        <v>762</v>
      </c>
      <c r="Z9" s="125">
        <f>AVERAGE(E9,I9,M9,Q9,U9)</f>
        <v>181.4</v>
      </c>
      <c r="AA9" s="126">
        <f>AVERAGE(E9,I9,M9,Q9,U9)-C9</f>
        <v>152.4</v>
      </c>
      <c r="AB9" s="242"/>
      <c r="AC9" s="242"/>
      <c r="AD9" s="65"/>
      <c r="AE9" s="65"/>
      <c r="AF9" s="65"/>
      <c r="AG9" s="65"/>
      <c r="AH9" s="65"/>
    </row>
    <row r="10" spans="1:34" s="134" customFormat="1" ht="48.75" customHeight="1" thickBot="1" x14ac:dyDescent="0.3">
      <c r="A10" s="112"/>
      <c r="B10" s="127" t="s">
        <v>16</v>
      </c>
      <c r="C10" s="128">
        <f>SUM(C11:C13)+140</f>
        <v>213</v>
      </c>
      <c r="D10" s="100">
        <f>SUM(D11:D13)</f>
        <v>456</v>
      </c>
      <c r="E10" s="116">
        <f t="shared" si="1"/>
        <v>669</v>
      </c>
      <c r="F10" s="129">
        <f>E22</f>
        <v>725</v>
      </c>
      <c r="G10" s="106" t="str">
        <f>B22</f>
        <v>Eesti Raudtee</v>
      </c>
      <c r="H10" s="130">
        <f>SUM(H11:H13)</f>
        <v>426</v>
      </c>
      <c r="I10" s="118">
        <f t="shared" si="2"/>
        <v>639</v>
      </c>
      <c r="J10" s="129">
        <f>I18</f>
        <v>693</v>
      </c>
      <c r="K10" s="106" t="str">
        <f>B18</f>
        <v>Toode</v>
      </c>
      <c r="L10" s="107">
        <f>SUM(L11:L13)</f>
        <v>466</v>
      </c>
      <c r="M10" s="118">
        <f t="shared" si="3"/>
        <v>679</v>
      </c>
      <c r="N10" s="129">
        <f>M14</f>
        <v>699</v>
      </c>
      <c r="O10" s="106" t="str">
        <f>B14</f>
        <v>JKM</v>
      </c>
      <c r="P10" s="107">
        <f>SUM(P11:P13)</f>
        <v>449</v>
      </c>
      <c r="Q10" s="116">
        <f t="shared" si="4"/>
        <v>662</v>
      </c>
      <c r="R10" s="129">
        <f>Q26</f>
        <v>667</v>
      </c>
      <c r="S10" s="106" t="str">
        <f>B26</f>
        <v>Rakvere Linnavalitsus</v>
      </c>
      <c r="T10" s="107">
        <f>SUM(T11:T13)</f>
        <v>416</v>
      </c>
      <c r="U10" s="116">
        <f t="shared" si="5"/>
        <v>629</v>
      </c>
      <c r="V10" s="129">
        <f>U6</f>
        <v>710</v>
      </c>
      <c r="W10" s="106" t="str">
        <f>B6</f>
        <v>Temper</v>
      </c>
      <c r="X10" s="109">
        <f t="shared" si="0"/>
        <v>3278</v>
      </c>
      <c r="Y10" s="107">
        <f>SUM(Y11:Y13)</f>
        <v>2213</v>
      </c>
      <c r="Z10" s="133">
        <f>AVERAGE(Z11,Z12,Z13)</f>
        <v>171.86666666666667</v>
      </c>
      <c r="AA10" s="111">
        <f>AVERAGE(AA11,AA12,AA13)</f>
        <v>147.53333333333333</v>
      </c>
      <c r="AB10" s="240">
        <f>F11+J11+N11+R11+V11</f>
        <v>0</v>
      </c>
      <c r="AC10" s="240" t="s">
        <v>163</v>
      </c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35" t="s">
        <v>38</v>
      </c>
      <c r="C11" s="121">
        <v>6</v>
      </c>
      <c r="D11" s="115">
        <v>167</v>
      </c>
      <c r="E11" s="116">
        <f t="shared" si="1"/>
        <v>173</v>
      </c>
      <c r="F11" s="243">
        <v>0</v>
      </c>
      <c r="G11" s="244"/>
      <c r="H11" s="117">
        <v>170</v>
      </c>
      <c r="I11" s="118">
        <f t="shared" si="2"/>
        <v>176</v>
      </c>
      <c r="J11" s="243">
        <v>0</v>
      </c>
      <c r="K11" s="244"/>
      <c r="L11" s="117">
        <v>182</v>
      </c>
      <c r="M11" s="118">
        <f t="shared" si="3"/>
        <v>188</v>
      </c>
      <c r="N11" s="243">
        <v>0</v>
      </c>
      <c r="O11" s="244"/>
      <c r="P11" s="117">
        <v>196</v>
      </c>
      <c r="Q11" s="116">
        <f t="shared" si="4"/>
        <v>202</v>
      </c>
      <c r="R11" s="243">
        <v>0</v>
      </c>
      <c r="S11" s="244"/>
      <c r="T11" s="115">
        <v>137</v>
      </c>
      <c r="U11" s="116">
        <f t="shared" si="5"/>
        <v>143</v>
      </c>
      <c r="V11" s="243">
        <v>0</v>
      </c>
      <c r="W11" s="244"/>
      <c r="X11" s="118">
        <f t="shared" si="0"/>
        <v>882</v>
      </c>
      <c r="Y11" s="117">
        <f>D11+H11+L11+P11+T11</f>
        <v>852</v>
      </c>
      <c r="Z11" s="119">
        <f>AVERAGE(E11,I11,M11,Q11,U11)</f>
        <v>176.4</v>
      </c>
      <c r="AA11" s="120">
        <f>AVERAGE(E11,I11,M11,Q11,U11)-C11</f>
        <v>170.4</v>
      </c>
      <c r="AB11" s="241"/>
      <c r="AC11" s="241"/>
      <c r="AD11" s="65"/>
      <c r="AE11" s="65"/>
      <c r="AF11" s="65"/>
      <c r="AG11" s="65"/>
      <c r="AH11" s="65"/>
    </row>
    <row r="12" spans="1:34" s="134" customFormat="1" ht="16.149999999999999" customHeight="1" x14ac:dyDescent="0.25">
      <c r="A12" s="112"/>
      <c r="B12" s="122" t="s">
        <v>40</v>
      </c>
      <c r="C12" s="121">
        <v>34</v>
      </c>
      <c r="D12" s="115">
        <v>154</v>
      </c>
      <c r="E12" s="116">
        <f t="shared" si="1"/>
        <v>188</v>
      </c>
      <c r="F12" s="245"/>
      <c r="G12" s="246"/>
      <c r="H12" s="117">
        <v>144</v>
      </c>
      <c r="I12" s="118">
        <f t="shared" si="2"/>
        <v>178</v>
      </c>
      <c r="J12" s="245"/>
      <c r="K12" s="246"/>
      <c r="L12" s="117">
        <v>162</v>
      </c>
      <c r="M12" s="118">
        <f t="shared" si="3"/>
        <v>196</v>
      </c>
      <c r="N12" s="245"/>
      <c r="O12" s="246"/>
      <c r="P12" s="115">
        <v>121</v>
      </c>
      <c r="Q12" s="116">
        <f t="shared" si="4"/>
        <v>155</v>
      </c>
      <c r="R12" s="245"/>
      <c r="S12" s="246"/>
      <c r="T12" s="115">
        <v>136</v>
      </c>
      <c r="U12" s="116">
        <f t="shared" si="5"/>
        <v>170</v>
      </c>
      <c r="V12" s="245"/>
      <c r="W12" s="246"/>
      <c r="X12" s="118">
        <f t="shared" si="0"/>
        <v>887</v>
      </c>
      <c r="Y12" s="117">
        <f>D12+H12+L12+P12+T12</f>
        <v>717</v>
      </c>
      <c r="Z12" s="119">
        <f>AVERAGE(E12,I12,M12,Q12,U12)</f>
        <v>177.4</v>
      </c>
      <c r="AA12" s="120">
        <f>AVERAGE(E12,I12,M12,Q12,U12)-C12</f>
        <v>143.4</v>
      </c>
      <c r="AB12" s="241"/>
      <c r="AC12" s="241"/>
      <c r="AD12" s="65"/>
      <c r="AE12" s="65"/>
      <c r="AF12" s="65"/>
      <c r="AG12" s="65"/>
      <c r="AH12" s="65"/>
    </row>
    <row r="13" spans="1:34" s="134" customFormat="1" ht="16.899999999999999" customHeight="1" thickBot="1" x14ac:dyDescent="0.3">
      <c r="A13" s="112"/>
      <c r="B13" s="136" t="s">
        <v>39</v>
      </c>
      <c r="C13" s="123">
        <v>33</v>
      </c>
      <c r="D13" s="115">
        <v>135</v>
      </c>
      <c r="E13" s="116">
        <f t="shared" si="1"/>
        <v>168</v>
      </c>
      <c r="F13" s="247"/>
      <c r="G13" s="248"/>
      <c r="H13" s="124">
        <v>112</v>
      </c>
      <c r="I13" s="118">
        <f t="shared" si="2"/>
        <v>145</v>
      </c>
      <c r="J13" s="247"/>
      <c r="K13" s="248"/>
      <c r="L13" s="117">
        <v>122</v>
      </c>
      <c r="M13" s="118">
        <f t="shared" si="3"/>
        <v>155</v>
      </c>
      <c r="N13" s="247"/>
      <c r="O13" s="248"/>
      <c r="P13" s="115">
        <v>132</v>
      </c>
      <c r="Q13" s="116">
        <f t="shared" si="4"/>
        <v>165</v>
      </c>
      <c r="R13" s="247"/>
      <c r="S13" s="248"/>
      <c r="T13" s="115">
        <v>143</v>
      </c>
      <c r="U13" s="116">
        <f t="shared" si="5"/>
        <v>176</v>
      </c>
      <c r="V13" s="247"/>
      <c r="W13" s="248"/>
      <c r="X13" s="118">
        <f t="shared" si="0"/>
        <v>809</v>
      </c>
      <c r="Y13" s="124">
        <f>D13+H13+L13+P13+T13</f>
        <v>644</v>
      </c>
      <c r="Z13" s="125">
        <f>AVERAGE(E13,I13,M13,Q13,U13)</f>
        <v>161.80000000000001</v>
      </c>
      <c r="AA13" s="126">
        <f>AVERAGE(E13,I13,M13,Q13,U13)-C13</f>
        <v>128.80000000000001</v>
      </c>
      <c r="AB13" s="242"/>
      <c r="AC13" s="242"/>
      <c r="AD13" s="65"/>
      <c r="AE13" s="65"/>
      <c r="AF13" s="65"/>
      <c r="AG13" s="65"/>
      <c r="AH13" s="65"/>
    </row>
    <row r="14" spans="1:34" s="134" customFormat="1" ht="44.45" customHeight="1" x14ac:dyDescent="0.2">
      <c r="A14" s="112"/>
      <c r="B14" s="193" t="s">
        <v>109</v>
      </c>
      <c r="C14" s="128">
        <f>SUM(C15:C17)+140</f>
        <v>217</v>
      </c>
      <c r="D14" s="100">
        <f>SUM(D15:D17)</f>
        <v>513</v>
      </c>
      <c r="E14" s="116">
        <f t="shared" si="1"/>
        <v>730</v>
      </c>
      <c r="F14" s="129">
        <f>E18</f>
        <v>667</v>
      </c>
      <c r="G14" s="106" t="str">
        <f>B18</f>
        <v>Toode</v>
      </c>
      <c r="H14" s="130">
        <f>SUM(H15:H17)</f>
        <v>511</v>
      </c>
      <c r="I14" s="118">
        <f t="shared" si="2"/>
        <v>728</v>
      </c>
      <c r="J14" s="129">
        <f>I26</f>
        <v>692</v>
      </c>
      <c r="K14" s="106" t="str">
        <f>B26</f>
        <v>Rakvere Linnavalitsus</v>
      </c>
      <c r="L14" s="107">
        <f>SUM(L15:L17)</f>
        <v>482</v>
      </c>
      <c r="M14" s="118">
        <f t="shared" si="3"/>
        <v>699</v>
      </c>
      <c r="N14" s="129">
        <f>M10</f>
        <v>679</v>
      </c>
      <c r="O14" s="106" t="str">
        <f>B10</f>
        <v>VERX</v>
      </c>
      <c r="P14" s="107">
        <f>SUM(P15:P17)</f>
        <v>490</v>
      </c>
      <c r="Q14" s="116">
        <f t="shared" si="4"/>
        <v>707</v>
      </c>
      <c r="R14" s="129">
        <f>Q6</f>
        <v>688</v>
      </c>
      <c r="S14" s="106" t="str">
        <f>B6</f>
        <v>Temper</v>
      </c>
      <c r="T14" s="107">
        <f>SUM(T15:T17)</f>
        <v>446</v>
      </c>
      <c r="U14" s="116">
        <f t="shared" si="5"/>
        <v>663</v>
      </c>
      <c r="V14" s="129">
        <f>U22</f>
        <v>666</v>
      </c>
      <c r="W14" s="106" t="str">
        <f>B22</f>
        <v>Eesti Raudtee</v>
      </c>
      <c r="X14" s="109">
        <f t="shared" si="0"/>
        <v>3527</v>
      </c>
      <c r="Y14" s="107">
        <f>SUM(Y15:Y17)</f>
        <v>2442</v>
      </c>
      <c r="Z14" s="133">
        <f>AVERAGE(Z15,Z16,Z17)</f>
        <v>188.4666666666667</v>
      </c>
      <c r="AA14" s="111">
        <f>AVERAGE(AA15,AA16,AA17)</f>
        <v>162.80000000000001</v>
      </c>
      <c r="AB14" s="240">
        <f>F15+J15+N15+R15+V15</f>
        <v>4</v>
      </c>
      <c r="AC14" s="240" t="s">
        <v>155</v>
      </c>
    </row>
    <row r="15" spans="1:34" s="134" customFormat="1" ht="16.149999999999999" customHeight="1" x14ac:dyDescent="0.2">
      <c r="A15" s="112"/>
      <c r="B15" s="113" t="s">
        <v>108</v>
      </c>
      <c r="C15" s="121">
        <v>19</v>
      </c>
      <c r="D15" s="115">
        <v>195</v>
      </c>
      <c r="E15" s="116">
        <f t="shared" si="1"/>
        <v>214</v>
      </c>
      <c r="F15" s="243">
        <v>1</v>
      </c>
      <c r="G15" s="244"/>
      <c r="H15" s="117">
        <v>140</v>
      </c>
      <c r="I15" s="118">
        <f t="shared" si="2"/>
        <v>159</v>
      </c>
      <c r="J15" s="243">
        <v>1</v>
      </c>
      <c r="K15" s="244"/>
      <c r="L15" s="117">
        <v>173</v>
      </c>
      <c r="M15" s="118">
        <f t="shared" si="3"/>
        <v>192</v>
      </c>
      <c r="N15" s="243">
        <v>1</v>
      </c>
      <c r="O15" s="244"/>
      <c r="P15" s="117">
        <v>166</v>
      </c>
      <c r="Q15" s="116">
        <f t="shared" si="4"/>
        <v>185</v>
      </c>
      <c r="R15" s="243">
        <v>1</v>
      </c>
      <c r="S15" s="244"/>
      <c r="T15" s="115">
        <v>175</v>
      </c>
      <c r="U15" s="116">
        <f t="shared" si="5"/>
        <v>194</v>
      </c>
      <c r="V15" s="243">
        <v>0</v>
      </c>
      <c r="W15" s="244"/>
      <c r="X15" s="118">
        <f t="shared" si="0"/>
        <v>944</v>
      </c>
      <c r="Y15" s="117">
        <f>D15+H15+L15+P15+T15</f>
        <v>849</v>
      </c>
      <c r="Z15" s="119">
        <f>AVERAGE(E15,I15,M15,Q15,U15)</f>
        <v>188.8</v>
      </c>
      <c r="AA15" s="120">
        <f>AVERAGE(E15,I15,M15,Q15,U15)-C15</f>
        <v>169.8</v>
      </c>
      <c r="AB15" s="241"/>
      <c r="AC15" s="241"/>
    </row>
    <row r="16" spans="1:34" s="134" customFormat="1" ht="16.149999999999999" customHeight="1" x14ac:dyDescent="0.2">
      <c r="A16" s="112"/>
      <c r="B16" s="122" t="s">
        <v>110</v>
      </c>
      <c r="C16" s="121">
        <v>36</v>
      </c>
      <c r="D16" s="115">
        <v>173</v>
      </c>
      <c r="E16" s="116">
        <f t="shared" si="1"/>
        <v>209</v>
      </c>
      <c r="F16" s="245"/>
      <c r="G16" s="246"/>
      <c r="H16" s="117">
        <v>175</v>
      </c>
      <c r="I16" s="118">
        <f t="shared" si="2"/>
        <v>211</v>
      </c>
      <c r="J16" s="245"/>
      <c r="K16" s="246"/>
      <c r="L16" s="117">
        <v>153</v>
      </c>
      <c r="M16" s="118">
        <f t="shared" si="3"/>
        <v>189</v>
      </c>
      <c r="N16" s="245"/>
      <c r="O16" s="246"/>
      <c r="P16" s="115">
        <v>140</v>
      </c>
      <c r="Q16" s="116">
        <f t="shared" si="4"/>
        <v>176</v>
      </c>
      <c r="R16" s="245"/>
      <c r="S16" s="246"/>
      <c r="T16" s="115">
        <v>123</v>
      </c>
      <c r="U16" s="116">
        <f t="shared" si="5"/>
        <v>159</v>
      </c>
      <c r="V16" s="245"/>
      <c r="W16" s="246"/>
      <c r="X16" s="118">
        <f t="shared" si="0"/>
        <v>944</v>
      </c>
      <c r="Y16" s="117">
        <f>D16+H16+L16+P16+T16</f>
        <v>764</v>
      </c>
      <c r="Z16" s="119">
        <f>AVERAGE(E16,I16,M16,Q16,U16)</f>
        <v>188.8</v>
      </c>
      <c r="AA16" s="120">
        <f>AVERAGE(E16,I16,M16,Q16,U16)-C16</f>
        <v>152.80000000000001</v>
      </c>
      <c r="AB16" s="241"/>
      <c r="AC16" s="241"/>
    </row>
    <row r="17" spans="1:29" s="134" customFormat="1" ht="16.899999999999999" customHeight="1" thickBot="1" x14ac:dyDescent="0.25">
      <c r="A17" s="112"/>
      <c r="B17" s="136" t="s">
        <v>107</v>
      </c>
      <c r="C17" s="123">
        <v>22</v>
      </c>
      <c r="D17" s="115">
        <v>145</v>
      </c>
      <c r="E17" s="116">
        <f t="shared" si="1"/>
        <v>167</v>
      </c>
      <c r="F17" s="247"/>
      <c r="G17" s="248"/>
      <c r="H17" s="124">
        <v>196</v>
      </c>
      <c r="I17" s="118">
        <f t="shared" si="2"/>
        <v>218</v>
      </c>
      <c r="J17" s="247"/>
      <c r="K17" s="248"/>
      <c r="L17" s="117">
        <v>156</v>
      </c>
      <c r="M17" s="118">
        <f t="shared" si="3"/>
        <v>178</v>
      </c>
      <c r="N17" s="247"/>
      <c r="O17" s="248"/>
      <c r="P17" s="115">
        <v>184</v>
      </c>
      <c r="Q17" s="116">
        <f t="shared" si="4"/>
        <v>206</v>
      </c>
      <c r="R17" s="247"/>
      <c r="S17" s="248"/>
      <c r="T17" s="115">
        <v>148</v>
      </c>
      <c r="U17" s="116">
        <f t="shared" si="5"/>
        <v>170</v>
      </c>
      <c r="V17" s="247"/>
      <c r="W17" s="248"/>
      <c r="X17" s="118">
        <f t="shared" si="0"/>
        <v>939</v>
      </c>
      <c r="Y17" s="124">
        <f>D17+H17+L17+P17+T17</f>
        <v>829</v>
      </c>
      <c r="Z17" s="125">
        <f>AVERAGE(E17,I17,M17,Q17,U17)</f>
        <v>187.8</v>
      </c>
      <c r="AA17" s="126">
        <f>AVERAGE(E17,I17,M17,Q17,U17)-C17</f>
        <v>165.8</v>
      </c>
      <c r="AB17" s="242"/>
      <c r="AC17" s="242"/>
    </row>
    <row r="18" spans="1:29" s="134" customFormat="1" ht="48.75" customHeight="1" thickBot="1" x14ac:dyDescent="0.25">
      <c r="A18" s="112"/>
      <c r="B18" s="127" t="s">
        <v>71</v>
      </c>
      <c r="C18" s="128">
        <f>SUM(C19:C21)+135</f>
        <v>235</v>
      </c>
      <c r="D18" s="100">
        <f>SUM(D19:D21)</f>
        <v>432</v>
      </c>
      <c r="E18" s="116">
        <f t="shared" si="1"/>
        <v>667</v>
      </c>
      <c r="F18" s="129">
        <f>E14</f>
        <v>730</v>
      </c>
      <c r="G18" s="106" t="str">
        <f>B14</f>
        <v>JKM</v>
      </c>
      <c r="H18" s="137">
        <f>SUM(H19:H21)</f>
        <v>458</v>
      </c>
      <c r="I18" s="118">
        <f t="shared" si="2"/>
        <v>693</v>
      </c>
      <c r="J18" s="129">
        <f>I10</f>
        <v>639</v>
      </c>
      <c r="K18" s="106" t="str">
        <f>B10</f>
        <v>VERX</v>
      </c>
      <c r="L18" s="108">
        <f>SUM(L19:L21)</f>
        <v>482</v>
      </c>
      <c r="M18" s="118">
        <f t="shared" si="3"/>
        <v>717</v>
      </c>
      <c r="N18" s="129">
        <f>M6</f>
        <v>737</v>
      </c>
      <c r="O18" s="106" t="str">
        <f>B6</f>
        <v>Temper</v>
      </c>
      <c r="P18" s="107">
        <f>SUM(P19:P21)</f>
        <v>484</v>
      </c>
      <c r="Q18" s="116">
        <f t="shared" si="4"/>
        <v>719</v>
      </c>
      <c r="R18" s="129">
        <f>Q22</f>
        <v>734</v>
      </c>
      <c r="S18" s="106" t="str">
        <f>B22</f>
        <v>Eesti Raudtee</v>
      </c>
      <c r="T18" s="107">
        <f>SUM(T19:T21)</f>
        <v>457</v>
      </c>
      <c r="U18" s="116">
        <f t="shared" si="5"/>
        <v>692</v>
      </c>
      <c r="V18" s="129">
        <f>U26</f>
        <v>634</v>
      </c>
      <c r="W18" s="106" t="str">
        <f>B26</f>
        <v>Rakvere Linnavalitsus</v>
      </c>
      <c r="X18" s="109">
        <f t="shared" si="0"/>
        <v>3488</v>
      </c>
      <c r="Y18" s="107">
        <f>SUM(Y19:Y21)</f>
        <v>2313</v>
      </c>
      <c r="Z18" s="133">
        <f>AVERAGE(Z19,Z20,Z21)</f>
        <v>187.53333333333333</v>
      </c>
      <c r="AA18" s="111">
        <f>AVERAGE(AA19,AA20,AA21)</f>
        <v>154.20000000000002</v>
      </c>
      <c r="AB18" s="240">
        <f>F19+J19+N19+R19+V19</f>
        <v>2</v>
      </c>
      <c r="AC18" s="240" t="s">
        <v>162</v>
      </c>
    </row>
    <row r="19" spans="1:29" s="134" customFormat="1" ht="16.149999999999999" customHeight="1" x14ac:dyDescent="0.2">
      <c r="A19" s="112"/>
      <c r="B19" s="135" t="s">
        <v>89</v>
      </c>
      <c r="C19" s="121">
        <v>46</v>
      </c>
      <c r="D19" s="115">
        <v>120</v>
      </c>
      <c r="E19" s="116">
        <f t="shared" si="1"/>
        <v>166</v>
      </c>
      <c r="F19" s="243">
        <v>0</v>
      </c>
      <c r="G19" s="244"/>
      <c r="H19" s="117">
        <v>103</v>
      </c>
      <c r="I19" s="118">
        <f t="shared" si="2"/>
        <v>149</v>
      </c>
      <c r="J19" s="243">
        <v>1</v>
      </c>
      <c r="K19" s="244"/>
      <c r="L19" s="117">
        <v>126</v>
      </c>
      <c r="M19" s="118">
        <f t="shared" si="3"/>
        <v>172</v>
      </c>
      <c r="N19" s="243">
        <v>0</v>
      </c>
      <c r="O19" s="244"/>
      <c r="P19" s="117">
        <v>178</v>
      </c>
      <c r="Q19" s="116">
        <f t="shared" si="4"/>
        <v>224</v>
      </c>
      <c r="R19" s="243">
        <v>0</v>
      </c>
      <c r="S19" s="244"/>
      <c r="T19" s="115">
        <v>146</v>
      </c>
      <c r="U19" s="116">
        <f t="shared" si="5"/>
        <v>192</v>
      </c>
      <c r="V19" s="243">
        <v>1</v>
      </c>
      <c r="W19" s="244"/>
      <c r="X19" s="118">
        <f t="shared" si="0"/>
        <v>903</v>
      </c>
      <c r="Y19" s="117">
        <f>D19+H19+L19+P19+T19</f>
        <v>673</v>
      </c>
      <c r="Z19" s="119">
        <f>AVERAGE(E19,I19,M19,Q19,U19)</f>
        <v>180.6</v>
      </c>
      <c r="AA19" s="120">
        <f>AVERAGE(E19,I19,M19,Q19,U19)-C19</f>
        <v>134.6</v>
      </c>
      <c r="AB19" s="241"/>
      <c r="AC19" s="241"/>
    </row>
    <row r="20" spans="1:29" s="134" customFormat="1" ht="16.149999999999999" customHeight="1" x14ac:dyDescent="0.2">
      <c r="A20" s="112"/>
      <c r="B20" s="122" t="s">
        <v>90</v>
      </c>
      <c r="C20" s="121">
        <v>38</v>
      </c>
      <c r="D20" s="115">
        <v>128</v>
      </c>
      <c r="E20" s="116">
        <f t="shared" si="1"/>
        <v>166</v>
      </c>
      <c r="F20" s="245"/>
      <c r="G20" s="246"/>
      <c r="H20" s="117">
        <v>133</v>
      </c>
      <c r="I20" s="118">
        <f t="shared" si="2"/>
        <v>171</v>
      </c>
      <c r="J20" s="245"/>
      <c r="K20" s="246"/>
      <c r="L20" s="117">
        <v>179</v>
      </c>
      <c r="M20" s="118">
        <f t="shared" si="3"/>
        <v>217</v>
      </c>
      <c r="N20" s="245"/>
      <c r="O20" s="246"/>
      <c r="P20" s="115">
        <v>156</v>
      </c>
      <c r="Q20" s="116">
        <f t="shared" si="4"/>
        <v>194</v>
      </c>
      <c r="R20" s="245"/>
      <c r="S20" s="246"/>
      <c r="T20" s="115">
        <v>154</v>
      </c>
      <c r="U20" s="116">
        <f t="shared" si="5"/>
        <v>192</v>
      </c>
      <c r="V20" s="245"/>
      <c r="W20" s="246"/>
      <c r="X20" s="118">
        <f t="shared" si="0"/>
        <v>940</v>
      </c>
      <c r="Y20" s="117">
        <f>D20+H20+L20+P20+T20</f>
        <v>750</v>
      </c>
      <c r="Z20" s="119">
        <f>AVERAGE(E20,I20,M20,Q20,U20)</f>
        <v>188</v>
      </c>
      <c r="AA20" s="120">
        <f>AVERAGE(E20,I20,M20,Q20,U20)-C20</f>
        <v>150</v>
      </c>
      <c r="AB20" s="241"/>
      <c r="AC20" s="241"/>
    </row>
    <row r="21" spans="1:29" s="134" customFormat="1" ht="16.899999999999999" customHeight="1" thickBot="1" x14ac:dyDescent="0.25">
      <c r="A21" s="112"/>
      <c r="B21" s="136" t="s">
        <v>91</v>
      </c>
      <c r="C21" s="123">
        <v>16</v>
      </c>
      <c r="D21" s="115">
        <v>184</v>
      </c>
      <c r="E21" s="116">
        <f t="shared" si="1"/>
        <v>200</v>
      </c>
      <c r="F21" s="247"/>
      <c r="G21" s="248"/>
      <c r="H21" s="124">
        <v>222</v>
      </c>
      <c r="I21" s="118">
        <f t="shared" si="2"/>
        <v>238</v>
      </c>
      <c r="J21" s="247"/>
      <c r="K21" s="248"/>
      <c r="L21" s="117">
        <v>177</v>
      </c>
      <c r="M21" s="118">
        <f t="shared" si="3"/>
        <v>193</v>
      </c>
      <c r="N21" s="247"/>
      <c r="O21" s="248"/>
      <c r="P21" s="115">
        <v>150</v>
      </c>
      <c r="Q21" s="116">
        <f t="shared" si="4"/>
        <v>166</v>
      </c>
      <c r="R21" s="247"/>
      <c r="S21" s="248"/>
      <c r="T21" s="115">
        <v>157</v>
      </c>
      <c r="U21" s="116">
        <f t="shared" si="5"/>
        <v>173</v>
      </c>
      <c r="V21" s="247"/>
      <c r="W21" s="248"/>
      <c r="X21" s="118">
        <f t="shared" si="0"/>
        <v>970</v>
      </c>
      <c r="Y21" s="124">
        <f>D21+H21+L21+P21+T21</f>
        <v>890</v>
      </c>
      <c r="Z21" s="125">
        <f>AVERAGE(E21,I21,M21,Q21,U21)</f>
        <v>194</v>
      </c>
      <c r="AA21" s="126">
        <f>AVERAGE(E21,I21,M21,Q21,U21)-C21</f>
        <v>178</v>
      </c>
      <c r="AB21" s="242"/>
      <c r="AC21" s="242"/>
    </row>
    <row r="22" spans="1:29" s="134" customFormat="1" ht="48.75" customHeight="1" thickBot="1" x14ac:dyDescent="0.25">
      <c r="A22" s="112"/>
      <c r="B22" s="127" t="s">
        <v>101</v>
      </c>
      <c r="C22" s="128">
        <f>SUM(C23:C25)+130</f>
        <v>203</v>
      </c>
      <c r="D22" s="100">
        <f>SUM(D23:D25)</f>
        <v>522</v>
      </c>
      <c r="E22" s="116">
        <f t="shared" si="1"/>
        <v>725</v>
      </c>
      <c r="F22" s="129">
        <f>E10</f>
        <v>669</v>
      </c>
      <c r="G22" s="106" t="str">
        <f>B10</f>
        <v>VERX</v>
      </c>
      <c r="H22" s="130">
        <f>SUM(H23:H25)</f>
        <v>440</v>
      </c>
      <c r="I22" s="118">
        <f t="shared" si="2"/>
        <v>643</v>
      </c>
      <c r="J22" s="129">
        <f>I6</f>
        <v>674</v>
      </c>
      <c r="K22" s="106" t="str">
        <f>B6</f>
        <v>Temper</v>
      </c>
      <c r="L22" s="107">
        <f>SUM(L23:L25)</f>
        <v>435</v>
      </c>
      <c r="M22" s="118">
        <f t="shared" si="3"/>
        <v>638</v>
      </c>
      <c r="N22" s="129">
        <f>M26</f>
        <v>692</v>
      </c>
      <c r="O22" s="106" t="str">
        <f>B26</f>
        <v>Rakvere Linnavalitsus</v>
      </c>
      <c r="P22" s="107">
        <f>SUM(P23:P25)</f>
        <v>531</v>
      </c>
      <c r="Q22" s="116">
        <f t="shared" si="4"/>
        <v>734</v>
      </c>
      <c r="R22" s="129">
        <f>Q18</f>
        <v>719</v>
      </c>
      <c r="S22" s="106" t="str">
        <f>B18</f>
        <v>Toode</v>
      </c>
      <c r="T22" s="107">
        <f>SUM(T23:T25)</f>
        <v>463</v>
      </c>
      <c r="U22" s="116">
        <f t="shared" si="5"/>
        <v>666</v>
      </c>
      <c r="V22" s="129">
        <f>U14</f>
        <v>663</v>
      </c>
      <c r="W22" s="106" t="str">
        <f>B14</f>
        <v>JKM</v>
      </c>
      <c r="X22" s="109">
        <f t="shared" si="0"/>
        <v>3406</v>
      </c>
      <c r="Y22" s="107">
        <f>SUM(Y23:Y25)</f>
        <v>2391</v>
      </c>
      <c r="Z22" s="133">
        <f>AVERAGE(Z23,Z24,Z25)</f>
        <v>183.73333333333335</v>
      </c>
      <c r="AA22" s="111">
        <f>AVERAGE(AA23,AA24,AA25)</f>
        <v>159.4</v>
      </c>
      <c r="AB22" s="240">
        <f>F23+J23+N23+R23+V23</f>
        <v>3</v>
      </c>
      <c r="AC22" s="240" t="s">
        <v>160</v>
      </c>
    </row>
    <row r="23" spans="1:29" s="134" customFormat="1" ht="16.149999999999999" customHeight="1" x14ac:dyDescent="0.2">
      <c r="A23" s="112"/>
      <c r="B23" s="135" t="s">
        <v>102</v>
      </c>
      <c r="C23" s="121">
        <v>35</v>
      </c>
      <c r="D23" s="115">
        <v>171</v>
      </c>
      <c r="E23" s="116">
        <f t="shared" si="1"/>
        <v>206</v>
      </c>
      <c r="F23" s="243">
        <v>1</v>
      </c>
      <c r="G23" s="244"/>
      <c r="H23" s="117">
        <v>133</v>
      </c>
      <c r="I23" s="118">
        <f t="shared" si="2"/>
        <v>168</v>
      </c>
      <c r="J23" s="243">
        <v>0</v>
      </c>
      <c r="K23" s="244"/>
      <c r="L23" s="117">
        <v>145</v>
      </c>
      <c r="M23" s="118">
        <f t="shared" si="3"/>
        <v>180</v>
      </c>
      <c r="N23" s="243">
        <v>0</v>
      </c>
      <c r="O23" s="244"/>
      <c r="P23" s="117">
        <v>168</v>
      </c>
      <c r="Q23" s="116">
        <f t="shared" si="4"/>
        <v>203</v>
      </c>
      <c r="R23" s="243">
        <v>1</v>
      </c>
      <c r="S23" s="244"/>
      <c r="T23" s="115">
        <v>167</v>
      </c>
      <c r="U23" s="116">
        <f t="shared" si="5"/>
        <v>202</v>
      </c>
      <c r="V23" s="243">
        <v>1</v>
      </c>
      <c r="W23" s="244"/>
      <c r="X23" s="118">
        <f t="shared" si="0"/>
        <v>959</v>
      </c>
      <c r="Y23" s="117">
        <f>D23+H23+L23+P23+T23</f>
        <v>784</v>
      </c>
      <c r="Z23" s="119">
        <f>AVERAGE(E23,I23,M23,Q23,U23)</f>
        <v>191.8</v>
      </c>
      <c r="AA23" s="120">
        <f>AVERAGE(E23,I23,M23,Q23,U23)-C23</f>
        <v>156.80000000000001</v>
      </c>
      <c r="AB23" s="241"/>
      <c r="AC23" s="241"/>
    </row>
    <row r="24" spans="1:29" s="134" customFormat="1" ht="16.149999999999999" customHeight="1" x14ac:dyDescent="0.2">
      <c r="A24" s="112"/>
      <c r="B24" s="122" t="s">
        <v>103</v>
      </c>
      <c r="C24" s="121">
        <v>29</v>
      </c>
      <c r="D24" s="115">
        <v>117</v>
      </c>
      <c r="E24" s="116">
        <f t="shared" si="1"/>
        <v>146</v>
      </c>
      <c r="F24" s="245"/>
      <c r="G24" s="246"/>
      <c r="H24" s="117">
        <v>161</v>
      </c>
      <c r="I24" s="118">
        <f t="shared" si="2"/>
        <v>190</v>
      </c>
      <c r="J24" s="245"/>
      <c r="K24" s="246"/>
      <c r="L24" s="117">
        <v>125</v>
      </c>
      <c r="M24" s="118">
        <f t="shared" si="3"/>
        <v>154</v>
      </c>
      <c r="N24" s="245"/>
      <c r="O24" s="246"/>
      <c r="P24" s="115">
        <v>165</v>
      </c>
      <c r="Q24" s="116">
        <f t="shared" si="4"/>
        <v>194</v>
      </c>
      <c r="R24" s="245"/>
      <c r="S24" s="246"/>
      <c r="T24" s="115">
        <v>164</v>
      </c>
      <c r="U24" s="116">
        <f t="shared" si="5"/>
        <v>193</v>
      </c>
      <c r="V24" s="245"/>
      <c r="W24" s="246"/>
      <c r="X24" s="118">
        <f t="shared" si="0"/>
        <v>877</v>
      </c>
      <c r="Y24" s="117">
        <f>D24+H24+L24+P24+T24</f>
        <v>732</v>
      </c>
      <c r="Z24" s="119">
        <f>AVERAGE(E24,I24,M24,Q24,U24)</f>
        <v>175.4</v>
      </c>
      <c r="AA24" s="120">
        <f>AVERAGE(E24,I24,M24,Q24,U24)-C24</f>
        <v>146.4</v>
      </c>
      <c r="AB24" s="241"/>
      <c r="AC24" s="241"/>
    </row>
    <row r="25" spans="1:29" s="134" customFormat="1" ht="16.899999999999999" customHeight="1" thickBot="1" x14ac:dyDescent="0.25">
      <c r="A25" s="112"/>
      <c r="B25" s="136" t="s">
        <v>106</v>
      </c>
      <c r="C25" s="123">
        <v>9</v>
      </c>
      <c r="D25" s="115">
        <v>234</v>
      </c>
      <c r="E25" s="116">
        <f t="shared" si="1"/>
        <v>243</v>
      </c>
      <c r="F25" s="247"/>
      <c r="G25" s="248"/>
      <c r="H25" s="124">
        <v>146</v>
      </c>
      <c r="I25" s="118">
        <f t="shared" si="2"/>
        <v>155</v>
      </c>
      <c r="J25" s="247"/>
      <c r="K25" s="248"/>
      <c r="L25" s="117">
        <v>165</v>
      </c>
      <c r="M25" s="118">
        <f t="shared" si="3"/>
        <v>174</v>
      </c>
      <c r="N25" s="247"/>
      <c r="O25" s="248"/>
      <c r="P25" s="115">
        <v>198</v>
      </c>
      <c r="Q25" s="116">
        <f t="shared" si="4"/>
        <v>207</v>
      </c>
      <c r="R25" s="247"/>
      <c r="S25" s="248"/>
      <c r="T25" s="115">
        <v>132</v>
      </c>
      <c r="U25" s="116">
        <f t="shared" si="5"/>
        <v>141</v>
      </c>
      <c r="V25" s="247"/>
      <c r="W25" s="248"/>
      <c r="X25" s="118">
        <f t="shared" si="0"/>
        <v>920</v>
      </c>
      <c r="Y25" s="124">
        <f>D25+H25+L25+P25+T25</f>
        <v>875</v>
      </c>
      <c r="Z25" s="125">
        <f>AVERAGE(E25,I25,M25,Q25,U25)</f>
        <v>184</v>
      </c>
      <c r="AA25" s="126">
        <f>AVERAGE(E25,I25,M25,Q25,U25)-C25</f>
        <v>175</v>
      </c>
      <c r="AB25" s="242"/>
      <c r="AC25" s="242"/>
    </row>
    <row r="26" spans="1:29" s="134" customFormat="1" ht="48.75" customHeight="1" thickBot="1" x14ac:dyDescent="0.25">
      <c r="A26" s="112"/>
      <c r="B26" s="98" t="s">
        <v>96</v>
      </c>
      <c r="C26" s="99">
        <f>SUM(C27:C29)+130</f>
        <v>389</v>
      </c>
      <c r="D26" s="100">
        <f>SUM(D27:D29)</f>
        <v>318</v>
      </c>
      <c r="E26" s="116">
        <f t="shared" si="1"/>
        <v>707</v>
      </c>
      <c r="F26" s="129">
        <f>E6</f>
        <v>679</v>
      </c>
      <c r="G26" s="106" t="str">
        <f>B6</f>
        <v>Temper</v>
      </c>
      <c r="H26" s="130">
        <f>SUM(H27:H29)</f>
        <v>303</v>
      </c>
      <c r="I26" s="118">
        <f t="shared" si="2"/>
        <v>692</v>
      </c>
      <c r="J26" s="129">
        <f>I14</f>
        <v>728</v>
      </c>
      <c r="K26" s="106" t="str">
        <f>B14</f>
        <v>JKM</v>
      </c>
      <c r="L26" s="108">
        <f>SUM(L27:L29)</f>
        <v>303</v>
      </c>
      <c r="M26" s="118">
        <f t="shared" si="3"/>
        <v>692</v>
      </c>
      <c r="N26" s="129">
        <f>M22</f>
        <v>638</v>
      </c>
      <c r="O26" s="106" t="str">
        <f>B22</f>
        <v>Eesti Raudtee</v>
      </c>
      <c r="P26" s="107">
        <f>SUM(P27:P29)</f>
        <v>278</v>
      </c>
      <c r="Q26" s="116">
        <f t="shared" si="4"/>
        <v>667</v>
      </c>
      <c r="R26" s="129">
        <f>Q10</f>
        <v>662</v>
      </c>
      <c r="S26" s="106" t="str">
        <f>B10</f>
        <v>VERX</v>
      </c>
      <c r="T26" s="107">
        <f>SUM(T27:T29)</f>
        <v>245</v>
      </c>
      <c r="U26" s="116">
        <f t="shared" si="5"/>
        <v>634</v>
      </c>
      <c r="V26" s="129">
        <f>U18</f>
        <v>692</v>
      </c>
      <c r="W26" s="106" t="str">
        <f>B18</f>
        <v>Toode</v>
      </c>
      <c r="X26" s="109">
        <f t="shared" si="0"/>
        <v>3392</v>
      </c>
      <c r="Y26" s="107">
        <f>SUM(Y27:Y29)</f>
        <v>1447</v>
      </c>
      <c r="Z26" s="133">
        <f>AVERAGE(Z27,Z28,Z29)</f>
        <v>182.79999999999998</v>
      </c>
      <c r="AA26" s="111">
        <f>AVERAGE(AA27,AA28,AA29)</f>
        <v>96.466666666666654</v>
      </c>
      <c r="AB26" s="240">
        <f>F27+J27+N27+R27+V27</f>
        <v>3</v>
      </c>
      <c r="AC26" s="240" t="s">
        <v>161</v>
      </c>
    </row>
    <row r="27" spans="1:29" s="134" customFormat="1" ht="16.149999999999999" customHeight="1" x14ac:dyDescent="0.2">
      <c r="A27" s="112"/>
      <c r="B27" s="113" t="s">
        <v>105</v>
      </c>
      <c r="C27" s="114">
        <f>191-10</f>
        <v>181</v>
      </c>
      <c r="D27" s="115"/>
      <c r="E27" s="116">
        <f t="shared" si="1"/>
        <v>181</v>
      </c>
      <c r="F27" s="243">
        <v>1</v>
      </c>
      <c r="G27" s="244"/>
      <c r="H27" s="117"/>
      <c r="I27" s="118">
        <f t="shared" si="2"/>
        <v>181</v>
      </c>
      <c r="J27" s="243">
        <v>0</v>
      </c>
      <c r="K27" s="244"/>
      <c r="L27" s="117"/>
      <c r="M27" s="118">
        <f t="shared" si="3"/>
        <v>181</v>
      </c>
      <c r="N27" s="243">
        <v>1</v>
      </c>
      <c r="O27" s="244"/>
      <c r="P27" s="117"/>
      <c r="Q27" s="116">
        <f t="shared" si="4"/>
        <v>181</v>
      </c>
      <c r="R27" s="243">
        <v>1</v>
      </c>
      <c r="S27" s="244"/>
      <c r="T27" s="115"/>
      <c r="U27" s="116">
        <f t="shared" si="5"/>
        <v>181</v>
      </c>
      <c r="V27" s="243">
        <v>0</v>
      </c>
      <c r="W27" s="244"/>
      <c r="X27" s="118">
        <f t="shared" si="0"/>
        <v>905</v>
      </c>
      <c r="Y27" s="117">
        <f>D27+H27+L27+P27+T27</f>
        <v>0</v>
      </c>
      <c r="Z27" s="119">
        <f>AVERAGE(E27,I27,M27,Q27,U27)</f>
        <v>181</v>
      </c>
      <c r="AA27" s="120">
        <f>AVERAGE(E27,I27,M27,Q27,U27)-C27</f>
        <v>0</v>
      </c>
      <c r="AB27" s="241"/>
      <c r="AC27" s="241"/>
    </row>
    <row r="28" spans="1:29" s="134" customFormat="1" ht="16.149999999999999" customHeight="1" x14ac:dyDescent="0.2">
      <c r="A28" s="112"/>
      <c r="B28" s="113" t="s">
        <v>97</v>
      </c>
      <c r="C28" s="121">
        <v>40</v>
      </c>
      <c r="D28" s="115">
        <v>168</v>
      </c>
      <c r="E28" s="116">
        <f t="shared" si="1"/>
        <v>208</v>
      </c>
      <c r="F28" s="245"/>
      <c r="G28" s="246"/>
      <c r="H28" s="117">
        <v>157</v>
      </c>
      <c r="I28" s="118">
        <f t="shared" si="2"/>
        <v>197</v>
      </c>
      <c r="J28" s="245"/>
      <c r="K28" s="246"/>
      <c r="L28" s="117">
        <v>138</v>
      </c>
      <c r="M28" s="118">
        <f t="shared" si="3"/>
        <v>178</v>
      </c>
      <c r="N28" s="245"/>
      <c r="O28" s="246"/>
      <c r="P28" s="115">
        <v>119</v>
      </c>
      <c r="Q28" s="116">
        <f t="shared" si="4"/>
        <v>159</v>
      </c>
      <c r="R28" s="245"/>
      <c r="S28" s="246"/>
      <c r="T28" s="115">
        <v>138</v>
      </c>
      <c r="U28" s="116">
        <f t="shared" si="5"/>
        <v>178</v>
      </c>
      <c r="V28" s="245"/>
      <c r="W28" s="246"/>
      <c r="X28" s="118">
        <f t="shared" si="0"/>
        <v>920</v>
      </c>
      <c r="Y28" s="117">
        <f>D28+H28+L28+P28+T28</f>
        <v>720</v>
      </c>
      <c r="Z28" s="119">
        <f>AVERAGE(E28,I28,M28,Q28,U28)</f>
        <v>184</v>
      </c>
      <c r="AA28" s="120">
        <f>AVERAGE(E28,I28,M28,Q28,U28)-C28</f>
        <v>144</v>
      </c>
      <c r="AB28" s="241"/>
      <c r="AC28" s="241"/>
    </row>
    <row r="29" spans="1:29" s="134" customFormat="1" ht="16.899999999999999" customHeight="1" thickBot="1" x14ac:dyDescent="0.25">
      <c r="A29" s="112"/>
      <c r="B29" s="122" t="s">
        <v>136</v>
      </c>
      <c r="C29" s="123">
        <v>38</v>
      </c>
      <c r="D29" s="115">
        <v>150</v>
      </c>
      <c r="E29" s="116">
        <f t="shared" si="1"/>
        <v>188</v>
      </c>
      <c r="F29" s="247"/>
      <c r="G29" s="248"/>
      <c r="H29" s="124">
        <v>146</v>
      </c>
      <c r="I29" s="118">
        <f t="shared" si="2"/>
        <v>184</v>
      </c>
      <c r="J29" s="247"/>
      <c r="K29" s="248"/>
      <c r="L29" s="117">
        <v>165</v>
      </c>
      <c r="M29" s="118">
        <f t="shared" si="3"/>
        <v>203</v>
      </c>
      <c r="N29" s="247"/>
      <c r="O29" s="248"/>
      <c r="P29" s="115">
        <v>159</v>
      </c>
      <c r="Q29" s="116">
        <f t="shared" si="4"/>
        <v>197</v>
      </c>
      <c r="R29" s="247"/>
      <c r="S29" s="248"/>
      <c r="T29" s="115">
        <v>107</v>
      </c>
      <c r="U29" s="116">
        <f t="shared" si="5"/>
        <v>145</v>
      </c>
      <c r="V29" s="247"/>
      <c r="W29" s="248"/>
      <c r="X29" s="118">
        <f t="shared" si="0"/>
        <v>917</v>
      </c>
      <c r="Y29" s="124">
        <f>D29+H29+L29+P29+T29</f>
        <v>727</v>
      </c>
      <c r="Z29" s="125">
        <f>AVERAGE(E29,I29,M29,Q29,U29)</f>
        <v>183.4</v>
      </c>
      <c r="AA29" s="126">
        <f>AVERAGE(E29,I29,M29,Q29,U29)-C29</f>
        <v>145.4</v>
      </c>
      <c r="AB29" s="242"/>
      <c r="AC29" s="242"/>
    </row>
    <row r="30" spans="1:29" s="134" customFormat="1" ht="30.75" customHeight="1" x14ac:dyDescent="0.2">
      <c r="A30" s="112"/>
      <c r="B30" s="139"/>
      <c r="C30" s="140"/>
      <c r="D30" s="141"/>
      <c r="E30" s="142"/>
      <c r="F30" s="143"/>
      <c r="G30" s="143"/>
      <c r="H30" s="141"/>
      <c r="I30" s="142"/>
      <c r="J30" s="143"/>
      <c r="K30" s="143"/>
      <c r="L30" s="141"/>
      <c r="M30" s="142"/>
      <c r="N30" s="143"/>
      <c r="O30" s="143"/>
      <c r="P30" s="141"/>
      <c r="Q30" s="142"/>
      <c r="R30" s="143"/>
      <c r="S30" s="143"/>
      <c r="T30" s="141"/>
      <c r="U30" s="142"/>
      <c r="V30" s="143"/>
      <c r="W30" s="143"/>
      <c r="X30" s="142"/>
      <c r="Y30" s="141"/>
      <c r="Z30" s="144"/>
      <c r="AA30" s="145"/>
      <c r="AB30" s="146"/>
      <c r="AC30" s="146"/>
    </row>
  </sheetData>
  <mergeCells count="52">
    <mergeCell ref="AB26:AB29"/>
    <mergeCell ref="AC26:AC29"/>
    <mergeCell ref="F27:G29"/>
    <mergeCell ref="J27:K29"/>
    <mergeCell ref="N27:O29"/>
    <mergeCell ref="R27:S29"/>
    <mergeCell ref="V27:W29"/>
    <mergeCell ref="AB22:AB25"/>
    <mergeCell ref="AC22:AC25"/>
    <mergeCell ref="F23:G25"/>
    <mergeCell ref="J23:K25"/>
    <mergeCell ref="N23:O25"/>
    <mergeCell ref="R23:S25"/>
    <mergeCell ref="V23:W25"/>
    <mergeCell ref="AB18:AB21"/>
    <mergeCell ref="AC18:AC21"/>
    <mergeCell ref="F19:G21"/>
    <mergeCell ref="J19:K21"/>
    <mergeCell ref="N19:O21"/>
    <mergeCell ref="R19:S21"/>
    <mergeCell ref="V19:W21"/>
    <mergeCell ref="AB14:AB17"/>
    <mergeCell ref="AC14:AC17"/>
    <mergeCell ref="F15:G17"/>
    <mergeCell ref="J15:K17"/>
    <mergeCell ref="N15:O17"/>
    <mergeCell ref="R15:S17"/>
    <mergeCell ref="V15:W17"/>
    <mergeCell ref="AB10:AB13"/>
    <mergeCell ref="AC10:AC13"/>
    <mergeCell ref="F11:G13"/>
    <mergeCell ref="J11:K13"/>
    <mergeCell ref="N11:O13"/>
    <mergeCell ref="R11:S13"/>
    <mergeCell ref="V11:W13"/>
    <mergeCell ref="AB6:AB9"/>
    <mergeCell ref="AC6:AC9"/>
    <mergeCell ref="F7:G9"/>
    <mergeCell ref="J7:K9"/>
    <mergeCell ref="N7:O9"/>
    <mergeCell ref="R7:S9"/>
    <mergeCell ref="V7:W9"/>
    <mergeCell ref="F4:G4"/>
    <mergeCell ref="J4:K4"/>
    <mergeCell ref="N4:O4"/>
    <mergeCell ref="R4:S4"/>
    <mergeCell ref="V4:W4"/>
    <mergeCell ref="F5:G5"/>
    <mergeCell ref="J5:K5"/>
    <mergeCell ref="N5:O5"/>
    <mergeCell ref="R5:S5"/>
    <mergeCell ref="V5:W5"/>
  </mergeCells>
  <conditionalFormatting sqref="C6:C8 C10:C12 C14:C16 C18:C20">
    <cfRule type="cellIs" dxfId="706" priority="34" stopIfTrue="1" operator="between">
      <formula>200</formula>
      <formula>300</formula>
    </cfRule>
  </conditionalFormatting>
  <conditionalFormatting sqref="AA3:AA5">
    <cfRule type="cellIs" dxfId="705" priority="35" stopIfTrue="1" operator="between">
      <formula>200</formula>
      <formula>300</formula>
    </cfRule>
  </conditionalFormatting>
  <conditionalFormatting sqref="V10:W10 F10:G10 E7:F7 L7:L10 N7 T7:T10 U7:V7 H7:H10 J7 R7 F26:H26 N10:P10 X6:AA30 J10:K10 X1:AA1 L1 H1 P1 T1 D1 J14:L14 J26:L26 J22:L22 J18:L18 N18:P18 N22:P22 N26:P26 N14:P14 R14:T14 R26:T26 R22:T22 R18:T18 R10:S10 V18:W18 V22:W22 V26:W26 V14:W14 F14:H14 F18:H18 F22:H22 E6 E8:E29 U6 U8:U29">
    <cfRule type="cellIs" dxfId="704" priority="36" stopIfTrue="1" operator="between">
      <formula>200</formula>
      <formula>300</formula>
    </cfRule>
  </conditionalFormatting>
  <conditionalFormatting sqref="D10">
    <cfRule type="cellIs" dxfId="703" priority="33" stopIfTrue="1" operator="between">
      <formula>200</formula>
      <formula>300</formula>
    </cfRule>
  </conditionalFormatting>
  <conditionalFormatting sqref="D14">
    <cfRule type="cellIs" dxfId="702" priority="32" stopIfTrue="1" operator="between">
      <formula>200</formula>
      <formula>300</formula>
    </cfRule>
  </conditionalFormatting>
  <conditionalFormatting sqref="D18">
    <cfRule type="cellIs" dxfId="701" priority="31" stopIfTrue="1" operator="between">
      <formula>200</formula>
      <formula>300</formula>
    </cfRule>
  </conditionalFormatting>
  <conditionalFormatting sqref="D22">
    <cfRule type="cellIs" dxfId="700" priority="30" stopIfTrue="1" operator="between">
      <formula>200</formula>
      <formula>300</formula>
    </cfRule>
  </conditionalFormatting>
  <conditionalFormatting sqref="D26">
    <cfRule type="cellIs" dxfId="699" priority="29" stopIfTrue="1" operator="between">
      <formula>200</formula>
      <formula>300</formula>
    </cfRule>
  </conditionalFormatting>
  <conditionalFormatting sqref="D6">
    <cfRule type="cellIs" dxfId="698" priority="27" stopIfTrue="1" operator="between">
      <formula>200</formula>
      <formula>300</formula>
    </cfRule>
  </conditionalFormatting>
  <conditionalFormatting sqref="F6:H6 J6:L6 N6:P6 R6:T6 V6:W6">
    <cfRule type="cellIs" dxfId="697" priority="26" stopIfTrue="1" operator="between">
      <formula>200</formula>
      <formula>300</formula>
    </cfRule>
  </conditionalFormatting>
  <conditionalFormatting sqref="F23 L23:L25 N23 T23:T25 V23 H23:H25 J23 P23:P25 R23 D23:D25">
    <cfRule type="cellIs" dxfId="696" priority="22" stopIfTrue="1" operator="between">
      <formula>200</formula>
      <formula>300</formula>
    </cfRule>
  </conditionalFormatting>
  <conditionalFormatting sqref="F19 L19:L21 N19 T19:T21 V19 H19:H21 J19 P19:P21 R19">
    <cfRule type="cellIs" dxfId="695" priority="23" stopIfTrue="1" operator="between">
      <formula>200</formula>
      <formula>300</formula>
    </cfRule>
  </conditionalFormatting>
  <conditionalFormatting sqref="F27 L27:L30 N27 V27 H27:H30 J27 P27:P30 R27">
    <cfRule type="cellIs" dxfId="694" priority="21" stopIfTrue="1" operator="between">
      <formula>200</formula>
      <formula>300</formula>
    </cfRule>
  </conditionalFormatting>
  <conditionalFormatting sqref="F11 L11:L13 N11 T11:T13 V11 H11:H13 J11 P11:P13 R11">
    <cfRule type="cellIs" dxfId="693" priority="25" stopIfTrue="1" operator="between">
      <formula>200</formula>
      <formula>300</formula>
    </cfRule>
  </conditionalFormatting>
  <conditionalFormatting sqref="F15 L15:L17 N15 T15:T17 V15 H15:H17 J15 P15:P17 R15">
    <cfRule type="cellIs" dxfId="692" priority="24" stopIfTrue="1" operator="between">
      <formula>200</formula>
      <formula>300</formula>
    </cfRule>
  </conditionalFormatting>
  <conditionalFormatting sqref="Q6:Q29">
    <cfRule type="cellIs" dxfId="691" priority="20" stopIfTrue="1" operator="between">
      <formula>200</formula>
      <formula>300</formula>
    </cfRule>
  </conditionalFormatting>
  <conditionalFormatting sqref="T27:T30">
    <cfRule type="cellIs" dxfId="690" priority="19" stopIfTrue="1" operator="between">
      <formula>200</formula>
      <formula>300</formula>
    </cfRule>
  </conditionalFormatting>
  <conditionalFormatting sqref="M6:M29">
    <cfRule type="cellIs" dxfId="689" priority="18" stopIfTrue="1" operator="between">
      <formula>200</formula>
      <formula>300</formula>
    </cfRule>
  </conditionalFormatting>
  <conditionalFormatting sqref="D27:D30 D19:D21 D15:D17 D11:D13 D7:D9">
    <cfRule type="cellIs" dxfId="688" priority="16" stopIfTrue="1" operator="between">
      <formula>200</formula>
      <formula>300</formula>
    </cfRule>
  </conditionalFormatting>
  <conditionalFormatting sqref="P7:P9">
    <cfRule type="cellIs" dxfId="687" priority="17" stopIfTrue="1" operator="between">
      <formula>200</formula>
      <formula>300</formula>
    </cfRule>
  </conditionalFormatting>
  <conditionalFormatting sqref="E30">
    <cfRule type="cellIs" dxfId="686" priority="15" stopIfTrue="1" operator="between">
      <formula>200</formula>
      <formula>300</formula>
    </cfRule>
  </conditionalFormatting>
  <conditionalFormatting sqref="I30">
    <cfRule type="cellIs" dxfId="685" priority="14" stopIfTrue="1" operator="between">
      <formula>200</formula>
      <formula>300</formula>
    </cfRule>
  </conditionalFormatting>
  <conditionalFormatting sqref="M30">
    <cfRule type="cellIs" dxfId="684" priority="13" stopIfTrue="1" operator="between">
      <formula>200</formula>
      <formula>300</formula>
    </cfRule>
  </conditionalFormatting>
  <conditionalFormatting sqref="Q30">
    <cfRule type="cellIs" dxfId="683" priority="12" stopIfTrue="1" operator="between">
      <formula>200</formula>
      <formula>300</formula>
    </cfRule>
  </conditionalFormatting>
  <conditionalFormatting sqref="U30">
    <cfRule type="cellIs" dxfId="682" priority="11" stopIfTrue="1" operator="between">
      <formula>200</formula>
      <formula>300</formula>
    </cfRule>
  </conditionalFormatting>
  <conditionalFormatting sqref="E1">
    <cfRule type="cellIs" dxfId="681" priority="10" stopIfTrue="1" operator="between">
      <formula>200</formula>
      <formula>300</formula>
    </cfRule>
  </conditionalFormatting>
  <conditionalFormatting sqref="I1">
    <cfRule type="cellIs" dxfId="680" priority="9" stopIfTrue="1" operator="between">
      <formula>200</formula>
      <formula>300</formula>
    </cfRule>
  </conditionalFormatting>
  <conditionalFormatting sqref="M1">
    <cfRule type="cellIs" dxfId="679" priority="8" stopIfTrue="1" operator="between">
      <formula>200</formula>
      <formula>300</formula>
    </cfRule>
  </conditionalFormatting>
  <conditionalFormatting sqref="Q1">
    <cfRule type="cellIs" dxfId="678" priority="7" stopIfTrue="1" operator="between">
      <formula>200</formula>
      <formula>300</formula>
    </cfRule>
  </conditionalFormatting>
  <conditionalFormatting sqref="U1">
    <cfRule type="cellIs" dxfId="677" priority="6" stopIfTrue="1" operator="between">
      <formula>200</formula>
      <formula>300</formula>
    </cfRule>
  </conditionalFormatting>
  <conditionalFormatting sqref="I6:I29">
    <cfRule type="cellIs" dxfId="676" priority="5" stopIfTrue="1" operator="between">
      <formula>200</formula>
      <formula>300</formula>
    </cfRule>
  </conditionalFormatting>
  <conditionalFormatting sqref="C26:C28">
    <cfRule type="cellIs" dxfId="675" priority="2" stopIfTrue="1" operator="between">
      <formula>200</formula>
      <formula>300</formula>
    </cfRule>
  </conditionalFormatting>
  <conditionalFormatting sqref="C22:C24">
    <cfRule type="cellIs" dxfId="674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90" zoomScaleNormal="90" workbookViewId="0">
      <selection activeCell="A3" sqref="A3"/>
    </sheetView>
  </sheetViews>
  <sheetFormatPr defaultColWidth="9.140625" defaultRowHeight="16.5" x14ac:dyDescent="0.25"/>
  <cols>
    <col min="1" max="1" width="1.7109375" style="65" customWidth="1"/>
    <col min="2" max="2" width="30.8554687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9" width="14.42578125" style="149" customWidth="1"/>
    <col min="30" max="16384" width="9.140625" style="65"/>
  </cols>
  <sheetData>
    <row r="1" spans="1:34" s="134" customFormat="1" ht="9.75" customHeight="1" x14ac:dyDescent="0.2">
      <c r="A1" s="112"/>
      <c r="B1" s="139"/>
      <c r="C1" s="140"/>
      <c r="D1" s="141"/>
      <c r="E1" s="142"/>
      <c r="F1" s="143"/>
      <c r="G1" s="143"/>
      <c r="H1" s="141"/>
      <c r="I1" s="142"/>
      <c r="J1" s="143"/>
      <c r="K1" s="143"/>
      <c r="L1" s="141"/>
      <c r="M1" s="142"/>
      <c r="N1" s="143"/>
      <c r="O1" s="143"/>
      <c r="P1" s="141"/>
      <c r="Q1" s="142"/>
      <c r="R1" s="143"/>
      <c r="S1" s="143"/>
      <c r="T1" s="141"/>
      <c r="U1" s="142"/>
      <c r="V1" s="143"/>
      <c r="W1" s="143"/>
      <c r="X1" s="142"/>
      <c r="Y1" s="141"/>
      <c r="Z1" s="144"/>
      <c r="AA1" s="145"/>
      <c r="AB1" s="146"/>
      <c r="AC1" s="146"/>
    </row>
    <row r="2" spans="1:34" ht="31.5" customHeight="1" x14ac:dyDescent="0.25">
      <c r="B2" s="66"/>
      <c r="C2" s="67"/>
      <c r="D2" s="68"/>
      <c r="E2" s="69"/>
      <c r="F2" s="69"/>
      <c r="G2" s="69" t="s">
        <v>185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7"/>
      <c r="S2" s="67"/>
      <c r="T2" s="67"/>
      <c r="U2" s="185"/>
      <c r="V2" s="186" t="s">
        <v>65</v>
      </c>
      <c r="W2" s="70"/>
      <c r="X2" s="70"/>
      <c r="Y2" s="70"/>
      <c r="Z2" s="67"/>
      <c r="AA2" s="67"/>
      <c r="AB2" s="68"/>
      <c r="AC2" s="68"/>
    </row>
    <row r="3" spans="1:34" ht="20.25" thickBot="1" x14ac:dyDescent="0.3">
      <c r="B3" s="71" t="s">
        <v>19</v>
      </c>
      <c r="C3" s="72"/>
      <c r="D3" s="68"/>
      <c r="E3" s="7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</row>
    <row r="4" spans="1:34" x14ac:dyDescent="0.25">
      <c r="B4" s="74" t="s">
        <v>1</v>
      </c>
      <c r="C4" s="75" t="s">
        <v>20</v>
      </c>
      <c r="D4" s="76"/>
      <c r="E4" s="236" t="s">
        <v>21</v>
      </c>
      <c r="F4" s="249" t="s">
        <v>22</v>
      </c>
      <c r="G4" s="250"/>
      <c r="H4" s="78"/>
      <c r="I4" s="236" t="s">
        <v>23</v>
      </c>
      <c r="J4" s="249" t="s">
        <v>22</v>
      </c>
      <c r="K4" s="250"/>
      <c r="L4" s="79"/>
      <c r="M4" s="236" t="s">
        <v>24</v>
      </c>
      <c r="N4" s="249" t="s">
        <v>22</v>
      </c>
      <c r="O4" s="250"/>
      <c r="P4" s="79"/>
      <c r="Q4" s="236" t="s">
        <v>25</v>
      </c>
      <c r="R4" s="249" t="s">
        <v>22</v>
      </c>
      <c r="S4" s="250"/>
      <c r="T4" s="80"/>
      <c r="U4" s="236" t="s">
        <v>26</v>
      </c>
      <c r="V4" s="249" t="s">
        <v>22</v>
      </c>
      <c r="W4" s="250"/>
      <c r="X4" s="236" t="s">
        <v>27</v>
      </c>
      <c r="Y4" s="81"/>
      <c r="Z4" s="82" t="s">
        <v>28</v>
      </c>
      <c r="AA4" s="83" t="s">
        <v>4</v>
      </c>
      <c r="AB4" s="84" t="s">
        <v>27</v>
      </c>
      <c r="AC4" s="84" t="s">
        <v>154</v>
      </c>
    </row>
    <row r="5" spans="1:34" ht="17.25" thickBot="1" x14ac:dyDescent="0.3">
      <c r="A5" s="85"/>
      <c r="B5" s="86" t="s">
        <v>29</v>
      </c>
      <c r="C5" s="87"/>
      <c r="D5" s="88"/>
      <c r="E5" s="89" t="s">
        <v>30</v>
      </c>
      <c r="F5" s="251" t="s">
        <v>31</v>
      </c>
      <c r="G5" s="252"/>
      <c r="H5" s="90"/>
      <c r="I5" s="89" t="s">
        <v>30</v>
      </c>
      <c r="J5" s="251" t="s">
        <v>31</v>
      </c>
      <c r="K5" s="252"/>
      <c r="L5" s="89"/>
      <c r="M5" s="89" t="s">
        <v>30</v>
      </c>
      <c r="N5" s="251" t="s">
        <v>31</v>
      </c>
      <c r="O5" s="252"/>
      <c r="P5" s="89"/>
      <c r="Q5" s="89" t="s">
        <v>30</v>
      </c>
      <c r="R5" s="251" t="s">
        <v>31</v>
      </c>
      <c r="S5" s="252"/>
      <c r="T5" s="91"/>
      <c r="U5" s="89" t="s">
        <v>30</v>
      </c>
      <c r="V5" s="251" t="s">
        <v>31</v>
      </c>
      <c r="W5" s="252"/>
      <c r="X5" s="92" t="s">
        <v>30</v>
      </c>
      <c r="Y5" s="93" t="s">
        <v>32</v>
      </c>
      <c r="Z5" s="94" t="s">
        <v>33</v>
      </c>
      <c r="AA5" s="95" t="s">
        <v>34</v>
      </c>
      <c r="AB5" s="96" t="s">
        <v>2</v>
      </c>
      <c r="AC5" s="96"/>
    </row>
    <row r="6" spans="1:34" ht="48.75" customHeight="1" thickBot="1" x14ac:dyDescent="0.3">
      <c r="A6" s="97"/>
      <c r="B6" s="98" t="s">
        <v>96</v>
      </c>
      <c r="C6" s="99">
        <f>SUM(C7:C9)+130</f>
        <v>388</v>
      </c>
      <c r="D6" s="100">
        <f>SUM(D7:D9)</f>
        <v>268</v>
      </c>
      <c r="E6" s="116">
        <f>D6+C6</f>
        <v>656</v>
      </c>
      <c r="F6" s="102">
        <f>E26</f>
        <v>655</v>
      </c>
      <c r="G6" s="103" t="str">
        <f>B26</f>
        <v>Egesten Metallehitused</v>
      </c>
      <c r="H6" s="104">
        <f>SUM(H7:H9)</f>
        <v>329</v>
      </c>
      <c r="I6" s="118">
        <f>H6+C6</f>
        <v>717</v>
      </c>
      <c r="J6" s="105">
        <f>I22</f>
        <v>617</v>
      </c>
      <c r="K6" s="106" t="str">
        <f>B22</f>
        <v>Royalsmart</v>
      </c>
      <c r="L6" s="107">
        <f>SUM(L7:L9)</f>
        <v>247</v>
      </c>
      <c r="M6" s="118">
        <f>L6+C6</f>
        <v>635</v>
      </c>
      <c r="N6" s="102">
        <f>M18</f>
        <v>682</v>
      </c>
      <c r="O6" s="103" t="str">
        <f>B18</f>
        <v>Eesti Raudtee</v>
      </c>
      <c r="P6" s="108">
        <f>SUM(P7:P9)</f>
        <v>270</v>
      </c>
      <c r="Q6" s="116">
        <f>P6+C6</f>
        <v>658</v>
      </c>
      <c r="R6" s="102">
        <f>Q14</f>
        <v>647</v>
      </c>
      <c r="S6" s="103" t="str">
        <f>B14</f>
        <v>Bowling</v>
      </c>
      <c r="T6" s="108">
        <f>SUM(T7:T9)</f>
        <v>362</v>
      </c>
      <c r="U6" s="116">
        <f>T6+C6</f>
        <v>750</v>
      </c>
      <c r="V6" s="102">
        <f>U10</f>
        <v>650</v>
      </c>
      <c r="W6" s="103" t="str">
        <f>B10</f>
        <v>WÜRTH</v>
      </c>
      <c r="X6" s="109">
        <f t="shared" ref="X6:X29" si="0">E6+I6+M6+Q6+U6</f>
        <v>3416</v>
      </c>
      <c r="Y6" s="107">
        <f>SUM(Y7:Y9)</f>
        <v>1476</v>
      </c>
      <c r="Z6" s="110">
        <f>AVERAGE(Z7,Z8,Z9)</f>
        <v>184.4</v>
      </c>
      <c r="AA6" s="111">
        <f>AVERAGE(AA7,AA8,AA9)</f>
        <v>98.40000000000002</v>
      </c>
      <c r="AB6" s="240">
        <f>F7+J7+N7+R7+V7</f>
        <v>4</v>
      </c>
      <c r="AC6" s="240" t="s">
        <v>159</v>
      </c>
    </row>
    <row r="7" spans="1:34" ht="16.899999999999999" customHeight="1" x14ac:dyDescent="0.25">
      <c r="A7" s="112"/>
      <c r="B7" s="113" t="s">
        <v>105</v>
      </c>
      <c r="C7" s="114">
        <f>191-10</f>
        <v>181</v>
      </c>
      <c r="D7" s="115"/>
      <c r="E7" s="116">
        <f>D7+C7</f>
        <v>181</v>
      </c>
      <c r="F7" s="243">
        <v>1</v>
      </c>
      <c r="G7" s="244"/>
      <c r="H7" s="117"/>
      <c r="I7" s="118">
        <f>H7+C7</f>
        <v>181</v>
      </c>
      <c r="J7" s="243">
        <v>1</v>
      </c>
      <c r="K7" s="244"/>
      <c r="L7" s="117"/>
      <c r="M7" s="118">
        <f>L7+C7</f>
        <v>181</v>
      </c>
      <c r="N7" s="243">
        <v>0</v>
      </c>
      <c r="O7" s="244"/>
      <c r="P7" s="117"/>
      <c r="Q7" s="116">
        <f>P7+C7</f>
        <v>181</v>
      </c>
      <c r="R7" s="243">
        <v>1</v>
      </c>
      <c r="S7" s="244"/>
      <c r="T7" s="115"/>
      <c r="U7" s="116">
        <f>T7+C7</f>
        <v>181</v>
      </c>
      <c r="V7" s="243">
        <v>1</v>
      </c>
      <c r="W7" s="244"/>
      <c r="X7" s="118">
        <f t="shared" si="0"/>
        <v>905</v>
      </c>
      <c r="Y7" s="117">
        <f>D7+H7+L7+P7+T7</f>
        <v>0</v>
      </c>
      <c r="Z7" s="119">
        <f>AVERAGE(E7,I7,M7,Q7,U7)</f>
        <v>181</v>
      </c>
      <c r="AA7" s="120">
        <f>AVERAGE(E7,I7,M7,Q7,U7)-C7</f>
        <v>0</v>
      </c>
      <c r="AB7" s="241"/>
      <c r="AC7" s="241"/>
    </row>
    <row r="8" spans="1:34" s="85" customFormat="1" ht="16.149999999999999" customHeight="1" x14ac:dyDescent="0.25">
      <c r="A8" s="112"/>
      <c r="B8" s="113" t="s">
        <v>97</v>
      </c>
      <c r="C8" s="121">
        <v>40</v>
      </c>
      <c r="D8" s="115">
        <v>123</v>
      </c>
      <c r="E8" s="116">
        <f t="shared" ref="E8:E29" si="1">D8+C8</f>
        <v>163</v>
      </c>
      <c r="F8" s="245"/>
      <c r="G8" s="246"/>
      <c r="H8" s="117">
        <v>158</v>
      </c>
      <c r="I8" s="118">
        <f t="shared" ref="I8:I29" si="2">H8+C8</f>
        <v>198</v>
      </c>
      <c r="J8" s="245"/>
      <c r="K8" s="246"/>
      <c r="L8" s="117">
        <v>113</v>
      </c>
      <c r="M8" s="118">
        <f t="shared" ref="M8:M29" si="3">L8+C8</f>
        <v>153</v>
      </c>
      <c r="N8" s="245"/>
      <c r="O8" s="246"/>
      <c r="P8" s="115">
        <v>136</v>
      </c>
      <c r="Q8" s="116">
        <f t="shared" ref="Q8:Q29" si="4">P8+C8</f>
        <v>176</v>
      </c>
      <c r="R8" s="245"/>
      <c r="S8" s="246"/>
      <c r="T8" s="115">
        <v>184</v>
      </c>
      <c r="U8" s="116">
        <f t="shared" ref="U8:U29" si="5">T8+C8</f>
        <v>224</v>
      </c>
      <c r="V8" s="245"/>
      <c r="W8" s="246"/>
      <c r="X8" s="118">
        <f t="shared" si="0"/>
        <v>914</v>
      </c>
      <c r="Y8" s="117">
        <f>D8+H8+L8+P8+T8</f>
        <v>714</v>
      </c>
      <c r="Z8" s="119">
        <f>AVERAGE(E8,I8,M8,Q8,U8)</f>
        <v>182.8</v>
      </c>
      <c r="AA8" s="120">
        <f>AVERAGE(E8,I8,M8,Q8,U8)-C8</f>
        <v>142.80000000000001</v>
      </c>
      <c r="AB8" s="241"/>
      <c r="AC8" s="241"/>
      <c r="AD8" s="65"/>
      <c r="AE8" s="65"/>
      <c r="AF8" s="65"/>
      <c r="AG8" s="65"/>
      <c r="AH8" s="65"/>
    </row>
    <row r="9" spans="1:34" s="85" customFormat="1" ht="17.45" customHeight="1" thickBot="1" x14ac:dyDescent="0.3">
      <c r="A9" s="112"/>
      <c r="B9" s="122" t="s">
        <v>104</v>
      </c>
      <c r="C9" s="123">
        <v>37</v>
      </c>
      <c r="D9" s="115">
        <v>145</v>
      </c>
      <c r="E9" s="116">
        <f t="shared" si="1"/>
        <v>182</v>
      </c>
      <c r="F9" s="247"/>
      <c r="G9" s="248"/>
      <c r="H9" s="124">
        <v>171</v>
      </c>
      <c r="I9" s="118">
        <f t="shared" si="2"/>
        <v>208</v>
      </c>
      <c r="J9" s="247"/>
      <c r="K9" s="248"/>
      <c r="L9" s="117">
        <v>134</v>
      </c>
      <c r="M9" s="118">
        <f t="shared" si="3"/>
        <v>171</v>
      </c>
      <c r="N9" s="247"/>
      <c r="O9" s="248"/>
      <c r="P9" s="115">
        <v>134</v>
      </c>
      <c r="Q9" s="116">
        <f t="shared" si="4"/>
        <v>171</v>
      </c>
      <c r="R9" s="247"/>
      <c r="S9" s="248"/>
      <c r="T9" s="115">
        <v>178</v>
      </c>
      <c r="U9" s="116">
        <f t="shared" si="5"/>
        <v>215</v>
      </c>
      <c r="V9" s="247"/>
      <c r="W9" s="248"/>
      <c r="X9" s="118">
        <f t="shared" si="0"/>
        <v>947</v>
      </c>
      <c r="Y9" s="124">
        <f>D9+H9+L9+P9+T9</f>
        <v>762</v>
      </c>
      <c r="Z9" s="125">
        <f>AVERAGE(E9,I9,M9,Q9,U9)</f>
        <v>189.4</v>
      </c>
      <c r="AA9" s="126">
        <f>AVERAGE(E9,I9,M9,Q9,U9)-C9</f>
        <v>152.4</v>
      </c>
      <c r="AB9" s="242"/>
      <c r="AC9" s="242"/>
      <c r="AD9" s="65"/>
      <c r="AE9" s="65"/>
      <c r="AF9" s="65"/>
      <c r="AG9" s="65"/>
      <c r="AH9" s="65"/>
    </row>
    <row r="10" spans="1:34" s="134" customFormat="1" ht="48.75" customHeight="1" thickBot="1" x14ac:dyDescent="0.3">
      <c r="A10" s="112"/>
      <c r="B10" s="127" t="s">
        <v>85</v>
      </c>
      <c r="C10" s="128">
        <f>SUM(C11:C13)+130</f>
        <v>176</v>
      </c>
      <c r="D10" s="100">
        <f>SUM(D11:D13)</f>
        <v>467</v>
      </c>
      <c r="E10" s="116">
        <f t="shared" si="1"/>
        <v>643</v>
      </c>
      <c r="F10" s="129">
        <f>E22</f>
        <v>696</v>
      </c>
      <c r="G10" s="106" t="str">
        <f>B22</f>
        <v>Royalsmart</v>
      </c>
      <c r="H10" s="130">
        <f>SUM(H11:H13)</f>
        <v>506</v>
      </c>
      <c r="I10" s="118">
        <f t="shared" si="2"/>
        <v>682</v>
      </c>
      <c r="J10" s="129">
        <f>I18</f>
        <v>623</v>
      </c>
      <c r="K10" s="106" t="str">
        <f>B18</f>
        <v>Eesti Raudtee</v>
      </c>
      <c r="L10" s="107">
        <f>SUM(L11:L13)</f>
        <v>554</v>
      </c>
      <c r="M10" s="118">
        <f t="shared" si="3"/>
        <v>730</v>
      </c>
      <c r="N10" s="129">
        <f>M14</f>
        <v>666</v>
      </c>
      <c r="O10" s="106" t="str">
        <f>B14</f>
        <v>Bowling</v>
      </c>
      <c r="P10" s="107">
        <f>SUM(P11:P13)</f>
        <v>551</v>
      </c>
      <c r="Q10" s="116">
        <f t="shared" si="4"/>
        <v>727</v>
      </c>
      <c r="R10" s="129">
        <f>Q26</f>
        <v>677</v>
      </c>
      <c r="S10" s="106" t="str">
        <f>B26</f>
        <v>Egesten Metallehitused</v>
      </c>
      <c r="T10" s="107">
        <f>SUM(T11:T13)</f>
        <v>474</v>
      </c>
      <c r="U10" s="116">
        <f t="shared" si="5"/>
        <v>650</v>
      </c>
      <c r="V10" s="129">
        <f>U6</f>
        <v>750</v>
      </c>
      <c r="W10" s="106" t="str">
        <f>B6</f>
        <v>Rakvere Linnavalitsus</v>
      </c>
      <c r="X10" s="109">
        <f t="shared" si="0"/>
        <v>3432</v>
      </c>
      <c r="Y10" s="107">
        <f>SUM(Y11:Y13)</f>
        <v>2552</v>
      </c>
      <c r="Z10" s="133">
        <f>AVERAGE(Z11,Z12,Z13)</f>
        <v>185.4666666666667</v>
      </c>
      <c r="AA10" s="111">
        <f>AVERAGE(AA11,AA12,AA13)</f>
        <v>170.13333333333335</v>
      </c>
      <c r="AB10" s="240">
        <f>F11+J11+N11+R11+V11</f>
        <v>3</v>
      </c>
      <c r="AC10" s="240" t="s">
        <v>160</v>
      </c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35" t="s">
        <v>86</v>
      </c>
      <c r="C11" s="121">
        <v>26</v>
      </c>
      <c r="D11" s="115">
        <v>147</v>
      </c>
      <c r="E11" s="116">
        <f t="shared" si="1"/>
        <v>173</v>
      </c>
      <c r="F11" s="243">
        <v>0</v>
      </c>
      <c r="G11" s="244"/>
      <c r="H11" s="117">
        <v>160</v>
      </c>
      <c r="I11" s="118">
        <f t="shared" si="2"/>
        <v>186</v>
      </c>
      <c r="J11" s="243">
        <v>1</v>
      </c>
      <c r="K11" s="244"/>
      <c r="L11" s="117">
        <v>187</v>
      </c>
      <c r="M11" s="118">
        <f t="shared" si="3"/>
        <v>213</v>
      </c>
      <c r="N11" s="243">
        <v>1</v>
      </c>
      <c r="O11" s="244"/>
      <c r="P11" s="117">
        <v>172</v>
      </c>
      <c r="Q11" s="116">
        <f t="shared" si="4"/>
        <v>198</v>
      </c>
      <c r="R11" s="243">
        <v>1</v>
      </c>
      <c r="S11" s="244"/>
      <c r="T11" s="115">
        <v>156</v>
      </c>
      <c r="U11" s="116">
        <f t="shared" si="5"/>
        <v>182</v>
      </c>
      <c r="V11" s="243">
        <v>0</v>
      </c>
      <c r="W11" s="244"/>
      <c r="X11" s="118">
        <f t="shared" si="0"/>
        <v>952</v>
      </c>
      <c r="Y11" s="117">
        <f>D11+H11+L11+P11+T11</f>
        <v>822</v>
      </c>
      <c r="Z11" s="119">
        <f>AVERAGE(E11,I11,M11,Q11,U11)</f>
        <v>190.4</v>
      </c>
      <c r="AA11" s="120">
        <f>AVERAGE(E11,I11,M11,Q11,U11)-C11</f>
        <v>164.4</v>
      </c>
      <c r="AB11" s="241"/>
      <c r="AC11" s="241"/>
      <c r="AD11" s="65"/>
      <c r="AE11" s="65"/>
      <c r="AF11" s="65"/>
      <c r="AG11" s="65"/>
      <c r="AH11" s="65"/>
    </row>
    <row r="12" spans="1:34" s="134" customFormat="1" ht="16.149999999999999" customHeight="1" x14ac:dyDescent="0.25">
      <c r="A12" s="112"/>
      <c r="B12" s="122" t="s">
        <v>87</v>
      </c>
      <c r="C12" s="121">
        <v>10</v>
      </c>
      <c r="D12" s="115">
        <v>170</v>
      </c>
      <c r="E12" s="116">
        <f t="shared" si="1"/>
        <v>180</v>
      </c>
      <c r="F12" s="245"/>
      <c r="G12" s="246"/>
      <c r="H12" s="117">
        <v>170</v>
      </c>
      <c r="I12" s="118">
        <f t="shared" si="2"/>
        <v>180</v>
      </c>
      <c r="J12" s="245"/>
      <c r="K12" s="246"/>
      <c r="L12" s="117">
        <v>170</v>
      </c>
      <c r="M12" s="118">
        <f t="shared" si="3"/>
        <v>180</v>
      </c>
      <c r="N12" s="245"/>
      <c r="O12" s="246"/>
      <c r="P12" s="115">
        <v>183</v>
      </c>
      <c r="Q12" s="116">
        <f t="shared" si="4"/>
        <v>193</v>
      </c>
      <c r="R12" s="245"/>
      <c r="S12" s="246"/>
      <c r="T12" s="115">
        <v>161</v>
      </c>
      <c r="U12" s="116">
        <f t="shared" si="5"/>
        <v>171</v>
      </c>
      <c r="V12" s="245"/>
      <c r="W12" s="246"/>
      <c r="X12" s="118">
        <f t="shared" si="0"/>
        <v>904</v>
      </c>
      <c r="Y12" s="117">
        <f>D12+H12+L12+P12+T12</f>
        <v>854</v>
      </c>
      <c r="Z12" s="119">
        <f>AVERAGE(E12,I12,M12,Q12,U12)</f>
        <v>180.8</v>
      </c>
      <c r="AA12" s="120">
        <f>AVERAGE(E12,I12,M12,Q12,U12)-C12</f>
        <v>170.8</v>
      </c>
      <c r="AB12" s="241"/>
      <c r="AC12" s="241"/>
      <c r="AD12" s="65"/>
      <c r="AE12" s="65"/>
      <c r="AF12" s="65"/>
      <c r="AG12" s="65"/>
      <c r="AH12" s="65"/>
    </row>
    <row r="13" spans="1:34" s="134" customFormat="1" ht="16.899999999999999" customHeight="1" thickBot="1" x14ac:dyDescent="0.3">
      <c r="A13" s="112"/>
      <c r="B13" s="136" t="s">
        <v>130</v>
      </c>
      <c r="C13" s="123">
        <v>10</v>
      </c>
      <c r="D13" s="115">
        <v>150</v>
      </c>
      <c r="E13" s="116">
        <f t="shared" si="1"/>
        <v>160</v>
      </c>
      <c r="F13" s="247"/>
      <c r="G13" s="248"/>
      <c r="H13" s="124">
        <v>176</v>
      </c>
      <c r="I13" s="118">
        <f t="shared" si="2"/>
        <v>186</v>
      </c>
      <c r="J13" s="247"/>
      <c r="K13" s="248"/>
      <c r="L13" s="117">
        <v>197</v>
      </c>
      <c r="M13" s="118">
        <f t="shared" si="3"/>
        <v>207</v>
      </c>
      <c r="N13" s="247"/>
      <c r="O13" s="248"/>
      <c r="P13" s="115">
        <v>196</v>
      </c>
      <c r="Q13" s="116">
        <f t="shared" si="4"/>
        <v>206</v>
      </c>
      <c r="R13" s="247"/>
      <c r="S13" s="248"/>
      <c r="T13" s="115">
        <v>157</v>
      </c>
      <c r="U13" s="116">
        <f t="shared" si="5"/>
        <v>167</v>
      </c>
      <c r="V13" s="247"/>
      <c r="W13" s="248"/>
      <c r="X13" s="118">
        <f t="shared" si="0"/>
        <v>926</v>
      </c>
      <c r="Y13" s="124">
        <f>D13+H13+L13+P13+T13</f>
        <v>876</v>
      </c>
      <c r="Z13" s="125">
        <f>AVERAGE(E13,I13,M13,Q13,U13)</f>
        <v>185.2</v>
      </c>
      <c r="AA13" s="126">
        <f>AVERAGE(E13,I13,M13,Q13,U13)-C13</f>
        <v>175.2</v>
      </c>
      <c r="AB13" s="242"/>
      <c r="AC13" s="242"/>
      <c r="AD13" s="65"/>
      <c r="AE13" s="65"/>
      <c r="AF13" s="65"/>
      <c r="AG13" s="65"/>
      <c r="AH13" s="65"/>
    </row>
    <row r="14" spans="1:34" s="134" customFormat="1" ht="44.45" customHeight="1" thickBot="1" x14ac:dyDescent="0.25">
      <c r="A14" s="112"/>
      <c r="B14" s="127" t="s">
        <v>73</v>
      </c>
      <c r="C14" s="128">
        <f>SUM(C15:C17)+130</f>
        <v>202</v>
      </c>
      <c r="D14" s="100">
        <f>SUM(D15:D17)</f>
        <v>469</v>
      </c>
      <c r="E14" s="116">
        <f t="shared" si="1"/>
        <v>671</v>
      </c>
      <c r="F14" s="129">
        <f>E18</f>
        <v>778</v>
      </c>
      <c r="G14" s="106" t="str">
        <f>B18</f>
        <v>Eesti Raudtee</v>
      </c>
      <c r="H14" s="130">
        <f>SUM(H15:H17)</f>
        <v>482</v>
      </c>
      <c r="I14" s="118">
        <f t="shared" si="2"/>
        <v>684</v>
      </c>
      <c r="J14" s="129">
        <f>I26</f>
        <v>683</v>
      </c>
      <c r="K14" s="106" t="str">
        <f>B26</f>
        <v>Egesten Metallehitused</v>
      </c>
      <c r="L14" s="107">
        <f>SUM(L15:L17)</f>
        <v>464</v>
      </c>
      <c r="M14" s="118">
        <f t="shared" si="3"/>
        <v>666</v>
      </c>
      <c r="N14" s="129">
        <f>M10</f>
        <v>730</v>
      </c>
      <c r="O14" s="106" t="str">
        <f>B10</f>
        <v>WÜRTH</v>
      </c>
      <c r="P14" s="107">
        <f>SUM(P15:P17)</f>
        <v>445</v>
      </c>
      <c r="Q14" s="116">
        <f t="shared" si="4"/>
        <v>647</v>
      </c>
      <c r="R14" s="129">
        <f>Q6</f>
        <v>658</v>
      </c>
      <c r="S14" s="106" t="str">
        <f>B6</f>
        <v>Rakvere Linnavalitsus</v>
      </c>
      <c r="T14" s="107">
        <f>SUM(T15:T17)</f>
        <v>472</v>
      </c>
      <c r="U14" s="116">
        <f t="shared" si="5"/>
        <v>674</v>
      </c>
      <c r="V14" s="129">
        <f>U22</f>
        <v>654</v>
      </c>
      <c r="W14" s="106" t="str">
        <f>B22</f>
        <v>Royalsmart</v>
      </c>
      <c r="X14" s="109">
        <f t="shared" si="0"/>
        <v>3342</v>
      </c>
      <c r="Y14" s="107">
        <f>SUM(Y15:Y17)</f>
        <v>2332</v>
      </c>
      <c r="Z14" s="133">
        <f>AVERAGE(Z15,Z16,Z17)</f>
        <v>179.46666666666667</v>
      </c>
      <c r="AA14" s="111">
        <f>AVERAGE(AA15,AA16,AA17)</f>
        <v>155.46666666666667</v>
      </c>
      <c r="AB14" s="240">
        <f>F15+J15+N15+R15+V15</f>
        <v>2</v>
      </c>
      <c r="AC14" s="240" t="s">
        <v>161</v>
      </c>
    </row>
    <row r="15" spans="1:34" s="134" customFormat="1" ht="16.149999999999999" customHeight="1" x14ac:dyDescent="0.2">
      <c r="A15" s="112"/>
      <c r="B15" s="135" t="s">
        <v>92</v>
      </c>
      <c r="C15" s="121">
        <v>40</v>
      </c>
      <c r="D15" s="115">
        <v>121</v>
      </c>
      <c r="E15" s="116">
        <f t="shared" si="1"/>
        <v>161</v>
      </c>
      <c r="F15" s="243">
        <v>0</v>
      </c>
      <c r="G15" s="244"/>
      <c r="H15" s="117">
        <v>142</v>
      </c>
      <c r="I15" s="118">
        <f t="shared" si="2"/>
        <v>182</v>
      </c>
      <c r="J15" s="243">
        <v>1</v>
      </c>
      <c r="K15" s="244"/>
      <c r="L15" s="117">
        <v>134</v>
      </c>
      <c r="M15" s="118">
        <f t="shared" si="3"/>
        <v>174</v>
      </c>
      <c r="N15" s="243">
        <v>0</v>
      </c>
      <c r="O15" s="244"/>
      <c r="P15" s="117">
        <v>193</v>
      </c>
      <c r="Q15" s="116">
        <f t="shared" si="4"/>
        <v>233</v>
      </c>
      <c r="R15" s="243">
        <v>0</v>
      </c>
      <c r="S15" s="244"/>
      <c r="T15" s="115">
        <v>169</v>
      </c>
      <c r="U15" s="116">
        <f t="shared" si="5"/>
        <v>209</v>
      </c>
      <c r="V15" s="243">
        <v>1</v>
      </c>
      <c r="W15" s="244"/>
      <c r="X15" s="118">
        <f t="shared" si="0"/>
        <v>959</v>
      </c>
      <c r="Y15" s="117">
        <f>D15+H15+L15+P15+T15</f>
        <v>759</v>
      </c>
      <c r="Z15" s="119">
        <f>AVERAGE(E15,I15,M15,Q15,U15)</f>
        <v>191.8</v>
      </c>
      <c r="AA15" s="120">
        <f>AVERAGE(E15,I15,M15,Q15,U15)-C15</f>
        <v>151.80000000000001</v>
      </c>
      <c r="AB15" s="241"/>
      <c r="AC15" s="241"/>
    </row>
    <row r="16" spans="1:34" s="134" customFormat="1" ht="16.149999999999999" customHeight="1" x14ac:dyDescent="0.2">
      <c r="A16" s="112"/>
      <c r="B16" s="122" t="s">
        <v>93</v>
      </c>
      <c r="C16" s="121">
        <v>11</v>
      </c>
      <c r="D16" s="115">
        <v>169</v>
      </c>
      <c r="E16" s="116">
        <f t="shared" si="1"/>
        <v>180</v>
      </c>
      <c r="F16" s="245"/>
      <c r="G16" s="246"/>
      <c r="H16" s="117">
        <v>141</v>
      </c>
      <c r="I16" s="118">
        <f t="shared" si="2"/>
        <v>152</v>
      </c>
      <c r="J16" s="245"/>
      <c r="K16" s="246"/>
      <c r="L16" s="117">
        <v>168</v>
      </c>
      <c r="M16" s="118">
        <f t="shared" si="3"/>
        <v>179</v>
      </c>
      <c r="N16" s="245"/>
      <c r="O16" s="246"/>
      <c r="P16" s="115">
        <v>119</v>
      </c>
      <c r="Q16" s="116">
        <f t="shared" si="4"/>
        <v>130</v>
      </c>
      <c r="R16" s="245"/>
      <c r="S16" s="246"/>
      <c r="T16" s="115">
        <v>158</v>
      </c>
      <c r="U16" s="116">
        <f t="shared" si="5"/>
        <v>169</v>
      </c>
      <c r="V16" s="245"/>
      <c r="W16" s="246"/>
      <c r="X16" s="118">
        <f t="shared" si="0"/>
        <v>810</v>
      </c>
      <c r="Y16" s="117">
        <f>D16+H16+L16+P16+T16</f>
        <v>755</v>
      </c>
      <c r="Z16" s="119">
        <f>AVERAGE(E16,I16,M16,Q16,U16)</f>
        <v>162</v>
      </c>
      <c r="AA16" s="120">
        <f>AVERAGE(E16,I16,M16,Q16,U16)-C16</f>
        <v>151</v>
      </c>
      <c r="AB16" s="241"/>
      <c r="AC16" s="241"/>
    </row>
    <row r="17" spans="1:29" s="134" customFormat="1" ht="16.899999999999999" customHeight="1" thickBot="1" x14ac:dyDescent="0.25">
      <c r="A17" s="112"/>
      <c r="B17" s="136" t="s">
        <v>84</v>
      </c>
      <c r="C17" s="123">
        <v>21</v>
      </c>
      <c r="D17" s="115">
        <v>179</v>
      </c>
      <c r="E17" s="116">
        <f t="shared" si="1"/>
        <v>200</v>
      </c>
      <c r="F17" s="247"/>
      <c r="G17" s="248"/>
      <c r="H17" s="124">
        <v>199</v>
      </c>
      <c r="I17" s="118">
        <f t="shared" si="2"/>
        <v>220</v>
      </c>
      <c r="J17" s="247"/>
      <c r="K17" s="248"/>
      <c r="L17" s="117">
        <v>162</v>
      </c>
      <c r="M17" s="118">
        <f t="shared" si="3"/>
        <v>183</v>
      </c>
      <c r="N17" s="247"/>
      <c r="O17" s="248"/>
      <c r="P17" s="115">
        <v>133</v>
      </c>
      <c r="Q17" s="116">
        <f t="shared" si="4"/>
        <v>154</v>
      </c>
      <c r="R17" s="247"/>
      <c r="S17" s="248"/>
      <c r="T17" s="115">
        <v>145</v>
      </c>
      <c r="U17" s="116">
        <f t="shared" si="5"/>
        <v>166</v>
      </c>
      <c r="V17" s="247"/>
      <c r="W17" s="248"/>
      <c r="X17" s="118">
        <f t="shared" si="0"/>
        <v>923</v>
      </c>
      <c r="Y17" s="124">
        <f>D17+H17+L17+P17+T17</f>
        <v>818</v>
      </c>
      <c r="Z17" s="125">
        <f>AVERAGE(E17,I17,M17,Q17,U17)</f>
        <v>184.6</v>
      </c>
      <c r="AA17" s="126">
        <f>AVERAGE(E17,I17,M17,Q17,U17)-C17</f>
        <v>163.6</v>
      </c>
      <c r="AB17" s="242"/>
      <c r="AC17" s="242"/>
    </row>
    <row r="18" spans="1:29" s="134" customFormat="1" ht="48.75" customHeight="1" thickBot="1" x14ac:dyDescent="0.25">
      <c r="A18" s="112"/>
      <c r="B18" s="127" t="s">
        <v>101</v>
      </c>
      <c r="C18" s="128">
        <f>SUM(C19:C21)+130</f>
        <v>203</v>
      </c>
      <c r="D18" s="100">
        <f>SUM(D19:D21)</f>
        <v>575</v>
      </c>
      <c r="E18" s="116">
        <f t="shared" si="1"/>
        <v>778</v>
      </c>
      <c r="F18" s="129">
        <f>E14</f>
        <v>671</v>
      </c>
      <c r="G18" s="106" t="str">
        <f>B14</f>
        <v>Bowling</v>
      </c>
      <c r="H18" s="137">
        <f>SUM(H19:H21)</f>
        <v>420</v>
      </c>
      <c r="I18" s="118">
        <f t="shared" si="2"/>
        <v>623</v>
      </c>
      <c r="J18" s="129">
        <f>I10</f>
        <v>682</v>
      </c>
      <c r="K18" s="106" t="str">
        <f>B10</f>
        <v>WÜRTH</v>
      </c>
      <c r="L18" s="108">
        <f>SUM(L19:L21)</f>
        <v>479</v>
      </c>
      <c r="M18" s="118">
        <f t="shared" si="3"/>
        <v>682</v>
      </c>
      <c r="N18" s="129">
        <f>M6</f>
        <v>635</v>
      </c>
      <c r="O18" s="106" t="str">
        <f>B6</f>
        <v>Rakvere Linnavalitsus</v>
      </c>
      <c r="P18" s="107">
        <f>SUM(P19:P21)</f>
        <v>499</v>
      </c>
      <c r="Q18" s="116">
        <f t="shared" si="4"/>
        <v>702</v>
      </c>
      <c r="R18" s="129">
        <f>Q22</f>
        <v>635</v>
      </c>
      <c r="S18" s="106" t="str">
        <f>B22</f>
        <v>Royalsmart</v>
      </c>
      <c r="T18" s="107">
        <f>SUM(T19:T21)</f>
        <v>429</v>
      </c>
      <c r="U18" s="116">
        <f t="shared" si="5"/>
        <v>632</v>
      </c>
      <c r="V18" s="129">
        <f>U26</f>
        <v>601</v>
      </c>
      <c r="W18" s="106" t="str">
        <f>B26</f>
        <v>Egesten Metallehitused</v>
      </c>
      <c r="X18" s="109">
        <f t="shared" si="0"/>
        <v>3417</v>
      </c>
      <c r="Y18" s="107">
        <f>SUM(Y19:Y21)</f>
        <v>2402</v>
      </c>
      <c r="Z18" s="133">
        <f>AVERAGE(Z19,Z20,Z21)</f>
        <v>184.4666666666667</v>
      </c>
      <c r="AA18" s="111">
        <f>AVERAGE(AA19,AA20,AA21)</f>
        <v>160.13333333333335</v>
      </c>
      <c r="AB18" s="240">
        <f>F19+J19+N19+R19+V19</f>
        <v>4</v>
      </c>
      <c r="AC18" s="240" t="s">
        <v>155</v>
      </c>
    </row>
    <row r="19" spans="1:29" s="134" customFormat="1" ht="16.149999999999999" customHeight="1" x14ac:dyDescent="0.2">
      <c r="A19" s="112"/>
      <c r="B19" s="135" t="s">
        <v>102</v>
      </c>
      <c r="C19" s="121">
        <v>35</v>
      </c>
      <c r="D19" s="115">
        <v>151</v>
      </c>
      <c r="E19" s="116">
        <f t="shared" si="1"/>
        <v>186</v>
      </c>
      <c r="F19" s="243">
        <v>1</v>
      </c>
      <c r="G19" s="244"/>
      <c r="H19" s="117">
        <v>110</v>
      </c>
      <c r="I19" s="118">
        <f t="shared" si="2"/>
        <v>145</v>
      </c>
      <c r="J19" s="243">
        <v>0</v>
      </c>
      <c r="K19" s="244"/>
      <c r="L19" s="117">
        <v>136</v>
      </c>
      <c r="M19" s="118">
        <f t="shared" si="3"/>
        <v>171</v>
      </c>
      <c r="N19" s="243">
        <v>1</v>
      </c>
      <c r="O19" s="244"/>
      <c r="P19" s="117">
        <v>132</v>
      </c>
      <c r="Q19" s="116">
        <f t="shared" si="4"/>
        <v>167</v>
      </c>
      <c r="R19" s="243">
        <v>1</v>
      </c>
      <c r="S19" s="244"/>
      <c r="T19" s="115">
        <v>149</v>
      </c>
      <c r="U19" s="116">
        <f t="shared" si="5"/>
        <v>184</v>
      </c>
      <c r="V19" s="243">
        <v>1</v>
      </c>
      <c r="W19" s="244"/>
      <c r="X19" s="118">
        <f t="shared" si="0"/>
        <v>853</v>
      </c>
      <c r="Y19" s="117">
        <f>D19+H19+L19+P19+T19</f>
        <v>678</v>
      </c>
      <c r="Z19" s="119">
        <f>AVERAGE(E19,I19,M19,Q19,U19)</f>
        <v>170.6</v>
      </c>
      <c r="AA19" s="120">
        <f>AVERAGE(E19,I19,M19,Q19,U19)-C19</f>
        <v>135.6</v>
      </c>
      <c r="AB19" s="241"/>
      <c r="AC19" s="241"/>
    </row>
    <row r="20" spans="1:29" s="134" customFormat="1" ht="16.149999999999999" customHeight="1" x14ac:dyDescent="0.2">
      <c r="A20" s="112"/>
      <c r="B20" s="122" t="s">
        <v>103</v>
      </c>
      <c r="C20" s="121">
        <v>29</v>
      </c>
      <c r="D20" s="115">
        <v>167</v>
      </c>
      <c r="E20" s="116">
        <f t="shared" si="1"/>
        <v>196</v>
      </c>
      <c r="F20" s="245"/>
      <c r="G20" s="246"/>
      <c r="H20" s="117">
        <v>125</v>
      </c>
      <c r="I20" s="118">
        <f t="shared" si="2"/>
        <v>154</v>
      </c>
      <c r="J20" s="245"/>
      <c r="K20" s="246"/>
      <c r="L20" s="117">
        <v>155</v>
      </c>
      <c r="M20" s="118">
        <f t="shared" si="3"/>
        <v>184</v>
      </c>
      <c r="N20" s="245"/>
      <c r="O20" s="246"/>
      <c r="P20" s="115">
        <v>140</v>
      </c>
      <c r="Q20" s="116">
        <f t="shared" si="4"/>
        <v>169</v>
      </c>
      <c r="R20" s="245"/>
      <c r="S20" s="246"/>
      <c r="T20" s="115">
        <v>143</v>
      </c>
      <c r="U20" s="116">
        <f t="shared" si="5"/>
        <v>172</v>
      </c>
      <c r="V20" s="245"/>
      <c r="W20" s="246"/>
      <c r="X20" s="118">
        <f t="shared" si="0"/>
        <v>875</v>
      </c>
      <c r="Y20" s="117">
        <f>D20+H20+L20+P20+T20</f>
        <v>730</v>
      </c>
      <c r="Z20" s="119">
        <f>AVERAGE(E20,I20,M20,Q20,U20)</f>
        <v>175</v>
      </c>
      <c r="AA20" s="120">
        <f>AVERAGE(E20,I20,M20,Q20,U20)-C20</f>
        <v>146</v>
      </c>
      <c r="AB20" s="241"/>
      <c r="AC20" s="241"/>
    </row>
    <row r="21" spans="1:29" s="134" customFormat="1" ht="16.899999999999999" customHeight="1" thickBot="1" x14ac:dyDescent="0.25">
      <c r="A21" s="112"/>
      <c r="B21" s="136" t="s">
        <v>106</v>
      </c>
      <c r="C21" s="123">
        <v>9</v>
      </c>
      <c r="D21" s="115">
        <v>257</v>
      </c>
      <c r="E21" s="116">
        <f t="shared" si="1"/>
        <v>266</v>
      </c>
      <c r="F21" s="247"/>
      <c r="G21" s="248"/>
      <c r="H21" s="124">
        <v>185</v>
      </c>
      <c r="I21" s="118">
        <f t="shared" si="2"/>
        <v>194</v>
      </c>
      <c r="J21" s="247"/>
      <c r="K21" s="248"/>
      <c r="L21" s="117">
        <v>188</v>
      </c>
      <c r="M21" s="118">
        <f t="shared" si="3"/>
        <v>197</v>
      </c>
      <c r="N21" s="247"/>
      <c r="O21" s="248"/>
      <c r="P21" s="115">
        <v>227</v>
      </c>
      <c r="Q21" s="116">
        <f t="shared" si="4"/>
        <v>236</v>
      </c>
      <c r="R21" s="247"/>
      <c r="S21" s="248"/>
      <c r="T21" s="115">
        <v>137</v>
      </c>
      <c r="U21" s="116">
        <f t="shared" si="5"/>
        <v>146</v>
      </c>
      <c r="V21" s="247"/>
      <c r="W21" s="248"/>
      <c r="X21" s="118">
        <f t="shared" si="0"/>
        <v>1039</v>
      </c>
      <c r="Y21" s="124">
        <f>D21+H21+L21+P21+T21</f>
        <v>994</v>
      </c>
      <c r="Z21" s="125">
        <f>AVERAGE(E21,I21,M21,Q21,U21)</f>
        <v>207.8</v>
      </c>
      <c r="AA21" s="126">
        <f>AVERAGE(E21,I21,M21,Q21,U21)-C21</f>
        <v>198.8</v>
      </c>
      <c r="AB21" s="242"/>
      <c r="AC21" s="242"/>
    </row>
    <row r="22" spans="1:29" s="134" customFormat="1" ht="48.75" customHeight="1" thickBot="1" x14ac:dyDescent="0.25">
      <c r="A22" s="112"/>
      <c r="B22" s="98" t="s">
        <v>53</v>
      </c>
      <c r="C22" s="138">
        <f>SUM(C23:C25)+120</f>
        <v>217</v>
      </c>
      <c r="D22" s="100">
        <f>SUM(D23:D25)</f>
        <v>479</v>
      </c>
      <c r="E22" s="116">
        <f t="shared" si="1"/>
        <v>696</v>
      </c>
      <c r="F22" s="129">
        <f>E10</f>
        <v>643</v>
      </c>
      <c r="G22" s="106" t="str">
        <f>B10</f>
        <v>WÜRTH</v>
      </c>
      <c r="H22" s="130">
        <f>SUM(H23:H25)</f>
        <v>400</v>
      </c>
      <c r="I22" s="118">
        <f t="shared" si="2"/>
        <v>617</v>
      </c>
      <c r="J22" s="129">
        <f>I6</f>
        <v>717</v>
      </c>
      <c r="K22" s="106" t="str">
        <f>B6</f>
        <v>Rakvere Linnavalitsus</v>
      </c>
      <c r="L22" s="107">
        <f>SUM(L23:L25)</f>
        <v>368</v>
      </c>
      <c r="M22" s="118">
        <f t="shared" si="3"/>
        <v>585</v>
      </c>
      <c r="N22" s="129">
        <f>M26</f>
        <v>699</v>
      </c>
      <c r="O22" s="106" t="str">
        <f>B26</f>
        <v>Egesten Metallehitused</v>
      </c>
      <c r="P22" s="107">
        <f>SUM(P23:P25)</f>
        <v>418</v>
      </c>
      <c r="Q22" s="116">
        <f t="shared" si="4"/>
        <v>635</v>
      </c>
      <c r="R22" s="129">
        <f>Q18</f>
        <v>702</v>
      </c>
      <c r="S22" s="106" t="str">
        <f>B18</f>
        <v>Eesti Raudtee</v>
      </c>
      <c r="T22" s="107">
        <f>SUM(T23:T25)</f>
        <v>437</v>
      </c>
      <c r="U22" s="116">
        <f t="shared" si="5"/>
        <v>654</v>
      </c>
      <c r="V22" s="129">
        <f>U14</f>
        <v>674</v>
      </c>
      <c r="W22" s="106" t="str">
        <f>B14</f>
        <v>Bowling</v>
      </c>
      <c r="X22" s="109">
        <f t="shared" si="0"/>
        <v>3187</v>
      </c>
      <c r="Y22" s="107">
        <f>SUM(Y23:Y25)</f>
        <v>2102</v>
      </c>
      <c r="Z22" s="133">
        <f>AVERAGE(Z23,Z24,Z25)</f>
        <v>172.4666666666667</v>
      </c>
      <c r="AA22" s="111">
        <f>AVERAGE(AA23,AA24,AA25)</f>
        <v>140.13333333333335</v>
      </c>
      <c r="AB22" s="240">
        <f>F23+J23+N23+R23+V23</f>
        <v>1</v>
      </c>
      <c r="AC22" s="240" t="s">
        <v>163</v>
      </c>
    </row>
    <row r="23" spans="1:29" s="134" customFormat="1" ht="16.149999999999999" customHeight="1" x14ac:dyDescent="0.2">
      <c r="A23" s="112"/>
      <c r="B23" s="113" t="s">
        <v>52</v>
      </c>
      <c r="C23" s="114">
        <v>40</v>
      </c>
      <c r="D23" s="115">
        <v>159</v>
      </c>
      <c r="E23" s="116">
        <f t="shared" si="1"/>
        <v>199</v>
      </c>
      <c r="F23" s="243">
        <v>1</v>
      </c>
      <c r="G23" s="244"/>
      <c r="H23" s="117">
        <v>163</v>
      </c>
      <c r="I23" s="118">
        <f t="shared" si="2"/>
        <v>203</v>
      </c>
      <c r="J23" s="243">
        <v>0</v>
      </c>
      <c r="K23" s="244"/>
      <c r="L23" s="117">
        <v>113</v>
      </c>
      <c r="M23" s="118">
        <f t="shared" si="3"/>
        <v>153</v>
      </c>
      <c r="N23" s="243">
        <v>0</v>
      </c>
      <c r="O23" s="244"/>
      <c r="P23" s="117">
        <v>130</v>
      </c>
      <c r="Q23" s="116">
        <f t="shared" si="4"/>
        <v>170</v>
      </c>
      <c r="R23" s="243">
        <v>0</v>
      </c>
      <c r="S23" s="244"/>
      <c r="T23" s="115">
        <v>129</v>
      </c>
      <c r="U23" s="116">
        <f t="shared" si="5"/>
        <v>169</v>
      </c>
      <c r="V23" s="243">
        <v>0</v>
      </c>
      <c r="W23" s="244"/>
      <c r="X23" s="118">
        <f t="shared" si="0"/>
        <v>894</v>
      </c>
      <c r="Y23" s="117">
        <f>D23+H23+L23+P23+T23</f>
        <v>694</v>
      </c>
      <c r="Z23" s="119">
        <f>AVERAGE(E23,I23,M23,Q23,U23)</f>
        <v>178.8</v>
      </c>
      <c r="AA23" s="120">
        <f>AVERAGE(E23,I23,M23,Q23,U23)-C23</f>
        <v>138.80000000000001</v>
      </c>
      <c r="AB23" s="241"/>
      <c r="AC23" s="241"/>
    </row>
    <row r="24" spans="1:29" s="134" customFormat="1" ht="16.149999999999999" customHeight="1" x14ac:dyDescent="0.2">
      <c r="A24" s="112"/>
      <c r="B24" s="113" t="s">
        <v>62</v>
      </c>
      <c r="C24" s="121">
        <v>28</v>
      </c>
      <c r="D24" s="115">
        <v>166</v>
      </c>
      <c r="E24" s="116">
        <f t="shared" si="1"/>
        <v>194</v>
      </c>
      <c r="F24" s="245"/>
      <c r="G24" s="246"/>
      <c r="H24" s="117">
        <v>111</v>
      </c>
      <c r="I24" s="118">
        <f t="shared" si="2"/>
        <v>139</v>
      </c>
      <c r="J24" s="245"/>
      <c r="K24" s="246"/>
      <c r="L24" s="117">
        <v>131</v>
      </c>
      <c r="M24" s="118">
        <f t="shared" si="3"/>
        <v>159</v>
      </c>
      <c r="N24" s="245"/>
      <c r="O24" s="246"/>
      <c r="P24" s="115">
        <v>137</v>
      </c>
      <c r="Q24" s="116">
        <f t="shared" si="4"/>
        <v>165</v>
      </c>
      <c r="R24" s="245"/>
      <c r="S24" s="246"/>
      <c r="T24" s="115">
        <v>147</v>
      </c>
      <c r="U24" s="116">
        <f t="shared" si="5"/>
        <v>175</v>
      </c>
      <c r="V24" s="245"/>
      <c r="W24" s="246"/>
      <c r="X24" s="118">
        <f t="shared" si="0"/>
        <v>832</v>
      </c>
      <c r="Y24" s="117">
        <f>D24+H24+L24+P24+T24</f>
        <v>692</v>
      </c>
      <c r="Z24" s="119">
        <f>AVERAGE(E24,I24,M24,Q24,U24)</f>
        <v>166.4</v>
      </c>
      <c r="AA24" s="120">
        <f>AVERAGE(E24,I24,M24,Q24,U24)-C24</f>
        <v>138.4</v>
      </c>
      <c r="AB24" s="241"/>
      <c r="AC24" s="241"/>
    </row>
    <row r="25" spans="1:29" s="134" customFormat="1" ht="16.899999999999999" customHeight="1" thickBot="1" x14ac:dyDescent="0.25">
      <c r="A25" s="112"/>
      <c r="B25" s="122" t="s">
        <v>63</v>
      </c>
      <c r="C25" s="123">
        <v>29</v>
      </c>
      <c r="D25" s="115">
        <v>154</v>
      </c>
      <c r="E25" s="116">
        <f t="shared" si="1"/>
        <v>183</v>
      </c>
      <c r="F25" s="247"/>
      <c r="G25" s="248"/>
      <c r="H25" s="124">
        <v>126</v>
      </c>
      <c r="I25" s="118">
        <f t="shared" si="2"/>
        <v>155</v>
      </c>
      <c r="J25" s="247"/>
      <c r="K25" s="248"/>
      <c r="L25" s="117">
        <v>124</v>
      </c>
      <c r="M25" s="118">
        <f t="shared" si="3"/>
        <v>153</v>
      </c>
      <c r="N25" s="247"/>
      <c r="O25" s="248"/>
      <c r="P25" s="115">
        <v>151</v>
      </c>
      <c r="Q25" s="116">
        <f t="shared" si="4"/>
        <v>180</v>
      </c>
      <c r="R25" s="247"/>
      <c r="S25" s="248"/>
      <c r="T25" s="115">
        <v>161</v>
      </c>
      <c r="U25" s="116">
        <f t="shared" si="5"/>
        <v>190</v>
      </c>
      <c r="V25" s="247"/>
      <c r="W25" s="248"/>
      <c r="X25" s="118">
        <f t="shared" si="0"/>
        <v>861</v>
      </c>
      <c r="Y25" s="124">
        <f>D25+H25+L25+P25+T25</f>
        <v>716</v>
      </c>
      <c r="Z25" s="125">
        <f>AVERAGE(E25,I25,M25,Q25,U25)</f>
        <v>172.2</v>
      </c>
      <c r="AA25" s="126">
        <f>AVERAGE(E25,I25,M25,Q25,U25)-C25</f>
        <v>143.19999999999999</v>
      </c>
      <c r="AB25" s="242"/>
      <c r="AC25" s="242"/>
    </row>
    <row r="26" spans="1:29" s="134" customFormat="1" ht="48.75" customHeight="1" thickBot="1" x14ac:dyDescent="0.25">
      <c r="A26" s="112"/>
      <c r="B26" s="127" t="s">
        <v>115</v>
      </c>
      <c r="C26" s="138">
        <f>SUM(C27:C29)+110</f>
        <v>189</v>
      </c>
      <c r="D26" s="100">
        <f>SUM(D27:D29)</f>
        <v>466</v>
      </c>
      <c r="E26" s="116">
        <f t="shared" si="1"/>
        <v>655</v>
      </c>
      <c r="F26" s="129">
        <f>E6</f>
        <v>656</v>
      </c>
      <c r="G26" s="106" t="str">
        <f>B6</f>
        <v>Rakvere Linnavalitsus</v>
      </c>
      <c r="H26" s="130">
        <f>SUM(H27:H29)</f>
        <v>494</v>
      </c>
      <c r="I26" s="118">
        <f t="shared" si="2"/>
        <v>683</v>
      </c>
      <c r="J26" s="129">
        <f>I14</f>
        <v>684</v>
      </c>
      <c r="K26" s="106" t="str">
        <f>B14</f>
        <v>Bowling</v>
      </c>
      <c r="L26" s="108">
        <f>SUM(L27:L29)</f>
        <v>510</v>
      </c>
      <c r="M26" s="118">
        <f t="shared" si="3"/>
        <v>699</v>
      </c>
      <c r="N26" s="129">
        <f>M22</f>
        <v>585</v>
      </c>
      <c r="O26" s="106" t="str">
        <f>B22</f>
        <v>Royalsmart</v>
      </c>
      <c r="P26" s="107">
        <f>SUM(P27:P29)</f>
        <v>488</v>
      </c>
      <c r="Q26" s="116">
        <f t="shared" si="4"/>
        <v>677</v>
      </c>
      <c r="R26" s="129">
        <f>Q10</f>
        <v>727</v>
      </c>
      <c r="S26" s="106" t="str">
        <f>B10</f>
        <v>WÜRTH</v>
      </c>
      <c r="T26" s="107">
        <f>SUM(T27:T29)</f>
        <v>412</v>
      </c>
      <c r="U26" s="116">
        <f t="shared" si="5"/>
        <v>601</v>
      </c>
      <c r="V26" s="129">
        <f>U18</f>
        <v>632</v>
      </c>
      <c r="W26" s="106" t="str">
        <f>B18</f>
        <v>Eesti Raudtee</v>
      </c>
      <c r="X26" s="109">
        <f t="shared" si="0"/>
        <v>3315</v>
      </c>
      <c r="Y26" s="107">
        <f>SUM(Y27:Y29)</f>
        <v>2370</v>
      </c>
      <c r="Z26" s="133">
        <f>AVERAGE(Z27,Z28,Z29)</f>
        <v>184.33333333333334</v>
      </c>
      <c r="AA26" s="111">
        <f>AVERAGE(AA27,AA28,AA29)</f>
        <v>158</v>
      </c>
      <c r="AB26" s="240">
        <f>F27+J27+N27+R27+V27</f>
        <v>1</v>
      </c>
      <c r="AC26" s="240" t="s">
        <v>162</v>
      </c>
    </row>
    <row r="27" spans="1:29" s="134" customFormat="1" ht="16.149999999999999" customHeight="1" x14ac:dyDescent="0.2">
      <c r="A27" s="112"/>
      <c r="B27" s="135" t="s">
        <v>98</v>
      </c>
      <c r="C27" s="121">
        <v>58</v>
      </c>
      <c r="D27" s="115">
        <v>103</v>
      </c>
      <c r="E27" s="116">
        <f t="shared" si="1"/>
        <v>161</v>
      </c>
      <c r="F27" s="243">
        <v>0</v>
      </c>
      <c r="G27" s="244"/>
      <c r="H27" s="117">
        <v>117</v>
      </c>
      <c r="I27" s="118">
        <f t="shared" si="2"/>
        <v>175</v>
      </c>
      <c r="J27" s="243">
        <v>0</v>
      </c>
      <c r="K27" s="244"/>
      <c r="L27" s="117">
        <v>137</v>
      </c>
      <c r="M27" s="118">
        <f t="shared" si="3"/>
        <v>195</v>
      </c>
      <c r="N27" s="243">
        <v>1</v>
      </c>
      <c r="O27" s="244"/>
      <c r="P27" s="117">
        <v>129</v>
      </c>
      <c r="Q27" s="116">
        <f t="shared" si="4"/>
        <v>187</v>
      </c>
      <c r="R27" s="243">
        <v>0</v>
      </c>
      <c r="S27" s="244"/>
      <c r="T27" s="115">
        <v>144</v>
      </c>
      <c r="U27" s="116">
        <f t="shared" si="5"/>
        <v>202</v>
      </c>
      <c r="V27" s="243">
        <v>0</v>
      </c>
      <c r="W27" s="244"/>
      <c r="X27" s="118">
        <f t="shared" si="0"/>
        <v>920</v>
      </c>
      <c r="Y27" s="117">
        <f>D27+H27+L27+P27+T27</f>
        <v>630</v>
      </c>
      <c r="Z27" s="119">
        <f>AVERAGE(E27,I27,M27,Q27,U27)</f>
        <v>184</v>
      </c>
      <c r="AA27" s="120">
        <f>AVERAGE(E27,I27,M27,Q27,U27)-C27</f>
        <v>126</v>
      </c>
      <c r="AB27" s="241"/>
      <c r="AC27" s="241"/>
    </row>
    <row r="28" spans="1:29" s="134" customFormat="1" ht="16.149999999999999" customHeight="1" x14ac:dyDescent="0.2">
      <c r="A28" s="112"/>
      <c r="B28" s="122" t="s">
        <v>99</v>
      </c>
      <c r="C28" s="121">
        <v>6</v>
      </c>
      <c r="D28" s="115">
        <v>191</v>
      </c>
      <c r="E28" s="116">
        <f t="shared" si="1"/>
        <v>197</v>
      </c>
      <c r="F28" s="245"/>
      <c r="G28" s="246"/>
      <c r="H28" s="117">
        <v>217</v>
      </c>
      <c r="I28" s="118">
        <f t="shared" si="2"/>
        <v>223</v>
      </c>
      <c r="J28" s="245"/>
      <c r="K28" s="246"/>
      <c r="L28" s="117">
        <v>183</v>
      </c>
      <c r="M28" s="118">
        <f t="shared" si="3"/>
        <v>189</v>
      </c>
      <c r="N28" s="245"/>
      <c r="O28" s="246"/>
      <c r="P28" s="115">
        <v>224</v>
      </c>
      <c r="Q28" s="116">
        <f t="shared" si="4"/>
        <v>230</v>
      </c>
      <c r="R28" s="245"/>
      <c r="S28" s="246"/>
      <c r="T28" s="115">
        <v>145</v>
      </c>
      <c r="U28" s="116">
        <f t="shared" si="5"/>
        <v>151</v>
      </c>
      <c r="V28" s="245"/>
      <c r="W28" s="246"/>
      <c r="X28" s="118">
        <f t="shared" si="0"/>
        <v>990</v>
      </c>
      <c r="Y28" s="117">
        <f>D28+H28+L28+P28+T28</f>
        <v>960</v>
      </c>
      <c r="Z28" s="119">
        <f>AVERAGE(E28,I28,M28,Q28,U28)</f>
        <v>198</v>
      </c>
      <c r="AA28" s="120">
        <f>AVERAGE(E28,I28,M28,Q28,U28)-C28</f>
        <v>192</v>
      </c>
      <c r="AB28" s="241"/>
      <c r="AC28" s="241"/>
    </row>
    <row r="29" spans="1:29" s="134" customFormat="1" ht="16.899999999999999" customHeight="1" thickBot="1" x14ac:dyDescent="0.25">
      <c r="A29" s="112"/>
      <c r="B29" s="136" t="s">
        <v>100</v>
      </c>
      <c r="C29" s="123">
        <v>15</v>
      </c>
      <c r="D29" s="115">
        <v>172</v>
      </c>
      <c r="E29" s="116">
        <f t="shared" si="1"/>
        <v>187</v>
      </c>
      <c r="F29" s="247"/>
      <c r="G29" s="248"/>
      <c r="H29" s="124">
        <v>160</v>
      </c>
      <c r="I29" s="118">
        <f t="shared" si="2"/>
        <v>175</v>
      </c>
      <c r="J29" s="247"/>
      <c r="K29" s="248"/>
      <c r="L29" s="117">
        <v>190</v>
      </c>
      <c r="M29" s="118">
        <f t="shared" si="3"/>
        <v>205</v>
      </c>
      <c r="N29" s="247"/>
      <c r="O29" s="248"/>
      <c r="P29" s="115">
        <v>135</v>
      </c>
      <c r="Q29" s="116">
        <f t="shared" si="4"/>
        <v>150</v>
      </c>
      <c r="R29" s="247"/>
      <c r="S29" s="248"/>
      <c r="T29" s="115">
        <v>123</v>
      </c>
      <c r="U29" s="116">
        <f t="shared" si="5"/>
        <v>138</v>
      </c>
      <c r="V29" s="247"/>
      <c r="W29" s="248"/>
      <c r="X29" s="118">
        <f t="shared" si="0"/>
        <v>855</v>
      </c>
      <c r="Y29" s="124">
        <f>D29+H29+L29+P29+T29</f>
        <v>780</v>
      </c>
      <c r="Z29" s="125">
        <f>AVERAGE(E29,I29,M29,Q29,U29)</f>
        <v>171</v>
      </c>
      <c r="AA29" s="126">
        <f>AVERAGE(E29,I29,M29,Q29,U29)-C29</f>
        <v>156</v>
      </c>
      <c r="AB29" s="242"/>
      <c r="AC29" s="242"/>
    </row>
    <row r="30" spans="1:29" s="134" customFormat="1" ht="30.75" customHeight="1" x14ac:dyDescent="0.2">
      <c r="A30" s="112"/>
      <c r="B30" s="139"/>
      <c r="C30" s="140"/>
      <c r="D30" s="141"/>
      <c r="E30" s="142"/>
      <c r="F30" s="143"/>
      <c r="G30" s="143"/>
      <c r="H30" s="141"/>
      <c r="I30" s="142"/>
      <c r="J30" s="143"/>
      <c r="K30" s="143"/>
      <c r="L30" s="141"/>
      <c r="M30" s="142"/>
      <c r="N30" s="143"/>
      <c r="O30" s="143"/>
      <c r="P30" s="141"/>
      <c r="Q30" s="142"/>
      <c r="R30" s="143"/>
      <c r="S30" s="143"/>
      <c r="T30" s="141"/>
      <c r="U30" s="142"/>
      <c r="V30" s="143"/>
      <c r="W30" s="143"/>
      <c r="X30" s="142"/>
      <c r="Y30" s="141"/>
      <c r="Z30" s="144"/>
      <c r="AA30" s="145"/>
      <c r="AB30" s="146"/>
      <c r="AC30" s="146"/>
    </row>
  </sheetData>
  <mergeCells count="52">
    <mergeCell ref="F5:G5"/>
    <mergeCell ref="J5:K5"/>
    <mergeCell ref="N5:O5"/>
    <mergeCell ref="R5:S5"/>
    <mergeCell ref="V5:W5"/>
    <mergeCell ref="F4:G4"/>
    <mergeCell ref="J4:K4"/>
    <mergeCell ref="N4:O4"/>
    <mergeCell ref="R4:S4"/>
    <mergeCell ref="V4:W4"/>
    <mergeCell ref="AB6:AB9"/>
    <mergeCell ref="AC6:AC9"/>
    <mergeCell ref="F7:G9"/>
    <mergeCell ref="J7:K9"/>
    <mergeCell ref="N7:O9"/>
    <mergeCell ref="R7:S9"/>
    <mergeCell ref="V7:W9"/>
    <mergeCell ref="AB10:AB13"/>
    <mergeCell ref="AC10:AC13"/>
    <mergeCell ref="F11:G13"/>
    <mergeCell ref="J11:K13"/>
    <mergeCell ref="N11:O13"/>
    <mergeCell ref="R11:S13"/>
    <mergeCell ref="V11:W13"/>
    <mergeCell ref="AB14:AB17"/>
    <mergeCell ref="AC14:AC17"/>
    <mergeCell ref="F15:G17"/>
    <mergeCell ref="J15:K17"/>
    <mergeCell ref="N15:O17"/>
    <mergeCell ref="R15:S17"/>
    <mergeCell ref="V15:W17"/>
    <mergeCell ref="AB18:AB21"/>
    <mergeCell ref="AC18:AC21"/>
    <mergeCell ref="F19:G21"/>
    <mergeCell ref="J19:K21"/>
    <mergeCell ref="N19:O21"/>
    <mergeCell ref="R19:S21"/>
    <mergeCell ref="V19:W21"/>
    <mergeCell ref="AB22:AB25"/>
    <mergeCell ref="AC22:AC25"/>
    <mergeCell ref="F23:G25"/>
    <mergeCell ref="J23:K25"/>
    <mergeCell ref="N23:O25"/>
    <mergeCell ref="R23:S25"/>
    <mergeCell ref="V23:W25"/>
    <mergeCell ref="AB26:AB29"/>
    <mergeCell ref="AC26:AC29"/>
    <mergeCell ref="F27:G29"/>
    <mergeCell ref="J27:K29"/>
    <mergeCell ref="N27:O29"/>
    <mergeCell ref="R27:S29"/>
    <mergeCell ref="V27:W29"/>
  </mergeCells>
  <conditionalFormatting sqref="C6:C8 C10:C12 C14:C16 C26 C18:C20">
    <cfRule type="cellIs" dxfId="673" priority="39" stopIfTrue="1" operator="between">
      <formula>200</formula>
      <formula>300</formula>
    </cfRule>
  </conditionalFormatting>
  <conditionalFormatting sqref="AA3:AA5">
    <cfRule type="cellIs" dxfId="672" priority="40" stopIfTrue="1" operator="between">
      <formula>200</formula>
      <formula>300</formula>
    </cfRule>
  </conditionalFormatting>
  <conditionalFormatting sqref="V10:W10 F10:G10 E7:F7 L7:L10 N7 T7:T10 U7:V7 H7:H10 J7 R7 F26:H26 N10:P10 X6:AA30 J10:K10 X1:AA1 L1 H1 P1 T1 D1 J14:L14 J26:L26 J22:L22 J18:L18 N18:P18 N22:P22 N26:P26 N14:P14 R14:T14 R26:T26 R22:T22 R18:T18 R10:S10 V18:W18 V22:W22 V26:W26 V14:W14 F14:H14 F18:H18 F22:H22 E6 E8:E29 U8:U29 U6">
    <cfRule type="cellIs" dxfId="671" priority="41" stopIfTrue="1" operator="between">
      <formula>200</formula>
      <formula>300</formula>
    </cfRule>
  </conditionalFormatting>
  <conditionalFormatting sqref="D10">
    <cfRule type="cellIs" dxfId="670" priority="38" stopIfTrue="1" operator="between">
      <formula>200</formula>
      <formula>300</formula>
    </cfRule>
  </conditionalFormatting>
  <conditionalFormatting sqref="D14">
    <cfRule type="cellIs" dxfId="669" priority="37" stopIfTrue="1" operator="between">
      <formula>200</formula>
      <formula>300</formula>
    </cfRule>
  </conditionalFormatting>
  <conditionalFormatting sqref="D18">
    <cfRule type="cellIs" dxfId="668" priority="36" stopIfTrue="1" operator="between">
      <formula>200</formula>
      <formula>300</formula>
    </cfRule>
  </conditionalFormatting>
  <conditionalFormatting sqref="D22">
    <cfRule type="cellIs" dxfId="667" priority="35" stopIfTrue="1" operator="between">
      <formula>200</formula>
      <formula>300</formula>
    </cfRule>
  </conditionalFormatting>
  <conditionalFormatting sqref="D26">
    <cfRule type="cellIs" dxfId="666" priority="34" stopIfTrue="1" operator="between">
      <formula>200</formula>
      <formula>300</formula>
    </cfRule>
  </conditionalFormatting>
  <conditionalFormatting sqref="C22">
    <cfRule type="cellIs" dxfId="665" priority="33" stopIfTrue="1" operator="between">
      <formula>200</formula>
      <formula>300</formula>
    </cfRule>
  </conditionalFormatting>
  <conditionalFormatting sqref="D6">
    <cfRule type="cellIs" dxfId="664" priority="32" stopIfTrue="1" operator="between">
      <formula>200</formula>
      <formula>300</formula>
    </cfRule>
  </conditionalFormatting>
  <conditionalFormatting sqref="F6:H6 J6:L6 N6:P6 R6:T6 V6:W6">
    <cfRule type="cellIs" dxfId="663" priority="31" stopIfTrue="1" operator="between">
      <formula>200</formula>
      <formula>300</formula>
    </cfRule>
  </conditionalFormatting>
  <conditionalFormatting sqref="F23 L23:L25 N23 T23:T25 V23 H23:H25 J23 P23:P25 R23 D23:D25">
    <cfRule type="cellIs" dxfId="662" priority="27" stopIfTrue="1" operator="between">
      <formula>200</formula>
      <formula>300</formula>
    </cfRule>
  </conditionalFormatting>
  <conditionalFormatting sqref="F19 L19:L21 N19 T19:T21 V19 H19:H21 J19 P19:P21 R19">
    <cfRule type="cellIs" dxfId="661" priority="28" stopIfTrue="1" operator="between">
      <formula>200</formula>
      <formula>300</formula>
    </cfRule>
  </conditionalFormatting>
  <conditionalFormatting sqref="F27 L27:L30 N27 V27 H27:H30 J27 P27:P30 R27">
    <cfRule type="cellIs" dxfId="660" priority="26" stopIfTrue="1" operator="between">
      <formula>200</formula>
      <formula>300</formula>
    </cfRule>
  </conditionalFormatting>
  <conditionalFormatting sqref="F11 L11:L13 N11 T11:T13 V11 H11:H13 J11 P11:P13 R11">
    <cfRule type="cellIs" dxfId="659" priority="30" stopIfTrue="1" operator="between">
      <formula>200</formula>
      <formula>300</formula>
    </cfRule>
  </conditionalFormatting>
  <conditionalFormatting sqref="F15 L15:L17 N15 T15:T17 V15 H15:H17 J15 P15:P17 R15">
    <cfRule type="cellIs" dxfId="658" priority="29" stopIfTrue="1" operator="between">
      <formula>200</formula>
      <formula>300</formula>
    </cfRule>
  </conditionalFormatting>
  <conditionalFormatting sqref="Q6:Q29">
    <cfRule type="cellIs" dxfId="657" priority="25" stopIfTrue="1" operator="between">
      <formula>200</formula>
      <formula>300</formula>
    </cfRule>
  </conditionalFormatting>
  <conditionalFormatting sqref="T27:T30">
    <cfRule type="cellIs" dxfId="656" priority="24" stopIfTrue="1" operator="between">
      <formula>200</formula>
      <formula>300</formula>
    </cfRule>
  </conditionalFormatting>
  <conditionalFormatting sqref="M6:M29">
    <cfRule type="cellIs" dxfId="655" priority="23" stopIfTrue="1" operator="between">
      <formula>200</formula>
      <formula>300</formula>
    </cfRule>
  </conditionalFormatting>
  <conditionalFormatting sqref="D27:D30 D19:D21 D15:D17 D11:D13 D7:D9">
    <cfRule type="cellIs" dxfId="654" priority="21" stopIfTrue="1" operator="between">
      <formula>200</formula>
      <formula>300</formula>
    </cfRule>
  </conditionalFormatting>
  <conditionalFormatting sqref="P7:P9">
    <cfRule type="cellIs" dxfId="653" priority="22" stopIfTrue="1" operator="between">
      <formula>200</formula>
      <formula>300</formula>
    </cfRule>
  </conditionalFormatting>
  <conditionalFormatting sqref="E30">
    <cfRule type="cellIs" dxfId="652" priority="20" stopIfTrue="1" operator="between">
      <formula>200</formula>
      <formula>300</formula>
    </cfRule>
  </conditionalFormatting>
  <conditionalFormatting sqref="I30">
    <cfRule type="cellIs" dxfId="651" priority="19" stopIfTrue="1" operator="between">
      <formula>200</formula>
      <formula>300</formula>
    </cfRule>
  </conditionalFormatting>
  <conditionalFormatting sqref="M30">
    <cfRule type="cellIs" dxfId="650" priority="18" stopIfTrue="1" operator="between">
      <formula>200</formula>
      <formula>300</formula>
    </cfRule>
  </conditionalFormatting>
  <conditionalFormatting sqref="Q30">
    <cfRule type="cellIs" dxfId="649" priority="17" stopIfTrue="1" operator="between">
      <formula>200</formula>
      <formula>300</formula>
    </cfRule>
  </conditionalFormatting>
  <conditionalFormatting sqref="U30">
    <cfRule type="cellIs" dxfId="648" priority="16" stopIfTrue="1" operator="between">
      <formula>200</formula>
      <formula>300</formula>
    </cfRule>
  </conditionalFormatting>
  <conditionalFormatting sqref="E1">
    <cfRule type="cellIs" dxfId="647" priority="15" stopIfTrue="1" operator="between">
      <formula>200</formula>
      <formula>300</formula>
    </cfRule>
  </conditionalFormatting>
  <conditionalFormatting sqref="I1">
    <cfRule type="cellIs" dxfId="646" priority="14" stopIfTrue="1" operator="between">
      <formula>200</formula>
      <formula>300</formula>
    </cfRule>
  </conditionalFormatting>
  <conditionalFormatting sqref="M1">
    <cfRule type="cellIs" dxfId="645" priority="13" stopIfTrue="1" operator="between">
      <formula>200</formula>
      <formula>300</formula>
    </cfRule>
  </conditionalFormatting>
  <conditionalFormatting sqref="Q1">
    <cfRule type="cellIs" dxfId="644" priority="12" stopIfTrue="1" operator="between">
      <formula>200</formula>
      <formula>300</formula>
    </cfRule>
  </conditionalFormatting>
  <conditionalFormatting sqref="U1">
    <cfRule type="cellIs" dxfId="643" priority="11" stopIfTrue="1" operator="between">
      <formula>200</formula>
      <formula>300</formula>
    </cfRule>
  </conditionalFormatting>
  <conditionalFormatting sqref="I6:I29">
    <cfRule type="cellIs" dxfId="642" priority="10" stopIfTrue="1" operator="between">
      <formula>200</formula>
      <formula>300</formula>
    </cfRule>
  </conditionalFormatting>
  <conditionalFormatting sqref="C27:C28">
    <cfRule type="cellIs" dxfId="641" priority="7" stopIfTrue="1" operator="between">
      <formula>200</formula>
      <formula>300</formula>
    </cfRule>
  </conditionalFormatting>
  <conditionalFormatting sqref="C23:C24">
    <cfRule type="cellIs" dxfId="640" priority="6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90" zoomScaleNormal="90" workbookViewId="0">
      <selection activeCell="A3" sqref="A3"/>
    </sheetView>
  </sheetViews>
  <sheetFormatPr defaultColWidth="9.140625" defaultRowHeight="16.5" x14ac:dyDescent="0.25"/>
  <cols>
    <col min="1" max="1" width="1.7109375" style="65" customWidth="1"/>
    <col min="2" max="2" width="30.8554687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9" width="14.42578125" style="149" customWidth="1"/>
    <col min="30" max="16384" width="9.140625" style="65"/>
  </cols>
  <sheetData>
    <row r="1" spans="1:34" s="134" customFormat="1" ht="9.75" customHeight="1" x14ac:dyDescent="0.2">
      <c r="A1" s="112"/>
      <c r="B1" s="139"/>
      <c r="C1" s="140"/>
      <c r="D1" s="141"/>
      <c r="E1" s="142"/>
      <c r="F1" s="143"/>
      <c r="G1" s="143"/>
      <c r="H1" s="141"/>
      <c r="I1" s="142"/>
      <c r="J1" s="143"/>
      <c r="K1" s="143"/>
      <c r="L1" s="141"/>
      <c r="M1" s="142"/>
      <c r="N1" s="143"/>
      <c r="O1" s="143"/>
      <c r="P1" s="141"/>
      <c r="Q1" s="142"/>
      <c r="R1" s="143"/>
      <c r="S1" s="143"/>
      <c r="T1" s="141"/>
      <c r="U1" s="142"/>
      <c r="V1" s="143"/>
      <c r="W1" s="143"/>
      <c r="X1" s="142"/>
      <c r="Y1" s="141"/>
      <c r="Z1" s="144"/>
      <c r="AA1" s="145"/>
      <c r="AB1" s="146"/>
      <c r="AC1" s="146"/>
    </row>
    <row r="2" spans="1:34" ht="31.5" customHeight="1" x14ac:dyDescent="0.25">
      <c r="B2" s="66"/>
      <c r="C2" s="67"/>
      <c r="D2" s="68"/>
      <c r="E2" s="69"/>
      <c r="F2" s="69"/>
      <c r="G2" s="69" t="s">
        <v>153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7"/>
      <c r="S2" s="67"/>
      <c r="T2" s="67"/>
      <c r="U2" s="185"/>
      <c r="V2" s="186" t="s">
        <v>65</v>
      </c>
      <c r="W2" s="70"/>
      <c r="X2" s="70"/>
      <c r="Y2" s="70"/>
      <c r="Z2" s="67"/>
      <c r="AA2" s="67"/>
      <c r="AB2" s="68"/>
      <c r="AC2" s="68"/>
    </row>
    <row r="3" spans="1:34" ht="20.25" thickBot="1" x14ac:dyDescent="0.3">
      <c r="B3" s="71" t="s">
        <v>19</v>
      </c>
      <c r="C3" s="72"/>
      <c r="D3" s="68"/>
      <c r="E3" s="7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8"/>
    </row>
    <row r="4" spans="1:34" x14ac:dyDescent="0.25">
      <c r="B4" s="74" t="s">
        <v>1</v>
      </c>
      <c r="C4" s="75" t="s">
        <v>20</v>
      </c>
      <c r="D4" s="76"/>
      <c r="E4" s="206" t="s">
        <v>21</v>
      </c>
      <c r="F4" s="249" t="s">
        <v>22</v>
      </c>
      <c r="G4" s="250"/>
      <c r="H4" s="78"/>
      <c r="I4" s="206" t="s">
        <v>23</v>
      </c>
      <c r="J4" s="249" t="s">
        <v>22</v>
      </c>
      <c r="K4" s="250"/>
      <c r="L4" s="79"/>
      <c r="M4" s="206" t="s">
        <v>24</v>
      </c>
      <c r="N4" s="249" t="s">
        <v>22</v>
      </c>
      <c r="O4" s="250"/>
      <c r="P4" s="79"/>
      <c r="Q4" s="206" t="s">
        <v>25</v>
      </c>
      <c r="R4" s="249" t="s">
        <v>22</v>
      </c>
      <c r="S4" s="250"/>
      <c r="T4" s="80"/>
      <c r="U4" s="206" t="s">
        <v>26</v>
      </c>
      <c r="V4" s="249" t="s">
        <v>22</v>
      </c>
      <c r="W4" s="250"/>
      <c r="X4" s="206" t="s">
        <v>27</v>
      </c>
      <c r="Y4" s="81"/>
      <c r="Z4" s="82" t="s">
        <v>28</v>
      </c>
      <c r="AA4" s="83" t="s">
        <v>4</v>
      </c>
      <c r="AB4" s="84" t="s">
        <v>27</v>
      </c>
      <c r="AC4" s="84"/>
    </row>
    <row r="5" spans="1:34" ht="17.25" thickBot="1" x14ac:dyDescent="0.3">
      <c r="A5" s="85"/>
      <c r="B5" s="86" t="s">
        <v>29</v>
      </c>
      <c r="C5" s="87"/>
      <c r="D5" s="88"/>
      <c r="E5" s="89" t="s">
        <v>30</v>
      </c>
      <c r="F5" s="251" t="s">
        <v>31</v>
      </c>
      <c r="G5" s="252"/>
      <c r="H5" s="90"/>
      <c r="I5" s="89" t="s">
        <v>30</v>
      </c>
      <c r="J5" s="251" t="s">
        <v>31</v>
      </c>
      <c r="K5" s="252"/>
      <c r="L5" s="89"/>
      <c r="M5" s="89" t="s">
        <v>30</v>
      </c>
      <c r="N5" s="251" t="s">
        <v>31</v>
      </c>
      <c r="O5" s="252"/>
      <c r="P5" s="89"/>
      <c r="Q5" s="89" t="s">
        <v>30</v>
      </c>
      <c r="R5" s="251" t="s">
        <v>31</v>
      </c>
      <c r="S5" s="252"/>
      <c r="T5" s="91"/>
      <c r="U5" s="89" t="s">
        <v>30</v>
      </c>
      <c r="V5" s="251" t="s">
        <v>31</v>
      </c>
      <c r="W5" s="252"/>
      <c r="X5" s="92" t="s">
        <v>30</v>
      </c>
      <c r="Y5" s="93" t="s">
        <v>32</v>
      </c>
      <c r="Z5" s="94" t="s">
        <v>33</v>
      </c>
      <c r="AA5" s="95" t="s">
        <v>34</v>
      </c>
      <c r="AB5" s="96" t="s">
        <v>2</v>
      </c>
      <c r="AC5" s="96" t="s">
        <v>154</v>
      </c>
    </row>
    <row r="6" spans="1:34" ht="48.75" customHeight="1" thickBot="1" x14ac:dyDescent="0.3">
      <c r="A6" s="97"/>
      <c r="B6" s="98" t="s">
        <v>53</v>
      </c>
      <c r="C6" s="99">
        <f>SUM(C7:C9)+120</f>
        <v>217</v>
      </c>
      <c r="D6" s="100">
        <f>SUM(D7:D9)</f>
        <v>511</v>
      </c>
      <c r="E6" s="101">
        <f>D6+C6</f>
        <v>728</v>
      </c>
      <c r="F6" s="102">
        <f>E26</f>
        <v>464</v>
      </c>
      <c r="G6" s="103" t="str">
        <f>B26</f>
        <v>TSC</v>
      </c>
      <c r="H6" s="104">
        <f>SUM(H7:H9)</f>
        <v>489</v>
      </c>
      <c r="I6" s="118">
        <f>H6+C6</f>
        <v>706</v>
      </c>
      <c r="J6" s="105">
        <f>I22</f>
        <v>564</v>
      </c>
      <c r="K6" s="106" t="str">
        <f>B22</f>
        <v>Bowlingu Team</v>
      </c>
      <c r="L6" s="107">
        <f>SUM(L7:L9)</f>
        <v>422</v>
      </c>
      <c r="M6" s="118">
        <f>L6+C6</f>
        <v>639</v>
      </c>
      <c r="N6" s="102">
        <f>M18</f>
        <v>676</v>
      </c>
      <c r="O6" s="103" t="str">
        <f>B18</f>
        <v>Egesten Metallehitused</v>
      </c>
      <c r="P6" s="108">
        <f>SUM(P7:P9)</f>
        <v>476</v>
      </c>
      <c r="Q6" s="116">
        <f>P6+C6</f>
        <v>693</v>
      </c>
      <c r="R6" s="102">
        <f>Q14</f>
        <v>655</v>
      </c>
      <c r="S6" s="103" t="str">
        <f>B14</f>
        <v>VGB</v>
      </c>
      <c r="T6" s="108">
        <f>SUM(T7:T9)</f>
        <v>473</v>
      </c>
      <c r="U6" s="116">
        <f>T6+C6</f>
        <v>690</v>
      </c>
      <c r="V6" s="102">
        <f>U10</f>
        <v>683</v>
      </c>
      <c r="W6" s="103" t="str">
        <f>B10</f>
        <v>Malm ja Ko</v>
      </c>
      <c r="X6" s="109">
        <f t="shared" ref="X6:X29" si="0">E6+I6+M6+Q6+U6</f>
        <v>3456</v>
      </c>
      <c r="Y6" s="107">
        <f>SUM(Y7:Y9)</f>
        <v>2371</v>
      </c>
      <c r="Z6" s="110">
        <f>AVERAGE(Z7,Z8,Z9)</f>
        <v>190.4</v>
      </c>
      <c r="AA6" s="111">
        <f>AVERAGE(AA7,AA8,AA9)</f>
        <v>158.06666666666669</v>
      </c>
      <c r="AB6" s="240">
        <f>F7+J7+N7+R7+V7</f>
        <v>4</v>
      </c>
      <c r="AC6" s="240" t="s">
        <v>155</v>
      </c>
    </row>
    <row r="7" spans="1:34" ht="16.899999999999999" customHeight="1" x14ac:dyDescent="0.25">
      <c r="A7" s="112"/>
      <c r="B7" s="113" t="s">
        <v>52</v>
      </c>
      <c r="C7" s="114">
        <v>40</v>
      </c>
      <c r="D7" s="115">
        <v>162</v>
      </c>
      <c r="E7" s="116">
        <f>D7+C7</f>
        <v>202</v>
      </c>
      <c r="F7" s="243">
        <v>1</v>
      </c>
      <c r="G7" s="244"/>
      <c r="H7" s="117">
        <v>156</v>
      </c>
      <c r="I7" s="118">
        <f>H7+C7</f>
        <v>196</v>
      </c>
      <c r="J7" s="243">
        <v>1</v>
      </c>
      <c r="K7" s="244"/>
      <c r="L7" s="117">
        <v>139</v>
      </c>
      <c r="M7" s="118">
        <f>L7+C7</f>
        <v>179</v>
      </c>
      <c r="N7" s="243">
        <v>0</v>
      </c>
      <c r="O7" s="244"/>
      <c r="P7" s="117">
        <v>115</v>
      </c>
      <c r="Q7" s="116">
        <f>P7+C7</f>
        <v>155</v>
      </c>
      <c r="R7" s="243">
        <v>1</v>
      </c>
      <c r="S7" s="244"/>
      <c r="T7" s="115">
        <v>171</v>
      </c>
      <c r="U7" s="116">
        <f>T7+C7</f>
        <v>211</v>
      </c>
      <c r="V7" s="243">
        <v>1</v>
      </c>
      <c r="W7" s="244"/>
      <c r="X7" s="118">
        <f t="shared" si="0"/>
        <v>943</v>
      </c>
      <c r="Y7" s="117">
        <f>D7+H7+L7+P7+T7</f>
        <v>743</v>
      </c>
      <c r="Z7" s="119">
        <f>AVERAGE(E7,I7,M7,Q7,U7)</f>
        <v>188.6</v>
      </c>
      <c r="AA7" s="120">
        <f>AVERAGE(E7,I7,M7,Q7,U7)-C7</f>
        <v>148.6</v>
      </c>
      <c r="AB7" s="241"/>
      <c r="AC7" s="241"/>
    </row>
    <row r="8" spans="1:34" s="85" customFormat="1" ht="16.149999999999999" customHeight="1" x14ac:dyDescent="0.25">
      <c r="A8" s="112"/>
      <c r="B8" s="113" t="s">
        <v>62</v>
      </c>
      <c r="C8" s="121">
        <v>28</v>
      </c>
      <c r="D8" s="115">
        <v>198</v>
      </c>
      <c r="E8" s="116">
        <f t="shared" ref="E8:E25" si="1">D8+C8</f>
        <v>226</v>
      </c>
      <c r="F8" s="245"/>
      <c r="G8" s="246"/>
      <c r="H8" s="117">
        <v>199</v>
      </c>
      <c r="I8" s="118">
        <f t="shared" ref="I8:I29" si="2">H8+C8</f>
        <v>227</v>
      </c>
      <c r="J8" s="245"/>
      <c r="K8" s="246"/>
      <c r="L8" s="117">
        <v>131</v>
      </c>
      <c r="M8" s="118">
        <f t="shared" ref="M8:M29" si="3">L8+C8</f>
        <v>159</v>
      </c>
      <c r="N8" s="245"/>
      <c r="O8" s="246"/>
      <c r="P8" s="115">
        <v>204</v>
      </c>
      <c r="Q8" s="116">
        <f t="shared" ref="Q8:Q29" si="4">P8+C8</f>
        <v>232</v>
      </c>
      <c r="R8" s="245"/>
      <c r="S8" s="246"/>
      <c r="T8" s="115">
        <v>163</v>
      </c>
      <c r="U8" s="116">
        <f t="shared" ref="U8:U29" si="5">T8+C8</f>
        <v>191</v>
      </c>
      <c r="V8" s="245"/>
      <c r="W8" s="246"/>
      <c r="X8" s="118">
        <f t="shared" si="0"/>
        <v>1035</v>
      </c>
      <c r="Y8" s="117">
        <f>D8+H8+L8+P8+T8</f>
        <v>895</v>
      </c>
      <c r="Z8" s="119">
        <f>AVERAGE(E8,I8,M8,Q8,U8)</f>
        <v>207</v>
      </c>
      <c r="AA8" s="120">
        <f>AVERAGE(E8,I8,M8,Q8,U8)-C8</f>
        <v>179</v>
      </c>
      <c r="AB8" s="241"/>
      <c r="AC8" s="241"/>
      <c r="AD8" s="65"/>
      <c r="AE8" s="65"/>
      <c r="AF8" s="65"/>
      <c r="AG8" s="65"/>
      <c r="AH8" s="65"/>
    </row>
    <row r="9" spans="1:34" s="85" customFormat="1" ht="17.45" customHeight="1" thickBot="1" x14ac:dyDescent="0.3">
      <c r="A9" s="112"/>
      <c r="B9" s="122" t="s">
        <v>63</v>
      </c>
      <c r="C9" s="123">
        <v>29</v>
      </c>
      <c r="D9" s="115">
        <v>151</v>
      </c>
      <c r="E9" s="116">
        <f t="shared" si="1"/>
        <v>180</v>
      </c>
      <c r="F9" s="247"/>
      <c r="G9" s="248"/>
      <c r="H9" s="124">
        <v>134</v>
      </c>
      <c r="I9" s="118">
        <f t="shared" si="2"/>
        <v>163</v>
      </c>
      <c r="J9" s="247"/>
      <c r="K9" s="248"/>
      <c r="L9" s="117">
        <v>152</v>
      </c>
      <c r="M9" s="118">
        <f t="shared" si="3"/>
        <v>181</v>
      </c>
      <c r="N9" s="247"/>
      <c r="O9" s="248"/>
      <c r="P9" s="115">
        <v>157</v>
      </c>
      <c r="Q9" s="116">
        <f t="shared" si="4"/>
        <v>186</v>
      </c>
      <c r="R9" s="247"/>
      <c r="S9" s="248"/>
      <c r="T9" s="115">
        <v>139</v>
      </c>
      <c r="U9" s="116">
        <f t="shared" si="5"/>
        <v>168</v>
      </c>
      <c r="V9" s="247"/>
      <c r="W9" s="248"/>
      <c r="X9" s="118">
        <f t="shared" si="0"/>
        <v>878</v>
      </c>
      <c r="Y9" s="124">
        <f>D9+H9+L9+P9+T9</f>
        <v>733</v>
      </c>
      <c r="Z9" s="125">
        <f>AVERAGE(E9,I9,M9,Q9,U9)</f>
        <v>175.6</v>
      </c>
      <c r="AA9" s="126">
        <f>AVERAGE(E9,I9,M9,Q9,U9)-C9</f>
        <v>146.6</v>
      </c>
      <c r="AB9" s="242"/>
      <c r="AC9" s="242"/>
      <c r="AD9" s="65"/>
      <c r="AE9" s="65"/>
      <c r="AF9" s="65"/>
      <c r="AG9" s="65"/>
      <c r="AH9" s="65"/>
    </row>
    <row r="10" spans="1:34" s="134" customFormat="1" ht="48.75" customHeight="1" x14ac:dyDescent="0.25">
      <c r="A10" s="112"/>
      <c r="B10" s="198" t="s">
        <v>81</v>
      </c>
      <c r="C10" s="128">
        <f>SUM(C11:C13)+120</f>
        <v>239</v>
      </c>
      <c r="D10" s="100">
        <f>SUM(D11:D13)</f>
        <v>409</v>
      </c>
      <c r="E10" s="116">
        <f t="shared" si="1"/>
        <v>648</v>
      </c>
      <c r="F10" s="129">
        <f>E22</f>
        <v>561</v>
      </c>
      <c r="G10" s="106" t="str">
        <f>B22</f>
        <v>Bowlingu Team</v>
      </c>
      <c r="H10" s="130">
        <f>SUM(H11:H13)</f>
        <v>472</v>
      </c>
      <c r="I10" s="118">
        <f t="shared" si="2"/>
        <v>711</v>
      </c>
      <c r="J10" s="129">
        <f>I18</f>
        <v>571</v>
      </c>
      <c r="K10" s="106" t="str">
        <f>B18</f>
        <v>Egesten Metallehitused</v>
      </c>
      <c r="L10" s="107">
        <f>SUM(L11:L13)</f>
        <v>469</v>
      </c>
      <c r="M10" s="118">
        <f t="shared" si="3"/>
        <v>708</v>
      </c>
      <c r="N10" s="129">
        <f>M14</f>
        <v>747</v>
      </c>
      <c r="O10" s="106" t="str">
        <f>B14</f>
        <v>VGB</v>
      </c>
      <c r="P10" s="107">
        <f>SUM(P11:P13)</f>
        <v>417</v>
      </c>
      <c r="Q10" s="116">
        <f t="shared" si="4"/>
        <v>656</v>
      </c>
      <c r="R10" s="129">
        <f>Q26</f>
        <v>522</v>
      </c>
      <c r="S10" s="106" t="str">
        <f>B26</f>
        <v>TSC</v>
      </c>
      <c r="T10" s="107">
        <f>SUM(T11:T13)</f>
        <v>444</v>
      </c>
      <c r="U10" s="116">
        <f t="shared" si="5"/>
        <v>683</v>
      </c>
      <c r="V10" s="129">
        <f>U6</f>
        <v>690</v>
      </c>
      <c r="W10" s="106" t="str">
        <f>B6</f>
        <v>Royalsmart</v>
      </c>
      <c r="X10" s="109">
        <f t="shared" si="0"/>
        <v>3406</v>
      </c>
      <c r="Y10" s="107">
        <f>SUM(Y11:Y13)</f>
        <v>2211</v>
      </c>
      <c r="Z10" s="133">
        <f>AVERAGE(Z11,Z12,Z13)</f>
        <v>187.06666666666669</v>
      </c>
      <c r="AA10" s="111">
        <f>AVERAGE(AA11,AA12,AA13)</f>
        <v>147.4</v>
      </c>
      <c r="AB10" s="240">
        <f>F11+J11+N11+R11+V11</f>
        <v>3</v>
      </c>
      <c r="AC10" s="240" t="s">
        <v>161</v>
      </c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87" t="s">
        <v>94</v>
      </c>
      <c r="C11" s="121">
        <v>52</v>
      </c>
      <c r="D11" s="115">
        <v>107</v>
      </c>
      <c r="E11" s="116">
        <f t="shared" si="1"/>
        <v>159</v>
      </c>
      <c r="F11" s="243">
        <v>1</v>
      </c>
      <c r="G11" s="244"/>
      <c r="H11" s="117">
        <v>138</v>
      </c>
      <c r="I11" s="118">
        <f t="shared" si="2"/>
        <v>190</v>
      </c>
      <c r="J11" s="243">
        <v>1</v>
      </c>
      <c r="K11" s="244"/>
      <c r="L11" s="117">
        <v>133</v>
      </c>
      <c r="M11" s="118">
        <f t="shared" si="3"/>
        <v>185</v>
      </c>
      <c r="N11" s="243">
        <v>0</v>
      </c>
      <c r="O11" s="244"/>
      <c r="P11" s="117">
        <v>75</v>
      </c>
      <c r="Q11" s="116">
        <f t="shared" si="4"/>
        <v>127</v>
      </c>
      <c r="R11" s="243">
        <v>1</v>
      </c>
      <c r="S11" s="244"/>
      <c r="T11" s="115">
        <v>112</v>
      </c>
      <c r="U11" s="116">
        <f t="shared" si="5"/>
        <v>164</v>
      </c>
      <c r="V11" s="243">
        <v>0</v>
      </c>
      <c r="W11" s="244"/>
      <c r="X11" s="118">
        <f t="shared" si="0"/>
        <v>825</v>
      </c>
      <c r="Y11" s="117">
        <f>D11+H11+L11+P11+T11</f>
        <v>565</v>
      </c>
      <c r="Z11" s="119">
        <f>AVERAGE(E11,I11,M11,Q11,U11)</f>
        <v>165</v>
      </c>
      <c r="AA11" s="120">
        <f>AVERAGE(E11,I11,M11,Q11,U11)-C11</f>
        <v>113</v>
      </c>
      <c r="AB11" s="241"/>
      <c r="AC11" s="241"/>
      <c r="AD11" s="65"/>
      <c r="AE11" s="65"/>
      <c r="AF11" s="65"/>
      <c r="AG11" s="65"/>
      <c r="AH11" s="65"/>
    </row>
    <row r="12" spans="1:34" s="134" customFormat="1" ht="16.149999999999999" customHeight="1" x14ac:dyDescent="0.25">
      <c r="A12" s="112"/>
      <c r="B12" s="188" t="s">
        <v>83</v>
      </c>
      <c r="C12" s="121">
        <v>34</v>
      </c>
      <c r="D12" s="115">
        <v>153</v>
      </c>
      <c r="E12" s="116">
        <f t="shared" si="1"/>
        <v>187</v>
      </c>
      <c r="F12" s="245"/>
      <c r="G12" s="246"/>
      <c r="H12" s="117">
        <v>214</v>
      </c>
      <c r="I12" s="118">
        <f t="shared" si="2"/>
        <v>248</v>
      </c>
      <c r="J12" s="245"/>
      <c r="K12" s="246"/>
      <c r="L12" s="117">
        <v>162</v>
      </c>
      <c r="M12" s="118">
        <f t="shared" si="3"/>
        <v>196</v>
      </c>
      <c r="N12" s="245"/>
      <c r="O12" s="246"/>
      <c r="P12" s="115">
        <v>192</v>
      </c>
      <c r="Q12" s="116">
        <f t="shared" si="4"/>
        <v>226</v>
      </c>
      <c r="R12" s="245"/>
      <c r="S12" s="246"/>
      <c r="T12" s="115">
        <v>143</v>
      </c>
      <c r="U12" s="116">
        <f t="shared" si="5"/>
        <v>177</v>
      </c>
      <c r="V12" s="245"/>
      <c r="W12" s="246"/>
      <c r="X12" s="118">
        <f t="shared" si="0"/>
        <v>1034</v>
      </c>
      <c r="Y12" s="117">
        <f>D12+H12+L12+P12+T12</f>
        <v>864</v>
      </c>
      <c r="Z12" s="119">
        <f>AVERAGE(E12,I12,M12,Q12,U12)</f>
        <v>206.8</v>
      </c>
      <c r="AA12" s="120">
        <f>AVERAGE(E12,I12,M12,Q12,U12)-C12</f>
        <v>172.8</v>
      </c>
      <c r="AB12" s="241"/>
      <c r="AC12" s="241"/>
      <c r="AD12" s="65"/>
      <c r="AE12" s="65"/>
      <c r="AF12" s="65"/>
      <c r="AG12" s="65"/>
      <c r="AH12" s="65"/>
    </row>
    <row r="13" spans="1:34" s="134" customFormat="1" ht="16.899999999999999" customHeight="1" thickBot="1" x14ac:dyDescent="0.3">
      <c r="A13" s="112"/>
      <c r="B13" s="136" t="s">
        <v>82</v>
      </c>
      <c r="C13" s="123">
        <v>33</v>
      </c>
      <c r="D13" s="115">
        <v>149</v>
      </c>
      <c r="E13" s="116">
        <f t="shared" si="1"/>
        <v>182</v>
      </c>
      <c r="F13" s="247"/>
      <c r="G13" s="248"/>
      <c r="H13" s="124">
        <v>120</v>
      </c>
      <c r="I13" s="118">
        <f t="shared" si="2"/>
        <v>153</v>
      </c>
      <c r="J13" s="247"/>
      <c r="K13" s="248"/>
      <c r="L13" s="117">
        <v>174</v>
      </c>
      <c r="M13" s="118">
        <f t="shared" si="3"/>
        <v>207</v>
      </c>
      <c r="N13" s="247"/>
      <c r="O13" s="248"/>
      <c r="P13" s="115">
        <v>150</v>
      </c>
      <c r="Q13" s="116">
        <f t="shared" si="4"/>
        <v>183</v>
      </c>
      <c r="R13" s="247"/>
      <c r="S13" s="248"/>
      <c r="T13" s="115">
        <v>189</v>
      </c>
      <c r="U13" s="116">
        <f t="shared" si="5"/>
        <v>222</v>
      </c>
      <c r="V13" s="247"/>
      <c r="W13" s="248"/>
      <c r="X13" s="118">
        <f t="shared" si="0"/>
        <v>947</v>
      </c>
      <c r="Y13" s="124">
        <f>D13+H13+L13+P13+T13</f>
        <v>782</v>
      </c>
      <c r="Z13" s="125">
        <f>AVERAGE(E13,I13,M13,Q13,U13)</f>
        <v>189.4</v>
      </c>
      <c r="AA13" s="126">
        <f>AVERAGE(E13,I13,M13,Q13,U13)-C13</f>
        <v>156.4</v>
      </c>
      <c r="AB13" s="242"/>
      <c r="AC13" s="242"/>
      <c r="AD13" s="65"/>
      <c r="AE13" s="65"/>
      <c r="AF13" s="65"/>
      <c r="AG13" s="65"/>
      <c r="AH13" s="65"/>
    </row>
    <row r="14" spans="1:34" s="134" customFormat="1" ht="44.45" customHeight="1" thickBot="1" x14ac:dyDescent="0.25">
      <c r="A14" s="112"/>
      <c r="B14" s="127" t="s">
        <v>55</v>
      </c>
      <c r="C14" s="128">
        <f>SUM(C15:C17)+110</f>
        <v>232</v>
      </c>
      <c r="D14" s="100">
        <f>SUM(D15:D17)</f>
        <v>421</v>
      </c>
      <c r="E14" s="116">
        <f t="shared" si="1"/>
        <v>653</v>
      </c>
      <c r="F14" s="129">
        <f>E18</f>
        <v>699</v>
      </c>
      <c r="G14" s="106" t="str">
        <f>B18</f>
        <v>Egesten Metallehitused</v>
      </c>
      <c r="H14" s="130">
        <f>SUM(H15:H17)</f>
        <v>456</v>
      </c>
      <c r="I14" s="118">
        <f t="shared" si="2"/>
        <v>688</v>
      </c>
      <c r="J14" s="129">
        <f>I26</f>
        <v>532</v>
      </c>
      <c r="K14" s="106" t="str">
        <f>B26</f>
        <v>TSC</v>
      </c>
      <c r="L14" s="107">
        <f>SUM(L15:L17)</f>
        <v>515</v>
      </c>
      <c r="M14" s="118">
        <f t="shared" si="3"/>
        <v>747</v>
      </c>
      <c r="N14" s="129">
        <f>M10</f>
        <v>708</v>
      </c>
      <c r="O14" s="106" t="str">
        <f>B10</f>
        <v>Malm ja Ko</v>
      </c>
      <c r="P14" s="107">
        <f>SUM(P15:P17)</f>
        <v>423</v>
      </c>
      <c r="Q14" s="116">
        <f t="shared" si="4"/>
        <v>655</v>
      </c>
      <c r="R14" s="129">
        <f>Q6</f>
        <v>693</v>
      </c>
      <c r="S14" s="106" t="str">
        <f>B6</f>
        <v>Royalsmart</v>
      </c>
      <c r="T14" s="107">
        <f>SUM(T15:T17)</f>
        <v>496</v>
      </c>
      <c r="U14" s="116">
        <f t="shared" si="5"/>
        <v>728</v>
      </c>
      <c r="V14" s="129">
        <f>U22</f>
        <v>556</v>
      </c>
      <c r="W14" s="106" t="str">
        <f>B22</f>
        <v>Bowlingu Team</v>
      </c>
      <c r="X14" s="109">
        <f t="shared" si="0"/>
        <v>3471</v>
      </c>
      <c r="Y14" s="107">
        <f>SUM(Y15:Y17)</f>
        <v>2311</v>
      </c>
      <c r="Z14" s="133">
        <f>AVERAGE(Z15,Z16,Z17)</f>
        <v>194.73333333333335</v>
      </c>
      <c r="AA14" s="111">
        <f>AVERAGE(AA15,AA16,AA17)</f>
        <v>154.06666666666669</v>
      </c>
      <c r="AB14" s="240">
        <f>F15+J15+N15+R15+V15</f>
        <v>3</v>
      </c>
      <c r="AC14" s="240" t="s">
        <v>160</v>
      </c>
    </row>
    <row r="15" spans="1:34" s="134" customFormat="1" ht="16.149999999999999" customHeight="1" x14ac:dyDescent="0.2">
      <c r="A15" s="112"/>
      <c r="B15" s="135" t="s">
        <v>59</v>
      </c>
      <c r="C15" s="121">
        <v>33</v>
      </c>
      <c r="D15" s="115">
        <v>158</v>
      </c>
      <c r="E15" s="116">
        <f t="shared" si="1"/>
        <v>191</v>
      </c>
      <c r="F15" s="243">
        <v>0</v>
      </c>
      <c r="G15" s="244"/>
      <c r="H15" s="117">
        <v>157</v>
      </c>
      <c r="I15" s="118">
        <f t="shared" si="2"/>
        <v>190</v>
      </c>
      <c r="J15" s="243">
        <v>1</v>
      </c>
      <c r="K15" s="244"/>
      <c r="L15" s="117">
        <v>182</v>
      </c>
      <c r="M15" s="118">
        <f t="shared" si="3"/>
        <v>215</v>
      </c>
      <c r="N15" s="243">
        <v>1</v>
      </c>
      <c r="O15" s="244"/>
      <c r="P15" s="117">
        <v>134</v>
      </c>
      <c r="Q15" s="116">
        <f t="shared" si="4"/>
        <v>167</v>
      </c>
      <c r="R15" s="243">
        <v>0</v>
      </c>
      <c r="S15" s="244"/>
      <c r="T15" s="115">
        <v>178</v>
      </c>
      <c r="U15" s="116">
        <f t="shared" si="5"/>
        <v>211</v>
      </c>
      <c r="V15" s="243">
        <v>1</v>
      </c>
      <c r="W15" s="244"/>
      <c r="X15" s="118">
        <f t="shared" si="0"/>
        <v>974</v>
      </c>
      <c r="Y15" s="117">
        <f>D15+H15+L15+P15+T15</f>
        <v>809</v>
      </c>
      <c r="Z15" s="119">
        <f>AVERAGE(E15,I15,M15,Q15,U15)</f>
        <v>194.8</v>
      </c>
      <c r="AA15" s="120">
        <f>AVERAGE(E15,I15,M15,Q15,U15)-C15</f>
        <v>161.80000000000001</v>
      </c>
      <c r="AB15" s="241"/>
      <c r="AC15" s="241"/>
    </row>
    <row r="16" spans="1:34" s="134" customFormat="1" ht="16.149999999999999" customHeight="1" x14ac:dyDescent="0.2">
      <c r="A16" s="112"/>
      <c r="B16" s="122" t="s">
        <v>60</v>
      </c>
      <c r="C16" s="121">
        <v>42</v>
      </c>
      <c r="D16" s="115">
        <v>164</v>
      </c>
      <c r="E16" s="116">
        <f t="shared" si="1"/>
        <v>206</v>
      </c>
      <c r="F16" s="245"/>
      <c r="G16" s="246"/>
      <c r="H16" s="117">
        <v>137</v>
      </c>
      <c r="I16" s="118">
        <f t="shared" si="2"/>
        <v>179</v>
      </c>
      <c r="J16" s="245"/>
      <c r="K16" s="246"/>
      <c r="L16" s="117">
        <v>191</v>
      </c>
      <c r="M16" s="118">
        <f t="shared" si="3"/>
        <v>233</v>
      </c>
      <c r="N16" s="245"/>
      <c r="O16" s="246"/>
      <c r="P16" s="115">
        <v>170</v>
      </c>
      <c r="Q16" s="116">
        <f t="shared" si="4"/>
        <v>212</v>
      </c>
      <c r="R16" s="245"/>
      <c r="S16" s="246"/>
      <c r="T16" s="115">
        <f>8+165</f>
        <v>173</v>
      </c>
      <c r="U16" s="116">
        <f t="shared" si="5"/>
        <v>215</v>
      </c>
      <c r="V16" s="245"/>
      <c r="W16" s="246"/>
      <c r="X16" s="118">
        <f t="shared" si="0"/>
        <v>1045</v>
      </c>
      <c r="Y16" s="117">
        <f>D16+H16+L16+P16+T16</f>
        <v>835</v>
      </c>
      <c r="Z16" s="119">
        <f>AVERAGE(E16,I16,M16,Q16,U16)</f>
        <v>209</v>
      </c>
      <c r="AA16" s="120">
        <f>AVERAGE(E16,I16,M16,Q16,U16)-C16</f>
        <v>167</v>
      </c>
      <c r="AB16" s="241"/>
      <c r="AC16" s="241"/>
    </row>
    <row r="17" spans="1:29" s="134" customFormat="1" ht="16.899999999999999" customHeight="1" thickBot="1" x14ac:dyDescent="0.25">
      <c r="A17" s="112"/>
      <c r="B17" s="136" t="s">
        <v>61</v>
      </c>
      <c r="C17" s="123">
        <v>47</v>
      </c>
      <c r="D17" s="115">
        <v>99</v>
      </c>
      <c r="E17" s="116">
        <f t="shared" si="1"/>
        <v>146</v>
      </c>
      <c r="F17" s="247"/>
      <c r="G17" s="248"/>
      <c r="H17" s="124">
        <v>162</v>
      </c>
      <c r="I17" s="118">
        <f t="shared" si="2"/>
        <v>209</v>
      </c>
      <c r="J17" s="247"/>
      <c r="K17" s="248"/>
      <c r="L17" s="117">
        <v>142</v>
      </c>
      <c r="M17" s="118">
        <f t="shared" si="3"/>
        <v>189</v>
      </c>
      <c r="N17" s="247"/>
      <c r="O17" s="248"/>
      <c r="P17" s="115">
        <v>119</v>
      </c>
      <c r="Q17" s="116">
        <f t="shared" si="4"/>
        <v>166</v>
      </c>
      <c r="R17" s="247"/>
      <c r="S17" s="248"/>
      <c r="T17" s="115">
        <v>145</v>
      </c>
      <c r="U17" s="116">
        <f t="shared" si="5"/>
        <v>192</v>
      </c>
      <c r="V17" s="247"/>
      <c r="W17" s="248"/>
      <c r="X17" s="118">
        <f t="shared" si="0"/>
        <v>902</v>
      </c>
      <c r="Y17" s="124">
        <f>D17+H17+L17+P17+T17</f>
        <v>667</v>
      </c>
      <c r="Z17" s="125">
        <f>AVERAGE(E17,I17,M17,Q17,U17)</f>
        <v>180.4</v>
      </c>
      <c r="AA17" s="126">
        <f>AVERAGE(E17,I17,M17,Q17,U17)-C17</f>
        <v>133.4</v>
      </c>
      <c r="AB17" s="242"/>
      <c r="AC17" s="242"/>
    </row>
    <row r="18" spans="1:29" s="134" customFormat="1" ht="48.75" customHeight="1" thickBot="1" x14ac:dyDescent="0.25">
      <c r="A18" s="112"/>
      <c r="B18" s="127" t="s">
        <v>115</v>
      </c>
      <c r="C18" s="128">
        <f>SUM(C19:C21)+110</f>
        <v>189</v>
      </c>
      <c r="D18" s="100">
        <f>SUM(D19:D21)</f>
        <v>510</v>
      </c>
      <c r="E18" s="116">
        <f t="shared" si="1"/>
        <v>699</v>
      </c>
      <c r="F18" s="129">
        <f>E14</f>
        <v>653</v>
      </c>
      <c r="G18" s="106" t="str">
        <f>B14</f>
        <v>VGB</v>
      </c>
      <c r="H18" s="137">
        <f>SUM(H19:H21)</f>
        <v>382</v>
      </c>
      <c r="I18" s="118">
        <f t="shared" si="2"/>
        <v>571</v>
      </c>
      <c r="J18" s="129">
        <f>I10</f>
        <v>711</v>
      </c>
      <c r="K18" s="106" t="str">
        <f>B10</f>
        <v>Malm ja Ko</v>
      </c>
      <c r="L18" s="108">
        <f>SUM(L19:L21)</f>
        <v>487</v>
      </c>
      <c r="M18" s="118">
        <f t="shared" si="3"/>
        <v>676</v>
      </c>
      <c r="N18" s="129">
        <f>M6</f>
        <v>639</v>
      </c>
      <c r="O18" s="106" t="str">
        <f>B6</f>
        <v>Royalsmart</v>
      </c>
      <c r="P18" s="107">
        <f>SUM(P19:P21)</f>
        <v>476</v>
      </c>
      <c r="Q18" s="116">
        <f t="shared" si="4"/>
        <v>665</v>
      </c>
      <c r="R18" s="129">
        <f>Q22</f>
        <v>515</v>
      </c>
      <c r="S18" s="106" t="str">
        <f>B22</f>
        <v>Bowlingu Team</v>
      </c>
      <c r="T18" s="107">
        <f>SUM(T19:T21)</f>
        <v>524</v>
      </c>
      <c r="U18" s="116">
        <f t="shared" si="5"/>
        <v>713</v>
      </c>
      <c r="V18" s="129">
        <f>U26</f>
        <v>491</v>
      </c>
      <c r="W18" s="106" t="str">
        <f>B26</f>
        <v>TSC</v>
      </c>
      <c r="X18" s="109">
        <f t="shared" si="0"/>
        <v>3324</v>
      </c>
      <c r="Y18" s="107">
        <f>SUM(Y19:Y21)</f>
        <v>2379</v>
      </c>
      <c r="Z18" s="133">
        <f>AVERAGE(Z19,Z20,Z21)</f>
        <v>184.93333333333331</v>
      </c>
      <c r="AA18" s="111">
        <f>AVERAGE(AA19,AA20,AA21)</f>
        <v>158.6</v>
      </c>
      <c r="AB18" s="240">
        <f>F19+J19+N19+R19+V19</f>
        <v>4</v>
      </c>
      <c r="AC18" s="240" t="s">
        <v>159</v>
      </c>
    </row>
    <row r="19" spans="1:29" s="134" customFormat="1" ht="16.149999999999999" customHeight="1" x14ac:dyDescent="0.2">
      <c r="A19" s="112"/>
      <c r="B19" s="135" t="s">
        <v>98</v>
      </c>
      <c r="C19" s="121">
        <v>58</v>
      </c>
      <c r="D19" s="115">
        <v>130</v>
      </c>
      <c r="E19" s="116">
        <f t="shared" si="1"/>
        <v>188</v>
      </c>
      <c r="F19" s="243">
        <v>1</v>
      </c>
      <c r="G19" s="244"/>
      <c r="H19" s="117">
        <v>143</v>
      </c>
      <c r="I19" s="118">
        <f t="shared" si="2"/>
        <v>201</v>
      </c>
      <c r="J19" s="243">
        <v>0</v>
      </c>
      <c r="K19" s="244"/>
      <c r="L19" s="117">
        <v>94</v>
      </c>
      <c r="M19" s="118">
        <f t="shared" si="3"/>
        <v>152</v>
      </c>
      <c r="N19" s="243">
        <v>1</v>
      </c>
      <c r="O19" s="244"/>
      <c r="P19" s="117">
        <v>128</v>
      </c>
      <c r="Q19" s="116">
        <f t="shared" si="4"/>
        <v>186</v>
      </c>
      <c r="R19" s="243">
        <v>1</v>
      </c>
      <c r="S19" s="244"/>
      <c r="T19" s="115">
        <v>161</v>
      </c>
      <c r="U19" s="116">
        <f t="shared" si="5"/>
        <v>219</v>
      </c>
      <c r="V19" s="243">
        <v>1</v>
      </c>
      <c r="W19" s="244"/>
      <c r="X19" s="118">
        <f t="shared" si="0"/>
        <v>946</v>
      </c>
      <c r="Y19" s="117">
        <f>D19+H19+L19+P19+T19</f>
        <v>656</v>
      </c>
      <c r="Z19" s="119">
        <f>AVERAGE(E19,I19,M19,Q19,U19)</f>
        <v>189.2</v>
      </c>
      <c r="AA19" s="120">
        <f>AVERAGE(E19,I19,M19,Q19,U19)-C19</f>
        <v>131.19999999999999</v>
      </c>
      <c r="AB19" s="241"/>
      <c r="AC19" s="241"/>
    </row>
    <row r="20" spans="1:29" s="134" customFormat="1" ht="16.149999999999999" customHeight="1" x14ac:dyDescent="0.2">
      <c r="A20" s="112"/>
      <c r="B20" s="122" t="s">
        <v>99</v>
      </c>
      <c r="C20" s="121">
        <v>6</v>
      </c>
      <c r="D20" s="115">
        <v>204</v>
      </c>
      <c r="E20" s="116">
        <f t="shared" si="1"/>
        <v>210</v>
      </c>
      <c r="F20" s="245"/>
      <c r="G20" s="246"/>
      <c r="H20" s="117">
        <v>103</v>
      </c>
      <c r="I20" s="118">
        <f t="shared" si="2"/>
        <v>109</v>
      </c>
      <c r="J20" s="245"/>
      <c r="K20" s="246"/>
      <c r="L20" s="117">
        <v>221</v>
      </c>
      <c r="M20" s="118">
        <f t="shared" si="3"/>
        <v>227</v>
      </c>
      <c r="N20" s="245"/>
      <c r="O20" s="246"/>
      <c r="P20" s="115">
        <v>200</v>
      </c>
      <c r="Q20" s="116">
        <f t="shared" si="4"/>
        <v>206</v>
      </c>
      <c r="R20" s="245"/>
      <c r="S20" s="246"/>
      <c r="T20" s="115">
        <v>206</v>
      </c>
      <c r="U20" s="116">
        <f t="shared" si="5"/>
        <v>212</v>
      </c>
      <c r="V20" s="245"/>
      <c r="W20" s="246"/>
      <c r="X20" s="118">
        <f t="shared" si="0"/>
        <v>964</v>
      </c>
      <c r="Y20" s="117">
        <f>D20+H20+L20+P20+T20</f>
        <v>934</v>
      </c>
      <c r="Z20" s="119">
        <f>AVERAGE(E20,I20,M20,Q20,U20)</f>
        <v>192.8</v>
      </c>
      <c r="AA20" s="120">
        <f>AVERAGE(E20,I20,M20,Q20,U20)-C20</f>
        <v>186.8</v>
      </c>
      <c r="AB20" s="241"/>
      <c r="AC20" s="241"/>
    </row>
    <row r="21" spans="1:29" s="134" customFormat="1" ht="16.899999999999999" customHeight="1" thickBot="1" x14ac:dyDescent="0.25">
      <c r="A21" s="112"/>
      <c r="B21" s="136" t="s">
        <v>100</v>
      </c>
      <c r="C21" s="123">
        <v>15</v>
      </c>
      <c r="D21" s="115">
        <v>176</v>
      </c>
      <c r="E21" s="116">
        <f t="shared" si="1"/>
        <v>191</v>
      </c>
      <c r="F21" s="247"/>
      <c r="G21" s="248"/>
      <c r="H21" s="124">
        <v>136</v>
      </c>
      <c r="I21" s="118">
        <f t="shared" si="2"/>
        <v>151</v>
      </c>
      <c r="J21" s="247"/>
      <c r="K21" s="248"/>
      <c r="L21" s="117">
        <v>172</v>
      </c>
      <c r="M21" s="118">
        <f t="shared" si="3"/>
        <v>187</v>
      </c>
      <c r="N21" s="247"/>
      <c r="O21" s="248"/>
      <c r="P21" s="115">
        <v>148</v>
      </c>
      <c r="Q21" s="116">
        <f t="shared" si="4"/>
        <v>163</v>
      </c>
      <c r="R21" s="247"/>
      <c r="S21" s="248"/>
      <c r="T21" s="115">
        <v>157</v>
      </c>
      <c r="U21" s="116">
        <f t="shared" si="5"/>
        <v>172</v>
      </c>
      <c r="V21" s="247"/>
      <c r="W21" s="248"/>
      <c r="X21" s="118">
        <f t="shared" si="0"/>
        <v>864</v>
      </c>
      <c r="Y21" s="124">
        <f>D21+H21+L21+P21+T21</f>
        <v>789</v>
      </c>
      <c r="Z21" s="125">
        <f>AVERAGE(E21,I21,M21,Q21,U21)</f>
        <v>172.8</v>
      </c>
      <c r="AA21" s="126">
        <f>AVERAGE(E21,I21,M21,Q21,U21)-C21</f>
        <v>157.80000000000001</v>
      </c>
      <c r="AB21" s="242"/>
      <c r="AC21" s="242"/>
    </row>
    <row r="22" spans="1:29" s="134" customFormat="1" ht="48.75" customHeight="1" thickBot="1" x14ac:dyDescent="0.25">
      <c r="A22" s="112"/>
      <c r="B22" s="127" t="s">
        <v>111</v>
      </c>
      <c r="C22" s="138">
        <f>SUM(C23:C25)+70</f>
        <v>225</v>
      </c>
      <c r="D22" s="100">
        <f>SUM(D23:D25)</f>
        <v>336</v>
      </c>
      <c r="E22" s="116">
        <f t="shared" si="1"/>
        <v>561</v>
      </c>
      <c r="F22" s="129">
        <f>E10</f>
        <v>648</v>
      </c>
      <c r="G22" s="106" t="str">
        <f>B10</f>
        <v>Malm ja Ko</v>
      </c>
      <c r="H22" s="130">
        <f>SUM(H23:H25)</f>
        <v>339</v>
      </c>
      <c r="I22" s="118">
        <f t="shared" si="2"/>
        <v>564</v>
      </c>
      <c r="J22" s="129">
        <f>I6</f>
        <v>706</v>
      </c>
      <c r="K22" s="106" t="str">
        <f>B6</f>
        <v>Royalsmart</v>
      </c>
      <c r="L22" s="107">
        <f>SUM(L23:L25)</f>
        <v>299</v>
      </c>
      <c r="M22" s="118">
        <f t="shared" si="3"/>
        <v>524</v>
      </c>
      <c r="N22" s="129">
        <f>M26</f>
        <v>508</v>
      </c>
      <c r="O22" s="106" t="str">
        <f>B26</f>
        <v>TSC</v>
      </c>
      <c r="P22" s="107">
        <f>SUM(P23:P25)</f>
        <v>290</v>
      </c>
      <c r="Q22" s="116">
        <f t="shared" si="4"/>
        <v>515</v>
      </c>
      <c r="R22" s="129">
        <f>Q18</f>
        <v>665</v>
      </c>
      <c r="S22" s="106" t="str">
        <f>B18</f>
        <v>Egesten Metallehitused</v>
      </c>
      <c r="T22" s="107">
        <f>SUM(T23:T25)</f>
        <v>331</v>
      </c>
      <c r="U22" s="116">
        <f t="shared" si="5"/>
        <v>556</v>
      </c>
      <c r="V22" s="129">
        <f>U14</f>
        <v>728</v>
      </c>
      <c r="W22" s="106" t="str">
        <f>B14</f>
        <v>VGB</v>
      </c>
      <c r="X22" s="109">
        <f t="shared" si="0"/>
        <v>2720</v>
      </c>
      <c r="Y22" s="107">
        <f>SUM(Y23:Y25)</f>
        <v>1595</v>
      </c>
      <c r="Z22" s="133">
        <f>AVERAGE(Z23,Z24,Z25)</f>
        <v>158</v>
      </c>
      <c r="AA22" s="111">
        <f>AVERAGE(AA23,AA24,AA25)</f>
        <v>106.33333333333333</v>
      </c>
      <c r="AB22" s="240">
        <f>F23+J23+N23+R23+V23</f>
        <v>1</v>
      </c>
      <c r="AC22" s="240" t="s">
        <v>162</v>
      </c>
    </row>
    <row r="23" spans="1:29" s="134" customFormat="1" ht="16.149999999999999" customHeight="1" x14ac:dyDescent="0.2">
      <c r="A23" s="112"/>
      <c r="B23" s="194" t="s">
        <v>118</v>
      </c>
      <c r="C23" s="121">
        <v>60</v>
      </c>
      <c r="D23" s="115">
        <v>48</v>
      </c>
      <c r="E23" s="116">
        <f t="shared" si="1"/>
        <v>108</v>
      </c>
      <c r="F23" s="243">
        <v>0</v>
      </c>
      <c r="G23" s="244"/>
      <c r="H23" s="117">
        <v>77</v>
      </c>
      <c r="I23" s="118">
        <f t="shared" si="2"/>
        <v>137</v>
      </c>
      <c r="J23" s="243">
        <v>0</v>
      </c>
      <c r="K23" s="244"/>
      <c r="L23" s="117">
        <v>65</v>
      </c>
      <c r="M23" s="118">
        <f t="shared" si="3"/>
        <v>125</v>
      </c>
      <c r="N23" s="243">
        <v>1</v>
      </c>
      <c r="O23" s="244"/>
      <c r="P23" s="117">
        <v>64</v>
      </c>
      <c r="Q23" s="116">
        <f t="shared" si="4"/>
        <v>124</v>
      </c>
      <c r="R23" s="243">
        <v>0</v>
      </c>
      <c r="S23" s="244"/>
      <c r="T23" s="115">
        <v>60</v>
      </c>
      <c r="U23" s="116">
        <f t="shared" si="5"/>
        <v>120</v>
      </c>
      <c r="V23" s="243">
        <v>0</v>
      </c>
      <c r="W23" s="244"/>
      <c r="X23" s="118">
        <f t="shared" si="0"/>
        <v>614</v>
      </c>
      <c r="Y23" s="117">
        <f>D23+H23+L23+P23+T23</f>
        <v>314</v>
      </c>
      <c r="Z23" s="119">
        <f>AVERAGE(E23,I23,M23,Q23,U23)</f>
        <v>122.8</v>
      </c>
      <c r="AA23" s="120">
        <f>AVERAGE(E23,I23,M23,Q23,U23)-C23</f>
        <v>62.8</v>
      </c>
      <c r="AB23" s="241"/>
      <c r="AC23" s="241"/>
    </row>
    <row r="24" spans="1:29" s="134" customFormat="1" ht="16.149999999999999" customHeight="1" x14ac:dyDescent="0.2">
      <c r="A24" s="112"/>
      <c r="B24" s="188" t="s">
        <v>113</v>
      </c>
      <c r="C24" s="121">
        <v>48</v>
      </c>
      <c r="D24" s="115">
        <v>139</v>
      </c>
      <c r="E24" s="116">
        <f t="shared" si="1"/>
        <v>187</v>
      </c>
      <c r="F24" s="245"/>
      <c r="G24" s="246"/>
      <c r="H24" s="117">
        <v>125</v>
      </c>
      <c r="I24" s="118">
        <f t="shared" si="2"/>
        <v>173</v>
      </c>
      <c r="J24" s="245"/>
      <c r="K24" s="246"/>
      <c r="L24" s="117">
        <v>122</v>
      </c>
      <c r="M24" s="118">
        <f t="shared" si="3"/>
        <v>170</v>
      </c>
      <c r="N24" s="245"/>
      <c r="O24" s="246"/>
      <c r="P24" s="115">
        <v>126</v>
      </c>
      <c r="Q24" s="116">
        <f t="shared" si="4"/>
        <v>174</v>
      </c>
      <c r="R24" s="245"/>
      <c r="S24" s="246"/>
      <c r="T24" s="115">
        <v>128</v>
      </c>
      <c r="U24" s="116">
        <f t="shared" si="5"/>
        <v>176</v>
      </c>
      <c r="V24" s="245"/>
      <c r="W24" s="246"/>
      <c r="X24" s="118">
        <f t="shared" si="0"/>
        <v>880</v>
      </c>
      <c r="Y24" s="117">
        <f>D24+H24+L24+P24+T24</f>
        <v>640</v>
      </c>
      <c r="Z24" s="119">
        <f>AVERAGE(E24,I24,M24,Q24,U24)</f>
        <v>176</v>
      </c>
      <c r="AA24" s="120">
        <f>AVERAGE(E24,I24,M24,Q24,U24)-C24</f>
        <v>128</v>
      </c>
      <c r="AB24" s="241"/>
      <c r="AC24" s="241"/>
    </row>
    <row r="25" spans="1:29" s="134" customFormat="1" ht="16.899999999999999" customHeight="1" thickBot="1" x14ac:dyDescent="0.25">
      <c r="A25" s="112"/>
      <c r="B25" s="136" t="s">
        <v>114</v>
      </c>
      <c r="C25" s="123">
        <v>47</v>
      </c>
      <c r="D25" s="115">
        <v>149</v>
      </c>
      <c r="E25" s="116">
        <f t="shared" si="1"/>
        <v>196</v>
      </c>
      <c r="F25" s="247"/>
      <c r="G25" s="248"/>
      <c r="H25" s="124">
        <v>137</v>
      </c>
      <c r="I25" s="118">
        <f t="shared" si="2"/>
        <v>184</v>
      </c>
      <c r="J25" s="247"/>
      <c r="K25" s="248"/>
      <c r="L25" s="117">
        <v>112</v>
      </c>
      <c r="M25" s="118">
        <f t="shared" si="3"/>
        <v>159</v>
      </c>
      <c r="N25" s="247"/>
      <c r="O25" s="248"/>
      <c r="P25" s="115">
        <v>100</v>
      </c>
      <c r="Q25" s="116">
        <f t="shared" si="4"/>
        <v>147</v>
      </c>
      <c r="R25" s="247"/>
      <c r="S25" s="248"/>
      <c r="T25" s="115">
        <v>143</v>
      </c>
      <c r="U25" s="116">
        <f t="shared" si="5"/>
        <v>190</v>
      </c>
      <c r="V25" s="247"/>
      <c r="W25" s="248"/>
      <c r="X25" s="118">
        <f t="shared" si="0"/>
        <v>876</v>
      </c>
      <c r="Y25" s="124">
        <f>D25+H25+L25+P25+T25</f>
        <v>641</v>
      </c>
      <c r="Z25" s="125">
        <f>AVERAGE(E25,I25,M25,Q25,U25)</f>
        <v>175.2</v>
      </c>
      <c r="AA25" s="126">
        <f>AVERAGE(E25,I25,M25,Q25,U25)-C25</f>
        <v>128.19999999999999</v>
      </c>
      <c r="AB25" s="242"/>
      <c r="AC25" s="242"/>
    </row>
    <row r="26" spans="1:29" s="134" customFormat="1" ht="48.75" customHeight="1" thickBot="1" x14ac:dyDescent="0.25">
      <c r="A26" s="112"/>
      <c r="B26" s="98" t="s">
        <v>125</v>
      </c>
      <c r="C26" s="138">
        <f>SUM(C27:C29)+10</f>
        <v>190</v>
      </c>
      <c r="D26" s="100">
        <f>SUM(D27:D29)</f>
        <v>274</v>
      </c>
      <c r="E26" s="101">
        <f>D26+C26</f>
        <v>464</v>
      </c>
      <c r="F26" s="129">
        <f>E6</f>
        <v>728</v>
      </c>
      <c r="G26" s="106" t="str">
        <f>B6</f>
        <v>Royalsmart</v>
      </c>
      <c r="H26" s="130">
        <f>SUM(H27:H29)</f>
        <v>342</v>
      </c>
      <c r="I26" s="118">
        <f t="shared" si="2"/>
        <v>532</v>
      </c>
      <c r="J26" s="129">
        <f>I14</f>
        <v>688</v>
      </c>
      <c r="K26" s="106" t="str">
        <f>B14</f>
        <v>VGB</v>
      </c>
      <c r="L26" s="108">
        <f>SUM(L27:L29)</f>
        <v>318</v>
      </c>
      <c r="M26" s="118">
        <f t="shared" si="3"/>
        <v>508</v>
      </c>
      <c r="N26" s="129">
        <f>M22</f>
        <v>524</v>
      </c>
      <c r="O26" s="106" t="str">
        <f>B22</f>
        <v>Bowlingu Team</v>
      </c>
      <c r="P26" s="107">
        <f>SUM(P27:P29)</f>
        <v>332</v>
      </c>
      <c r="Q26" s="116">
        <f t="shared" si="4"/>
        <v>522</v>
      </c>
      <c r="R26" s="129">
        <f>Q10</f>
        <v>656</v>
      </c>
      <c r="S26" s="106" t="str">
        <f>B10</f>
        <v>Malm ja Ko</v>
      </c>
      <c r="T26" s="107">
        <f>SUM(T27:T29)</f>
        <v>301</v>
      </c>
      <c r="U26" s="116">
        <f t="shared" si="5"/>
        <v>491</v>
      </c>
      <c r="V26" s="129">
        <f>U18</f>
        <v>713</v>
      </c>
      <c r="W26" s="106" t="str">
        <f>B18</f>
        <v>Egesten Metallehitused</v>
      </c>
      <c r="X26" s="109">
        <f t="shared" si="0"/>
        <v>2517</v>
      </c>
      <c r="Y26" s="107">
        <f>SUM(Y27:Y29)</f>
        <v>1567</v>
      </c>
      <c r="Z26" s="133">
        <f>AVERAGE(Z27,Z28,Z29)</f>
        <v>164.46666666666667</v>
      </c>
      <c r="AA26" s="111">
        <f>AVERAGE(AA27,AA28,AA29)</f>
        <v>104.46666666666665</v>
      </c>
      <c r="AB26" s="240">
        <f>F27+J27+N27+R27+V27</f>
        <v>0</v>
      </c>
      <c r="AC26" s="240" t="s">
        <v>163</v>
      </c>
    </row>
    <row r="27" spans="1:29" s="134" customFormat="1" ht="16.149999999999999" customHeight="1" x14ac:dyDescent="0.2">
      <c r="A27" s="112"/>
      <c r="B27" s="135" t="s">
        <v>126</v>
      </c>
      <c r="C27" s="121">
        <v>60</v>
      </c>
      <c r="D27" s="115">
        <v>117</v>
      </c>
      <c r="E27" s="116">
        <f>D27+C27</f>
        <v>177</v>
      </c>
      <c r="F27" s="243">
        <v>0</v>
      </c>
      <c r="G27" s="244"/>
      <c r="H27" s="117">
        <v>92</v>
      </c>
      <c r="I27" s="118">
        <f t="shared" si="2"/>
        <v>152</v>
      </c>
      <c r="J27" s="243">
        <v>0</v>
      </c>
      <c r="K27" s="244"/>
      <c r="L27" s="117">
        <v>118</v>
      </c>
      <c r="M27" s="118">
        <f t="shared" si="3"/>
        <v>178</v>
      </c>
      <c r="N27" s="243">
        <v>0</v>
      </c>
      <c r="O27" s="244"/>
      <c r="P27" s="117">
        <v>141</v>
      </c>
      <c r="Q27" s="116">
        <f t="shared" si="4"/>
        <v>201</v>
      </c>
      <c r="R27" s="243">
        <v>0</v>
      </c>
      <c r="S27" s="244"/>
      <c r="T27" s="115">
        <v>85</v>
      </c>
      <c r="U27" s="116">
        <f t="shared" si="5"/>
        <v>145</v>
      </c>
      <c r="V27" s="243">
        <v>0</v>
      </c>
      <c r="W27" s="244"/>
      <c r="X27" s="118">
        <f t="shared" si="0"/>
        <v>853</v>
      </c>
      <c r="Y27" s="117">
        <f>D27+H27+L27+P27+T27</f>
        <v>553</v>
      </c>
      <c r="Z27" s="119">
        <f>AVERAGE(E27,I27,M27,Q27,U27)</f>
        <v>170.6</v>
      </c>
      <c r="AA27" s="120">
        <f>AVERAGE(E27,I27,M27,Q27,U27)-C27</f>
        <v>110.6</v>
      </c>
      <c r="AB27" s="241"/>
      <c r="AC27" s="241"/>
    </row>
    <row r="28" spans="1:29" s="134" customFormat="1" ht="16.149999999999999" customHeight="1" x14ac:dyDescent="0.2">
      <c r="A28" s="112"/>
      <c r="B28" s="122" t="s">
        <v>127</v>
      </c>
      <c r="C28" s="121">
        <v>60</v>
      </c>
      <c r="D28" s="115">
        <v>91</v>
      </c>
      <c r="E28" s="116">
        <f t="shared" ref="E28:E29" si="6">D28+C28</f>
        <v>151</v>
      </c>
      <c r="F28" s="245"/>
      <c r="G28" s="246"/>
      <c r="H28" s="117">
        <v>145</v>
      </c>
      <c r="I28" s="118">
        <f t="shared" si="2"/>
        <v>205</v>
      </c>
      <c r="J28" s="245"/>
      <c r="K28" s="246"/>
      <c r="L28" s="117">
        <v>97</v>
      </c>
      <c r="M28" s="118">
        <f t="shared" si="3"/>
        <v>157</v>
      </c>
      <c r="N28" s="245"/>
      <c r="O28" s="246"/>
      <c r="P28" s="115">
        <v>85</v>
      </c>
      <c r="Q28" s="116">
        <f t="shared" si="4"/>
        <v>145</v>
      </c>
      <c r="R28" s="245"/>
      <c r="S28" s="246"/>
      <c r="T28" s="115">
        <v>90</v>
      </c>
      <c r="U28" s="116">
        <f t="shared" si="5"/>
        <v>150</v>
      </c>
      <c r="V28" s="245"/>
      <c r="W28" s="246"/>
      <c r="X28" s="118">
        <f t="shared" si="0"/>
        <v>808</v>
      </c>
      <c r="Y28" s="117">
        <f>D28+H28+L28+P28+T28</f>
        <v>508</v>
      </c>
      <c r="Z28" s="119">
        <f>AVERAGE(E28,I28,M28,Q28,U28)</f>
        <v>161.6</v>
      </c>
      <c r="AA28" s="120">
        <f>AVERAGE(E28,I28,M28,Q28,U28)-C28</f>
        <v>101.6</v>
      </c>
      <c r="AB28" s="241"/>
      <c r="AC28" s="241"/>
    </row>
    <row r="29" spans="1:29" s="134" customFormat="1" ht="16.899999999999999" customHeight="1" thickBot="1" x14ac:dyDescent="0.25">
      <c r="A29" s="112"/>
      <c r="B29" s="136" t="s">
        <v>184</v>
      </c>
      <c r="C29" s="123">
        <v>60</v>
      </c>
      <c r="D29" s="115">
        <v>66</v>
      </c>
      <c r="E29" s="116">
        <f t="shared" si="6"/>
        <v>126</v>
      </c>
      <c r="F29" s="247"/>
      <c r="G29" s="248"/>
      <c r="H29" s="124">
        <v>105</v>
      </c>
      <c r="I29" s="118">
        <f t="shared" si="2"/>
        <v>165</v>
      </c>
      <c r="J29" s="247"/>
      <c r="K29" s="248"/>
      <c r="L29" s="117">
        <v>103</v>
      </c>
      <c r="M29" s="118">
        <f t="shared" si="3"/>
        <v>163</v>
      </c>
      <c r="N29" s="247"/>
      <c r="O29" s="248"/>
      <c r="P29" s="115">
        <v>106</v>
      </c>
      <c r="Q29" s="116">
        <f t="shared" si="4"/>
        <v>166</v>
      </c>
      <c r="R29" s="247"/>
      <c r="S29" s="248"/>
      <c r="T29" s="115">
        <v>126</v>
      </c>
      <c r="U29" s="116">
        <f t="shared" si="5"/>
        <v>186</v>
      </c>
      <c r="V29" s="247"/>
      <c r="W29" s="248"/>
      <c r="X29" s="118">
        <f t="shared" si="0"/>
        <v>806</v>
      </c>
      <c r="Y29" s="124">
        <f>D29+H29+L29+P29+T29</f>
        <v>506</v>
      </c>
      <c r="Z29" s="125">
        <f>AVERAGE(E29,I29,M29,Q29,U29)</f>
        <v>161.19999999999999</v>
      </c>
      <c r="AA29" s="126">
        <f>AVERAGE(E29,I29,M29,Q29,U29)-C29</f>
        <v>101.19999999999999</v>
      </c>
      <c r="AB29" s="242"/>
      <c r="AC29" s="242"/>
    </row>
    <row r="30" spans="1:29" s="134" customFormat="1" ht="30.75" customHeight="1" x14ac:dyDescent="0.2">
      <c r="A30" s="112"/>
      <c r="B30" s="139"/>
      <c r="C30" s="140"/>
      <c r="D30" s="141"/>
      <c r="E30" s="142"/>
      <c r="F30" s="143"/>
      <c r="G30" s="143"/>
      <c r="H30" s="141"/>
      <c r="I30" s="142"/>
      <c r="J30" s="143"/>
      <c r="K30" s="143"/>
      <c r="L30" s="141"/>
      <c r="M30" s="142"/>
      <c r="N30" s="143"/>
      <c r="O30" s="143"/>
      <c r="P30" s="141"/>
      <c r="Q30" s="142"/>
      <c r="R30" s="143"/>
      <c r="S30" s="143"/>
      <c r="T30" s="141"/>
      <c r="U30" s="142"/>
      <c r="V30" s="143"/>
      <c r="W30" s="143"/>
      <c r="X30" s="142"/>
      <c r="Y30" s="141"/>
      <c r="Z30" s="144"/>
      <c r="AA30" s="145"/>
      <c r="AB30" s="146"/>
      <c r="AC30" s="146"/>
    </row>
  </sheetData>
  <mergeCells count="52">
    <mergeCell ref="AB26:AB29"/>
    <mergeCell ref="F27:G29"/>
    <mergeCell ref="J27:K29"/>
    <mergeCell ref="N27:O29"/>
    <mergeCell ref="R27:S29"/>
    <mergeCell ref="V27:W29"/>
    <mergeCell ref="AB22:AB25"/>
    <mergeCell ref="F23:G25"/>
    <mergeCell ref="J23:K25"/>
    <mergeCell ref="N23:O25"/>
    <mergeCell ref="R23:S25"/>
    <mergeCell ref="V23:W25"/>
    <mergeCell ref="AB18:AB21"/>
    <mergeCell ref="F19:G21"/>
    <mergeCell ref="J19:K21"/>
    <mergeCell ref="N19:O21"/>
    <mergeCell ref="R19:S21"/>
    <mergeCell ref="V19:W21"/>
    <mergeCell ref="AB14:AB17"/>
    <mergeCell ref="F15:G17"/>
    <mergeCell ref="J15:K17"/>
    <mergeCell ref="N15:O17"/>
    <mergeCell ref="R15:S17"/>
    <mergeCell ref="V15:W17"/>
    <mergeCell ref="AB10:AB13"/>
    <mergeCell ref="F11:G13"/>
    <mergeCell ref="J11:K13"/>
    <mergeCell ref="N11:O13"/>
    <mergeCell ref="R11:S13"/>
    <mergeCell ref="V11:W13"/>
    <mergeCell ref="AB6:AB9"/>
    <mergeCell ref="F7:G9"/>
    <mergeCell ref="J7:K9"/>
    <mergeCell ref="N7:O9"/>
    <mergeCell ref="R7:S9"/>
    <mergeCell ref="V7:W9"/>
    <mergeCell ref="F4:G4"/>
    <mergeCell ref="J4:K4"/>
    <mergeCell ref="N4:O4"/>
    <mergeCell ref="R4:S4"/>
    <mergeCell ref="V4:W4"/>
    <mergeCell ref="F5:G5"/>
    <mergeCell ref="J5:K5"/>
    <mergeCell ref="N5:O5"/>
    <mergeCell ref="R5:S5"/>
    <mergeCell ref="V5:W5"/>
    <mergeCell ref="AC26:AC29"/>
    <mergeCell ref="AC6:AC9"/>
    <mergeCell ref="AC10:AC13"/>
    <mergeCell ref="AC14:AC17"/>
    <mergeCell ref="AC18:AC21"/>
    <mergeCell ref="AC22:AC25"/>
  </mergeCells>
  <conditionalFormatting sqref="C6:C8 C10:C12 C14:C16 C26:C28 C18:C20">
    <cfRule type="cellIs" dxfId="639" priority="107" stopIfTrue="1" operator="between">
      <formula>200</formula>
      <formula>300</formula>
    </cfRule>
  </conditionalFormatting>
  <conditionalFormatting sqref="AA3:AA5">
    <cfRule type="cellIs" dxfId="638" priority="108" stopIfTrue="1" operator="between">
      <formula>200</formula>
      <formula>300</formula>
    </cfRule>
  </conditionalFormatting>
  <conditionalFormatting sqref="V10:W10 F10:G10 E7:F7 L7:L10 N7 T7:T10 U7:V7 H7:H10 J7 R7 F18:H18 F22:H22 F26:H26 F14:H14 N10:P10 X6:AA30 J10:K10 X1:AA1 L1 H1 P1 T1 D1 J14:L14 J26:L26 J22:L22 J18:L18 N18:P18 N22:P22 N26:P26 N14:P14 R14:T14 R26:T26 R22:T22 R18:T18 R10:S10 U6 V18:W18 V22:W22 V26:W26 V14:W14 U8:U29 E8:E25">
    <cfRule type="cellIs" dxfId="637" priority="109" stopIfTrue="1" operator="between">
      <formula>200</formula>
      <formula>300</formula>
    </cfRule>
  </conditionalFormatting>
  <conditionalFormatting sqref="D10">
    <cfRule type="cellIs" dxfId="636" priority="106" stopIfTrue="1" operator="between">
      <formula>200</formula>
      <formula>300</formula>
    </cfRule>
  </conditionalFormatting>
  <conditionalFormatting sqref="D14">
    <cfRule type="cellIs" dxfId="635" priority="105" stopIfTrue="1" operator="between">
      <formula>200</formula>
      <formula>300</formula>
    </cfRule>
  </conditionalFormatting>
  <conditionalFormatting sqref="D18">
    <cfRule type="cellIs" dxfId="634" priority="104" stopIfTrue="1" operator="between">
      <formula>200</formula>
      <formula>300</formula>
    </cfRule>
  </conditionalFormatting>
  <conditionalFormatting sqref="D22">
    <cfRule type="cellIs" dxfId="633" priority="103" stopIfTrue="1" operator="between">
      <formula>200</formula>
      <formula>300</formula>
    </cfRule>
  </conditionalFormatting>
  <conditionalFormatting sqref="D26">
    <cfRule type="cellIs" dxfId="632" priority="102" stopIfTrue="1" operator="between">
      <formula>200</formula>
      <formula>300</formula>
    </cfRule>
  </conditionalFormatting>
  <conditionalFormatting sqref="C22:C24">
    <cfRule type="cellIs" dxfId="631" priority="101" stopIfTrue="1" operator="between">
      <formula>200</formula>
      <formula>300</formula>
    </cfRule>
  </conditionalFormatting>
  <conditionalFormatting sqref="D6">
    <cfRule type="cellIs" dxfId="630" priority="100" stopIfTrue="1" operator="between">
      <formula>200</formula>
      <formula>300</formula>
    </cfRule>
  </conditionalFormatting>
  <conditionalFormatting sqref="E6:H6 J6:L6 N6:P6 R6:T6 V6:W6">
    <cfRule type="cellIs" dxfId="629" priority="99" stopIfTrue="1" operator="between">
      <formula>200</formula>
      <formula>300</formula>
    </cfRule>
  </conditionalFormatting>
  <conditionalFormatting sqref="F23 L23:L25 N23 T23:T25 V23 H23:H25 J23 P23:P25 R23 D23:D25">
    <cfRule type="cellIs" dxfId="628" priority="95" stopIfTrue="1" operator="between">
      <formula>200</formula>
      <formula>300</formula>
    </cfRule>
  </conditionalFormatting>
  <conditionalFormatting sqref="F19 L19:L21 N19 T19:T21 V19 H19:H21 J19 P19:P21 R19">
    <cfRule type="cellIs" dxfId="627" priority="96" stopIfTrue="1" operator="between">
      <formula>200</formula>
      <formula>300</formula>
    </cfRule>
  </conditionalFormatting>
  <conditionalFormatting sqref="F27 L27:L30 N27 V27 H27:H30 J27 P27:P30 R27">
    <cfRule type="cellIs" dxfId="626" priority="94" stopIfTrue="1" operator="between">
      <formula>200</formula>
      <formula>300</formula>
    </cfRule>
  </conditionalFormatting>
  <conditionalFormatting sqref="F11 L11:L13 N11 T11:T13 V11 H11:H13 J11 P11:P13 R11">
    <cfRule type="cellIs" dxfId="625" priority="98" stopIfTrue="1" operator="between">
      <formula>200</formula>
      <formula>300</formula>
    </cfRule>
  </conditionalFormatting>
  <conditionalFormatting sqref="F15 L15:L17 N15 T15:T17 V15 H15:H17 J15 P15:P17 R15">
    <cfRule type="cellIs" dxfId="624" priority="97" stopIfTrue="1" operator="between">
      <formula>200</formula>
      <formula>300</formula>
    </cfRule>
  </conditionalFormatting>
  <conditionalFormatting sqref="Q6:Q29">
    <cfRule type="cellIs" dxfId="623" priority="93" stopIfTrue="1" operator="between">
      <formula>200</formula>
      <formula>300</formula>
    </cfRule>
  </conditionalFormatting>
  <conditionalFormatting sqref="T27:T30">
    <cfRule type="cellIs" dxfId="622" priority="92" stopIfTrue="1" operator="between">
      <formula>200</formula>
      <formula>300</formula>
    </cfRule>
  </conditionalFormatting>
  <conditionalFormatting sqref="M6:M29">
    <cfRule type="cellIs" dxfId="621" priority="91" stopIfTrue="1" operator="between">
      <formula>200</formula>
      <formula>300</formula>
    </cfRule>
  </conditionalFormatting>
  <conditionalFormatting sqref="D27:D30 D19:D21 D15:D17 D11:D13 D7:D9">
    <cfRule type="cellIs" dxfId="620" priority="89" stopIfTrue="1" operator="between">
      <formula>200</formula>
      <formula>300</formula>
    </cfRule>
  </conditionalFormatting>
  <conditionalFormatting sqref="P7:P9">
    <cfRule type="cellIs" dxfId="619" priority="90" stopIfTrue="1" operator="between">
      <formula>200</formula>
      <formula>300</formula>
    </cfRule>
  </conditionalFormatting>
  <conditionalFormatting sqref="E30">
    <cfRule type="cellIs" dxfId="618" priority="88" stopIfTrue="1" operator="between">
      <formula>200</formula>
      <formula>300</formula>
    </cfRule>
  </conditionalFormatting>
  <conditionalFormatting sqref="I30">
    <cfRule type="cellIs" dxfId="617" priority="87" stopIfTrue="1" operator="between">
      <formula>200</formula>
      <formula>300</formula>
    </cfRule>
  </conditionalFormatting>
  <conditionalFormatting sqref="M30">
    <cfRule type="cellIs" dxfId="616" priority="86" stopIfTrue="1" operator="between">
      <formula>200</formula>
      <formula>300</formula>
    </cfRule>
  </conditionalFormatting>
  <conditionalFormatting sqref="Q30">
    <cfRule type="cellIs" dxfId="615" priority="85" stopIfTrue="1" operator="between">
      <formula>200</formula>
      <formula>300</formula>
    </cfRule>
  </conditionalFormatting>
  <conditionalFormatting sqref="U30">
    <cfRule type="cellIs" dxfId="614" priority="84" stopIfTrue="1" operator="between">
      <formula>200</formula>
      <formula>300</formula>
    </cfRule>
  </conditionalFormatting>
  <conditionalFormatting sqref="E1">
    <cfRule type="cellIs" dxfId="613" priority="79" stopIfTrue="1" operator="between">
      <formula>200</formula>
      <formula>300</formula>
    </cfRule>
  </conditionalFormatting>
  <conditionalFormatting sqref="I1">
    <cfRule type="cellIs" dxfId="612" priority="78" stopIfTrue="1" operator="between">
      <formula>200</formula>
      <formula>300</formula>
    </cfRule>
  </conditionalFormatting>
  <conditionalFormatting sqref="M1">
    <cfRule type="cellIs" dxfId="611" priority="77" stopIfTrue="1" operator="between">
      <formula>200</formula>
      <formula>300</formula>
    </cfRule>
  </conditionalFormatting>
  <conditionalFormatting sqref="Q1">
    <cfRule type="cellIs" dxfId="610" priority="76" stopIfTrue="1" operator="between">
      <formula>200</formula>
      <formula>300</formula>
    </cfRule>
  </conditionalFormatting>
  <conditionalFormatting sqref="U1">
    <cfRule type="cellIs" dxfId="609" priority="75" stopIfTrue="1" operator="between">
      <formula>200</formula>
      <formula>300</formula>
    </cfRule>
  </conditionalFormatting>
  <conditionalFormatting sqref="I6:I29">
    <cfRule type="cellIs" dxfId="608" priority="73" stopIfTrue="1" operator="between">
      <formula>200</formula>
      <formula>300</formula>
    </cfRule>
  </conditionalFormatting>
  <conditionalFormatting sqref="E27:E29">
    <cfRule type="cellIs" dxfId="607" priority="6" stopIfTrue="1" operator="between">
      <formula>200</formula>
      <formula>300</formula>
    </cfRule>
  </conditionalFormatting>
  <conditionalFormatting sqref="E26">
    <cfRule type="cellIs" dxfId="606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3"/>
  <sheetViews>
    <sheetView zoomScale="130" zoomScaleNormal="130" workbookViewId="0">
      <selection activeCell="C20" sqref="C5:C20"/>
    </sheetView>
  </sheetViews>
  <sheetFormatPr defaultColWidth="9.140625" defaultRowHeight="14.25" x14ac:dyDescent="0.2"/>
  <cols>
    <col min="1" max="1" width="4.85546875" style="10" bestFit="1" customWidth="1"/>
    <col min="2" max="2" width="10.7109375" style="64" customWidth="1"/>
    <col min="3" max="3" width="29.42578125" style="59" bestFit="1" customWidth="1"/>
    <col min="4" max="4" width="13.7109375" style="60" customWidth="1"/>
    <col min="5" max="5" width="11.7109375" style="10" customWidth="1"/>
    <col min="6" max="6" width="14.28515625" style="61" customWidth="1"/>
    <col min="7" max="7" width="8.7109375" style="10" bestFit="1" customWidth="1"/>
    <col min="8" max="8" width="15" style="62" customWidth="1"/>
    <col min="9" max="9" width="8.42578125" style="62" customWidth="1"/>
    <col min="10" max="10" width="8.42578125" style="10" customWidth="1"/>
    <col min="11" max="11" width="7.5703125" style="62" bestFit="1" customWidth="1"/>
    <col min="12" max="15" width="8.42578125" style="10" customWidth="1"/>
    <col min="16" max="16" width="8.42578125" style="63" customWidth="1"/>
    <col min="17" max="17" width="8.42578125" style="10" customWidth="1"/>
    <col min="18" max="18" width="8.42578125" style="63" customWidth="1"/>
    <col min="19" max="19" width="12.28515625" style="10" customWidth="1"/>
    <col min="20" max="20" width="10.7109375" style="10" bestFit="1" customWidth="1"/>
    <col min="21" max="16384" width="9.140625" style="10"/>
  </cols>
  <sheetData>
    <row r="1" spans="1:18" ht="2.4500000000000002" customHeight="1" x14ac:dyDescent="0.2">
      <c r="A1" s="1"/>
      <c r="B1" s="2"/>
      <c r="C1" s="3"/>
      <c r="D1" s="4"/>
      <c r="E1" s="4"/>
      <c r="F1" s="5"/>
      <c r="G1" s="6"/>
      <c r="H1" s="7"/>
      <c r="I1" s="1"/>
      <c r="J1" s="8"/>
      <c r="K1" s="1"/>
      <c r="L1" s="8"/>
      <c r="M1" s="1"/>
      <c r="N1" s="8"/>
      <c r="O1" s="1"/>
      <c r="P1" s="9"/>
      <c r="Q1" s="1"/>
      <c r="R1" s="9"/>
    </row>
    <row r="2" spans="1:18" ht="19.5" x14ac:dyDescent="0.25">
      <c r="A2" s="11"/>
      <c r="B2" s="12"/>
      <c r="C2" s="13" t="s">
        <v>0</v>
      </c>
      <c r="D2" s="14"/>
      <c r="E2" s="253" t="s">
        <v>65</v>
      </c>
      <c r="F2" s="253"/>
      <c r="G2" s="15"/>
      <c r="H2" s="16" t="s">
        <v>66</v>
      </c>
      <c r="I2" s="17"/>
      <c r="J2" s="18"/>
      <c r="K2" s="17"/>
      <c r="L2" s="18"/>
      <c r="M2" s="17"/>
      <c r="N2" s="18"/>
      <c r="O2" s="17"/>
      <c r="P2" s="19"/>
      <c r="Q2" s="17"/>
      <c r="R2" s="19"/>
    </row>
    <row r="3" spans="1:18" s="31" customFormat="1" ht="9.6" customHeight="1" thickBot="1" x14ac:dyDescent="0.35">
      <c r="A3" s="20"/>
      <c r="B3" s="21"/>
      <c r="C3" s="22"/>
      <c r="D3" s="23"/>
      <c r="E3" s="23"/>
      <c r="F3" s="24"/>
      <c r="G3" s="25"/>
      <c r="H3" s="26"/>
      <c r="I3" s="27"/>
      <c r="J3" s="28"/>
      <c r="K3" s="20"/>
      <c r="L3" s="29"/>
      <c r="M3" s="20"/>
      <c r="N3" s="29"/>
      <c r="O3" s="20"/>
      <c r="P3" s="30"/>
      <c r="Q3" s="20"/>
      <c r="R3" s="30"/>
    </row>
    <row r="4" spans="1:18" ht="58.5" customHeight="1" thickBot="1" x14ac:dyDescent="0.25">
      <c r="A4" s="207"/>
      <c r="B4" s="208"/>
      <c r="C4" s="209" t="s">
        <v>1</v>
      </c>
      <c r="D4" s="210" t="s">
        <v>152</v>
      </c>
      <c r="E4" s="210" t="s">
        <v>2</v>
      </c>
      <c r="F4" s="211" t="s">
        <v>3</v>
      </c>
      <c r="G4" s="212" t="s">
        <v>4</v>
      </c>
      <c r="H4" s="213" t="s">
        <v>5</v>
      </c>
      <c r="I4" s="214" t="s">
        <v>6</v>
      </c>
      <c r="J4" s="215" t="s">
        <v>7</v>
      </c>
      <c r="K4" s="209" t="s">
        <v>8</v>
      </c>
      <c r="L4" s="215" t="s">
        <v>9</v>
      </c>
      <c r="M4" s="209" t="s">
        <v>10</v>
      </c>
      <c r="N4" s="215" t="s">
        <v>11</v>
      </c>
      <c r="O4" s="209" t="s">
        <v>12</v>
      </c>
      <c r="P4" s="216" t="s">
        <v>13</v>
      </c>
      <c r="Q4" s="209" t="s">
        <v>14</v>
      </c>
      <c r="R4" s="216" t="s">
        <v>15</v>
      </c>
    </row>
    <row r="5" spans="1:18" ht="18" customHeight="1" x14ac:dyDescent="0.2">
      <c r="A5" s="32">
        <v>1</v>
      </c>
      <c r="B5" s="257" t="s">
        <v>150</v>
      </c>
      <c r="C5" s="33" t="s">
        <v>69</v>
      </c>
      <c r="D5" s="34">
        <f t="shared" ref="D5:D22" si="0">E5*10</f>
        <v>170</v>
      </c>
      <c r="E5" s="228">
        <f>3+3+4+4+3</f>
        <v>17</v>
      </c>
      <c r="F5" s="35">
        <f t="shared" ref="F5:F22" si="1">AVERAGE(I5,K5,M5,Q5)/15</f>
        <v>184.68333333333334</v>
      </c>
      <c r="G5" s="36">
        <f t="shared" ref="G5:G22" si="2">AVERAGE(J5,L5,N5,R5)/15</f>
        <v>149.01666666666668</v>
      </c>
      <c r="H5" s="37">
        <f t="shared" ref="H5:H22" si="3">I5+K5+M5+Q5</f>
        <v>11081</v>
      </c>
      <c r="I5" s="201">
        <v>2847</v>
      </c>
      <c r="J5" s="202">
        <v>2227</v>
      </c>
      <c r="K5" s="38">
        <v>2685</v>
      </c>
      <c r="L5" s="39">
        <v>2185</v>
      </c>
      <c r="M5" s="38">
        <v>2747</v>
      </c>
      <c r="N5" s="39">
        <v>2232</v>
      </c>
      <c r="O5" s="38">
        <v>2690</v>
      </c>
      <c r="P5" s="39">
        <v>1645</v>
      </c>
      <c r="Q5" s="38">
        <v>2802</v>
      </c>
      <c r="R5" s="40">
        <v>2297</v>
      </c>
    </row>
    <row r="6" spans="1:18" ht="18" customHeight="1" x14ac:dyDescent="0.2">
      <c r="A6" s="41">
        <f>A5+1</f>
        <v>2</v>
      </c>
      <c r="B6" s="258"/>
      <c r="C6" s="49" t="s">
        <v>17</v>
      </c>
      <c r="D6" s="42">
        <f t="shared" si="0"/>
        <v>160</v>
      </c>
      <c r="E6" s="229">
        <f>1+3+4+5+3</f>
        <v>16</v>
      </c>
      <c r="F6" s="43">
        <f t="shared" si="1"/>
        <v>180.7</v>
      </c>
      <c r="G6" s="44">
        <f t="shared" si="2"/>
        <v>144.53333333333333</v>
      </c>
      <c r="H6" s="45">
        <f t="shared" si="3"/>
        <v>10842</v>
      </c>
      <c r="I6" s="46">
        <v>2548</v>
      </c>
      <c r="J6" s="47">
        <v>2368</v>
      </c>
      <c r="K6" s="46">
        <v>2722</v>
      </c>
      <c r="L6" s="195">
        <v>2342</v>
      </c>
      <c r="M6" s="46">
        <v>2830</v>
      </c>
      <c r="N6" s="47">
        <v>2435</v>
      </c>
      <c r="O6" s="46">
        <v>2835</v>
      </c>
      <c r="P6" s="47">
        <v>2460</v>
      </c>
      <c r="Q6" s="46">
        <v>2742</v>
      </c>
      <c r="R6" s="48">
        <v>1527</v>
      </c>
    </row>
    <row r="7" spans="1:18" ht="18" customHeight="1" x14ac:dyDescent="0.2">
      <c r="A7" s="41">
        <f>A6+1</f>
        <v>3</v>
      </c>
      <c r="B7" s="258"/>
      <c r="C7" s="49" t="s">
        <v>54</v>
      </c>
      <c r="D7" s="42">
        <f t="shared" si="0"/>
        <v>150</v>
      </c>
      <c r="E7" s="229">
        <f>5+3+2+1+4</f>
        <v>15</v>
      </c>
      <c r="F7" s="43">
        <f t="shared" si="1"/>
        <v>184.25</v>
      </c>
      <c r="G7" s="44">
        <f t="shared" si="2"/>
        <v>147.16666666666666</v>
      </c>
      <c r="H7" s="45">
        <f t="shared" si="3"/>
        <v>11055</v>
      </c>
      <c r="I7" s="46">
        <v>2963</v>
      </c>
      <c r="J7" s="47">
        <v>2218</v>
      </c>
      <c r="K7" s="46">
        <v>2763</v>
      </c>
      <c r="L7" s="47">
        <v>2258</v>
      </c>
      <c r="M7" s="46">
        <v>2526</v>
      </c>
      <c r="N7" s="47">
        <v>2036</v>
      </c>
      <c r="O7" s="46">
        <v>2631</v>
      </c>
      <c r="P7" s="47">
        <v>2086</v>
      </c>
      <c r="Q7" s="46">
        <v>2803</v>
      </c>
      <c r="R7" s="48">
        <v>2318</v>
      </c>
    </row>
    <row r="8" spans="1:18" ht="18" customHeight="1" thickBot="1" x14ac:dyDescent="0.25">
      <c r="A8" s="50">
        <f>A7+1</f>
        <v>4</v>
      </c>
      <c r="B8" s="259"/>
      <c r="C8" s="196" t="s">
        <v>18</v>
      </c>
      <c r="D8" s="42">
        <f t="shared" si="0"/>
        <v>150</v>
      </c>
      <c r="E8" s="230">
        <f>2+4+3+3+3</f>
        <v>15</v>
      </c>
      <c r="F8" s="53">
        <f t="shared" si="1"/>
        <v>182.8</v>
      </c>
      <c r="G8" s="54">
        <f t="shared" si="2"/>
        <v>150.80000000000001</v>
      </c>
      <c r="H8" s="55">
        <f t="shared" si="3"/>
        <v>10968</v>
      </c>
      <c r="I8" s="56">
        <v>2681</v>
      </c>
      <c r="J8" s="57">
        <v>2186</v>
      </c>
      <c r="K8" s="56">
        <v>2769</v>
      </c>
      <c r="L8" s="57">
        <v>2299</v>
      </c>
      <c r="M8" s="56">
        <v>2885</v>
      </c>
      <c r="N8" s="57">
        <v>2370</v>
      </c>
      <c r="O8" s="56">
        <v>2745</v>
      </c>
      <c r="P8" s="57">
        <v>2340</v>
      </c>
      <c r="Q8" s="56">
        <v>2633</v>
      </c>
      <c r="R8" s="58">
        <v>2193</v>
      </c>
    </row>
    <row r="9" spans="1:18" ht="18" customHeight="1" x14ac:dyDescent="0.2">
      <c r="A9" s="32">
        <f>A8+1</f>
        <v>5</v>
      </c>
      <c r="B9" s="257" t="s">
        <v>149</v>
      </c>
      <c r="C9" s="205" t="s">
        <v>72</v>
      </c>
      <c r="D9" s="34">
        <f t="shared" si="0"/>
        <v>145</v>
      </c>
      <c r="E9" s="226">
        <f>4+1.5+2+3+4</f>
        <v>14.5</v>
      </c>
      <c r="F9" s="35">
        <f t="shared" si="1"/>
        <v>183.08333333333334</v>
      </c>
      <c r="G9" s="36">
        <f t="shared" si="2"/>
        <v>152.83333333333334</v>
      </c>
      <c r="H9" s="37">
        <f t="shared" si="3"/>
        <v>10985</v>
      </c>
      <c r="I9" s="38">
        <v>2917</v>
      </c>
      <c r="J9" s="39">
        <v>2372</v>
      </c>
      <c r="K9" s="38">
        <v>2633</v>
      </c>
      <c r="L9" s="39">
        <v>2253</v>
      </c>
      <c r="M9" s="38">
        <v>2677</v>
      </c>
      <c r="N9" s="39">
        <v>2247</v>
      </c>
      <c r="O9" s="38">
        <v>2673</v>
      </c>
      <c r="P9" s="39">
        <v>2223</v>
      </c>
      <c r="Q9" s="38">
        <v>2758</v>
      </c>
      <c r="R9" s="40">
        <v>2298</v>
      </c>
    </row>
    <row r="10" spans="1:18" ht="18" customHeight="1" x14ac:dyDescent="0.2">
      <c r="A10" s="41">
        <f>A9+1</f>
        <v>6</v>
      </c>
      <c r="B10" s="258"/>
      <c r="C10" s="49" t="s">
        <v>16</v>
      </c>
      <c r="D10" s="42">
        <f t="shared" si="0"/>
        <v>140</v>
      </c>
      <c r="E10" s="229">
        <f>2+4+4+2+2</f>
        <v>14</v>
      </c>
      <c r="F10" s="43">
        <f t="shared" si="1"/>
        <v>182.96666666666667</v>
      </c>
      <c r="G10" s="44">
        <f t="shared" si="2"/>
        <v>160.80000000000001</v>
      </c>
      <c r="H10" s="45">
        <f t="shared" si="3"/>
        <v>10978</v>
      </c>
      <c r="I10" s="46">
        <v>2611</v>
      </c>
      <c r="J10" s="47">
        <v>2326</v>
      </c>
      <c r="K10" s="46">
        <v>2888</v>
      </c>
      <c r="L10" s="195">
        <v>2473</v>
      </c>
      <c r="M10" s="46">
        <v>2857</v>
      </c>
      <c r="N10" s="47">
        <v>2497</v>
      </c>
      <c r="O10" s="46">
        <v>2727</v>
      </c>
      <c r="P10" s="47">
        <v>2392</v>
      </c>
      <c r="Q10" s="46">
        <v>2622</v>
      </c>
      <c r="R10" s="48">
        <v>2352</v>
      </c>
    </row>
    <row r="11" spans="1:18" ht="17.45" customHeight="1" x14ac:dyDescent="0.2">
      <c r="A11" s="41">
        <v>7</v>
      </c>
      <c r="B11" s="258"/>
      <c r="C11" s="49" t="s">
        <v>109</v>
      </c>
      <c r="D11" s="42">
        <f t="shared" si="0"/>
        <v>140</v>
      </c>
      <c r="E11" s="229">
        <f>4+2.5+1.5+2+4</f>
        <v>14</v>
      </c>
      <c r="F11" s="43">
        <f t="shared" si="1"/>
        <v>179.76666666666668</v>
      </c>
      <c r="G11" s="44">
        <f t="shared" si="2"/>
        <v>156.6</v>
      </c>
      <c r="H11" s="45">
        <f t="shared" si="3"/>
        <v>10786</v>
      </c>
      <c r="I11" s="46">
        <v>2847</v>
      </c>
      <c r="J11" s="47">
        <v>2492</v>
      </c>
      <c r="K11" s="46">
        <v>2583</v>
      </c>
      <c r="L11" s="47">
        <v>2293</v>
      </c>
      <c r="M11" s="46">
        <v>2656</v>
      </c>
      <c r="N11" s="47">
        <v>2286</v>
      </c>
      <c r="O11" s="46">
        <v>2842</v>
      </c>
      <c r="P11" s="47">
        <v>2452</v>
      </c>
      <c r="Q11" s="46">
        <v>2700</v>
      </c>
      <c r="R11" s="48">
        <v>2325</v>
      </c>
    </row>
    <row r="12" spans="1:18" ht="17.45" customHeight="1" thickBot="1" x14ac:dyDescent="0.25">
      <c r="A12" s="50">
        <f>A11+1</f>
        <v>8</v>
      </c>
      <c r="B12" s="259"/>
      <c r="C12" s="51" t="s">
        <v>71</v>
      </c>
      <c r="D12" s="42">
        <f t="shared" si="0"/>
        <v>135</v>
      </c>
      <c r="E12" s="227">
        <f>3+4+1.5+3+2</f>
        <v>13.5</v>
      </c>
      <c r="F12" s="53">
        <f t="shared" si="1"/>
        <v>177.15</v>
      </c>
      <c r="G12" s="54">
        <f t="shared" si="2"/>
        <v>147.15</v>
      </c>
      <c r="H12" s="55">
        <f t="shared" si="3"/>
        <v>10629</v>
      </c>
      <c r="I12" s="56">
        <v>2790</v>
      </c>
      <c r="J12" s="57">
        <v>2325</v>
      </c>
      <c r="K12" s="56">
        <v>2693</v>
      </c>
      <c r="L12" s="57">
        <v>2278</v>
      </c>
      <c r="M12" s="56">
        <v>2563</v>
      </c>
      <c r="N12" s="57">
        <v>2123</v>
      </c>
      <c r="O12" s="56">
        <v>2753</v>
      </c>
      <c r="P12" s="57">
        <v>2263</v>
      </c>
      <c r="Q12" s="56">
        <v>2583</v>
      </c>
      <c r="R12" s="58">
        <v>2103</v>
      </c>
    </row>
    <row r="13" spans="1:18" ht="17.45" customHeight="1" x14ac:dyDescent="0.2">
      <c r="A13" s="32">
        <f>A12+1</f>
        <v>9</v>
      </c>
      <c r="B13" s="257" t="s">
        <v>148</v>
      </c>
      <c r="C13" s="205" t="s">
        <v>96</v>
      </c>
      <c r="D13" s="34">
        <f t="shared" si="0"/>
        <v>130</v>
      </c>
      <c r="E13" s="228">
        <f>3+3+2+1+4</f>
        <v>13</v>
      </c>
      <c r="F13" s="35">
        <f t="shared" si="1"/>
        <v>184.8</v>
      </c>
      <c r="G13" s="36">
        <f t="shared" si="2"/>
        <v>151.46666666666667</v>
      </c>
      <c r="H13" s="37">
        <f t="shared" si="3"/>
        <v>11088</v>
      </c>
      <c r="I13" s="38">
        <v>2704</v>
      </c>
      <c r="J13" s="39">
        <v>2164</v>
      </c>
      <c r="K13" s="38">
        <v>2961</v>
      </c>
      <c r="L13" s="39">
        <v>2411</v>
      </c>
      <c r="M13" s="38">
        <v>2772</v>
      </c>
      <c r="N13" s="39">
        <v>2317</v>
      </c>
      <c r="O13" s="38">
        <v>2631</v>
      </c>
      <c r="P13" s="39">
        <v>2216</v>
      </c>
      <c r="Q13" s="38">
        <v>2651</v>
      </c>
      <c r="R13" s="40">
        <v>2196</v>
      </c>
    </row>
    <row r="14" spans="1:18" ht="17.45" customHeight="1" x14ac:dyDescent="0.2">
      <c r="A14" s="41">
        <f>A13+1</f>
        <v>10</v>
      </c>
      <c r="B14" s="258"/>
      <c r="C14" s="49" t="s">
        <v>68</v>
      </c>
      <c r="D14" s="42">
        <f t="shared" si="0"/>
        <v>130</v>
      </c>
      <c r="E14" s="229">
        <f>2+2+4+3+2</f>
        <v>13</v>
      </c>
      <c r="F14" s="43">
        <f t="shared" si="1"/>
        <v>184.18333333333334</v>
      </c>
      <c r="G14" s="44">
        <f t="shared" si="2"/>
        <v>154.6</v>
      </c>
      <c r="H14" s="45">
        <f t="shared" si="3"/>
        <v>11051</v>
      </c>
      <c r="I14" s="46">
        <v>2703</v>
      </c>
      <c r="J14" s="47">
        <v>2448</v>
      </c>
      <c r="K14" s="46">
        <v>2809</v>
      </c>
      <c r="L14" s="47">
        <v>1634</v>
      </c>
      <c r="M14" s="46">
        <v>2959</v>
      </c>
      <c r="N14" s="47">
        <v>2774</v>
      </c>
      <c r="O14" s="46">
        <v>2798</v>
      </c>
      <c r="P14" s="47">
        <v>2528</v>
      </c>
      <c r="Q14" s="46">
        <v>2580</v>
      </c>
      <c r="R14" s="48">
        <v>2420</v>
      </c>
    </row>
    <row r="15" spans="1:18" ht="17.45" customHeight="1" x14ac:dyDescent="0.2">
      <c r="A15" s="41">
        <f t="shared" ref="A15:A16" si="4">A14+1</f>
        <v>11</v>
      </c>
      <c r="B15" s="258"/>
      <c r="C15" s="49" t="s">
        <v>73</v>
      </c>
      <c r="D15" s="42">
        <f t="shared" si="0"/>
        <v>130</v>
      </c>
      <c r="E15" s="229">
        <f>2+3+4+2+2</f>
        <v>13</v>
      </c>
      <c r="F15" s="43">
        <f t="shared" si="1"/>
        <v>182.95</v>
      </c>
      <c r="G15" s="44">
        <f t="shared" si="2"/>
        <v>146.78333333333333</v>
      </c>
      <c r="H15" s="45">
        <f t="shared" si="3"/>
        <v>10977</v>
      </c>
      <c r="I15" s="46">
        <v>2672</v>
      </c>
      <c r="J15" s="47">
        <v>2417</v>
      </c>
      <c r="K15" s="46">
        <v>2723</v>
      </c>
      <c r="L15" s="195">
        <v>2378</v>
      </c>
      <c r="M15" s="46">
        <v>2793</v>
      </c>
      <c r="N15" s="47">
        <v>1588</v>
      </c>
      <c r="O15" s="46">
        <v>2642</v>
      </c>
      <c r="P15" s="47">
        <v>2302</v>
      </c>
      <c r="Q15" s="46">
        <v>2789</v>
      </c>
      <c r="R15" s="48">
        <v>2424</v>
      </c>
    </row>
    <row r="16" spans="1:18" ht="17.45" customHeight="1" thickBot="1" x14ac:dyDescent="0.25">
      <c r="A16" s="50">
        <f t="shared" si="4"/>
        <v>12</v>
      </c>
      <c r="B16" s="259"/>
      <c r="C16" s="51" t="s">
        <v>101</v>
      </c>
      <c r="D16" s="42">
        <f t="shared" si="0"/>
        <v>130</v>
      </c>
      <c r="E16" s="230">
        <f>3+2+1+4+3</f>
        <v>13</v>
      </c>
      <c r="F16" s="53">
        <f t="shared" si="1"/>
        <v>179.66666666666666</v>
      </c>
      <c r="G16" s="54">
        <f t="shared" si="2"/>
        <v>144.66666666666666</v>
      </c>
      <c r="H16" s="55">
        <f t="shared" si="3"/>
        <v>10780</v>
      </c>
      <c r="I16" s="56">
        <v>2650</v>
      </c>
      <c r="J16" s="57">
        <v>2330</v>
      </c>
      <c r="K16" s="56">
        <v>2802</v>
      </c>
      <c r="L16" s="57">
        <v>1742</v>
      </c>
      <c r="M16" s="56">
        <v>2645</v>
      </c>
      <c r="N16" s="57">
        <v>2280</v>
      </c>
      <c r="O16" s="56">
        <v>2943</v>
      </c>
      <c r="P16" s="57">
        <v>2543</v>
      </c>
      <c r="Q16" s="56">
        <v>2683</v>
      </c>
      <c r="R16" s="58">
        <v>2328</v>
      </c>
    </row>
    <row r="17" spans="1:18" ht="17.45" customHeight="1" x14ac:dyDescent="0.2">
      <c r="A17" s="32">
        <v>13</v>
      </c>
      <c r="B17" s="254" t="s">
        <v>147</v>
      </c>
      <c r="C17" s="205" t="s">
        <v>53</v>
      </c>
      <c r="D17" s="34">
        <f t="shared" si="0"/>
        <v>120</v>
      </c>
      <c r="E17" s="228">
        <f>2+2+3+3+2</f>
        <v>12</v>
      </c>
      <c r="F17" s="35">
        <f t="shared" si="1"/>
        <v>186.2</v>
      </c>
      <c r="G17" s="36">
        <f t="shared" si="2"/>
        <v>150.44999999999999</v>
      </c>
      <c r="H17" s="37">
        <f t="shared" si="3"/>
        <v>11172</v>
      </c>
      <c r="I17" s="38">
        <v>2788</v>
      </c>
      <c r="J17" s="39">
        <v>2203</v>
      </c>
      <c r="K17" s="38">
        <v>2696</v>
      </c>
      <c r="L17" s="39">
        <v>2176</v>
      </c>
      <c r="M17" s="38">
        <v>2840</v>
      </c>
      <c r="N17" s="39">
        <v>2310</v>
      </c>
      <c r="O17" s="38">
        <v>2672</v>
      </c>
      <c r="P17" s="39">
        <v>2177</v>
      </c>
      <c r="Q17" s="38">
        <v>2848</v>
      </c>
      <c r="R17" s="40">
        <v>2338</v>
      </c>
    </row>
    <row r="18" spans="1:18" ht="17.45" customHeight="1" x14ac:dyDescent="0.2">
      <c r="A18" s="41">
        <f>A17+1</f>
        <v>14</v>
      </c>
      <c r="B18" s="255"/>
      <c r="C18" s="49" t="s">
        <v>70</v>
      </c>
      <c r="D18" s="42">
        <f t="shared" si="0"/>
        <v>120</v>
      </c>
      <c r="E18" s="229">
        <f>1+4+3+1+3</f>
        <v>12</v>
      </c>
      <c r="F18" s="43">
        <f t="shared" si="1"/>
        <v>179.53333333333333</v>
      </c>
      <c r="G18" s="44">
        <f t="shared" si="2"/>
        <v>138.69999999999999</v>
      </c>
      <c r="H18" s="45">
        <f t="shared" si="3"/>
        <v>10772</v>
      </c>
      <c r="I18" s="46">
        <v>2508</v>
      </c>
      <c r="J18" s="47">
        <v>2048</v>
      </c>
      <c r="K18" s="46">
        <v>2676</v>
      </c>
      <c r="L18" s="195">
        <v>1961</v>
      </c>
      <c r="M18" s="46">
        <v>2963</v>
      </c>
      <c r="N18" s="47">
        <v>2313</v>
      </c>
      <c r="O18" s="46">
        <v>2665</v>
      </c>
      <c r="P18" s="47">
        <v>2095</v>
      </c>
      <c r="Q18" s="46">
        <v>2625</v>
      </c>
      <c r="R18" s="48">
        <v>2000</v>
      </c>
    </row>
    <row r="19" spans="1:18" ht="17.45" customHeight="1" x14ac:dyDescent="0.2">
      <c r="A19" s="41">
        <f>A18+1</f>
        <v>15</v>
      </c>
      <c r="B19" s="255"/>
      <c r="C19" s="49" t="s">
        <v>55</v>
      </c>
      <c r="D19" s="42">
        <f t="shared" si="0"/>
        <v>110</v>
      </c>
      <c r="E19" s="229">
        <f>3+1+3+4+0</f>
        <v>11</v>
      </c>
      <c r="F19" s="43">
        <f t="shared" si="1"/>
        <v>181.51666666666668</v>
      </c>
      <c r="G19" s="44">
        <f t="shared" si="2"/>
        <v>139.93333333333334</v>
      </c>
      <c r="H19" s="45">
        <f t="shared" si="3"/>
        <v>10891</v>
      </c>
      <c r="I19" s="46">
        <v>2956</v>
      </c>
      <c r="J19" s="47">
        <v>2056</v>
      </c>
      <c r="K19" s="46">
        <v>2596</v>
      </c>
      <c r="L19" s="47">
        <v>2106</v>
      </c>
      <c r="M19" s="46">
        <v>2777</v>
      </c>
      <c r="N19" s="47">
        <v>2117</v>
      </c>
      <c r="O19" s="46">
        <v>2816</v>
      </c>
      <c r="P19" s="47">
        <v>2306</v>
      </c>
      <c r="Q19" s="46">
        <v>2562</v>
      </c>
      <c r="R19" s="48">
        <v>2117</v>
      </c>
    </row>
    <row r="20" spans="1:18" ht="17.45" customHeight="1" x14ac:dyDescent="0.2">
      <c r="A20" s="41">
        <f>A19+1</f>
        <v>16</v>
      </c>
      <c r="B20" s="255"/>
      <c r="C20" s="49" t="s">
        <v>115</v>
      </c>
      <c r="D20" s="42">
        <f t="shared" si="0"/>
        <v>110</v>
      </c>
      <c r="E20" s="229">
        <f>3+2+2+2+2</f>
        <v>11</v>
      </c>
      <c r="F20" s="43">
        <f t="shared" si="1"/>
        <v>179.93333333333334</v>
      </c>
      <c r="G20" s="44">
        <f t="shared" si="2"/>
        <v>147.76666666666668</v>
      </c>
      <c r="H20" s="45">
        <f t="shared" si="3"/>
        <v>10796</v>
      </c>
      <c r="I20" s="46">
        <v>2707</v>
      </c>
      <c r="J20" s="47">
        <v>2357</v>
      </c>
      <c r="K20" s="46">
        <v>2894</v>
      </c>
      <c r="L20" s="47">
        <v>2539</v>
      </c>
      <c r="M20" s="46">
        <v>2641</v>
      </c>
      <c r="N20" s="47">
        <v>2321</v>
      </c>
      <c r="O20" s="46">
        <v>2675</v>
      </c>
      <c r="P20" s="47">
        <v>2320</v>
      </c>
      <c r="Q20" s="46">
        <v>2554</v>
      </c>
      <c r="R20" s="48">
        <v>1649</v>
      </c>
    </row>
    <row r="21" spans="1:18" ht="17.45" customHeight="1" x14ac:dyDescent="0.2">
      <c r="A21" s="41">
        <f>A20+1</f>
        <v>17</v>
      </c>
      <c r="B21" s="255"/>
      <c r="C21" s="49" t="s">
        <v>111</v>
      </c>
      <c r="D21" s="42">
        <f t="shared" si="0"/>
        <v>70</v>
      </c>
      <c r="E21" s="229">
        <f>2+1+1+1+2</f>
        <v>7</v>
      </c>
      <c r="F21" s="43">
        <f t="shared" si="1"/>
        <v>173.98333333333332</v>
      </c>
      <c r="G21" s="44">
        <f t="shared" si="2"/>
        <v>122.81666666666666</v>
      </c>
      <c r="H21" s="45">
        <f t="shared" si="3"/>
        <v>10439</v>
      </c>
      <c r="I21" s="46">
        <v>2678</v>
      </c>
      <c r="J21" s="47">
        <v>2013</v>
      </c>
      <c r="K21" s="46">
        <v>2550</v>
      </c>
      <c r="L21" s="195">
        <v>1730</v>
      </c>
      <c r="M21" s="46">
        <v>2525</v>
      </c>
      <c r="N21" s="47">
        <v>1740</v>
      </c>
      <c r="O21" s="46">
        <v>2508</v>
      </c>
      <c r="P21" s="47">
        <v>1723</v>
      </c>
      <c r="Q21" s="46">
        <v>2686</v>
      </c>
      <c r="R21" s="48">
        <v>1886</v>
      </c>
    </row>
    <row r="22" spans="1:18" ht="17.45" customHeight="1" thickBot="1" x14ac:dyDescent="0.25">
      <c r="A22" s="50">
        <f>A21+1</f>
        <v>18</v>
      </c>
      <c r="B22" s="256"/>
      <c r="C22" s="196" t="s">
        <v>125</v>
      </c>
      <c r="D22" s="52">
        <f t="shared" si="0"/>
        <v>10</v>
      </c>
      <c r="E22" s="230">
        <f>0+1+0</f>
        <v>1</v>
      </c>
      <c r="F22" s="53">
        <f t="shared" si="1"/>
        <v>150.93333333333334</v>
      </c>
      <c r="G22" s="54">
        <f t="shared" si="2"/>
        <v>91.266666666666666</v>
      </c>
      <c r="H22" s="55">
        <f t="shared" si="3"/>
        <v>2264</v>
      </c>
      <c r="I22" s="56"/>
      <c r="J22" s="57"/>
      <c r="K22" s="56"/>
      <c r="L22" s="57"/>
      <c r="M22" s="56">
        <v>2264</v>
      </c>
      <c r="N22" s="57">
        <v>1369</v>
      </c>
      <c r="O22" s="56">
        <v>2507</v>
      </c>
      <c r="P22" s="57">
        <v>1607</v>
      </c>
      <c r="Q22" s="56"/>
      <c r="R22" s="58"/>
    </row>
    <row r="23" spans="1:18" ht="17.45" customHeight="1" thickBot="1" x14ac:dyDescent="0.25">
      <c r="A23" s="217"/>
      <c r="B23" s="218"/>
      <c r="C23" s="219"/>
      <c r="D23" s="220"/>
      <c r="E23" s="220"/>
      <c r="F23" s="221"/>
      <c r="G23" s="222"/>
      <c r="H23" s="223"/>
      <c r="I23" s="220"/>
      <c r="J23" s="224"/>
      <c r="K23" s="220"/>
      <c r="L23" s="224"/>
      <c r="M23" s="220"/>
      <c r="N23" s="224"/>
      <c r="O23" s="220"/>
      <c r="P23" s="224"/>
      <c r="Q23" s="220"/>
      <c r="R23" s="225"/>
    </row>
  </sheetData>
  <sortState ref="C5:R22">
    <sortCondition descending="1" ref="E5:E22"/>
    <sortCondition descending="1" ref="F5:F22"/>
  </sortState>
  <mergeCells count="5">
    <mergeCell ref="E2:F2"/>
    <mergeCell ref="B17:B22"/>
    <mergeCell ref="B13:B16"/>
    <mergeCell ref="B9:B12"/>
    <mergeCell ref="B5:B8"/>
  </mergeCells>
  <conditionalFormatting sqref="A1:B4 C2:N4 A5:N5 Q2:R10 C22:R23 A10 A9:C9 A6:A8 C6:N8 E9:N10 E11:R16 C10:C21 E17:L21">
    <cfRule type="cellIs" dxfId="605" priority="19" stopIfTrue="1" operator="between">
      <formula>3000</formula>
      <formula>3099</formula>
    </cfRule>
    <cfRule type="cellIs" dxfId="604" priority="20" stopIfTrue="1" operator="between">
      <formula>600</formula>
      <formula>699</formula>
    </cfRule>
    <cfRule type="cellIs" dxfId="603" priority="21" stopIfTrue="1" operator="between">
      <formula>700</formula>
      <formula>799</formula>
    </cfRule>
  </conditionalFormatting>
  <conditionalFormatting sqref="A11">
    <cfRule type="cellIs" dxfId="602" priority="16" stopIfTrue="1" operator="between">
      <formula>3000</formula>
      <formula>3099</formula>
    </cfRule>
    <cfRule type="cellIs" dxfId="601" priority="17" stopIfTrue="1" operator="between">
      <formula>600</formula>
      <formula>699</formula>
    </cfRule>
    <cfRule type="cellIs" dxfId="600" priority="18" stopIfTrue="1" operator="between">
      <formula>700</formula>
      <formula>799</formula>
    </cfRule>
  </conditionalFormatting>
  <conditionalFormatting sqref="O2:P10">
    <cfRule type="cellIs" dxfId="599" priority="13" stopIfTrue="1" operator="between">
      <formula>3000</formula>
      <formula>3099</formula>
    </cfRule>
    <cfRule type="cellIs" dxfId="598" priority="14" stopIfTrue="1" operator="between">
      <formula>600</formula>
      <formula>699</formula>
    </cfRule>
    <cfRule type="cellIs" dxfId="597" priority="15" stopIfTrue="1" operator="between">
      <formula>700</formula>
      <formula>799</formula>
    </cfRule>
  </conditionalFormatting>
  <conditionalFormatting sqref="R10">
    <cfRule type="cellIs" dxfId="596" priority="10" stopIfTrue="1" operator="between">
      <formula>3000</formula>
      <formula>3099</formula>
    </cfRule>
    <cfRule type="cellIs" dxfId="595" priority="11" stopIfTrue="1" operator="between">
      <formula>600</formula>
      <formula>699</formula>
    </cfRule>
    <cfRule type="cellIs" dxfId="594" priority="12" stopIfTrue="1" operator="between">
      <formula>700</formula>
      <formula>799</formula>
    </cfRule>
  </conditionalFormatting>
  <conditionalFormatting sqref="D9:D12">
    <cfRule type="cellIs" dxfId="593" priority="7" stopIfTrue="1" operator="between">
      <formula>3000</formula>
      <formula>3099</formula>
    </cfRule>
    <cfRule type="cellIs" dxfId="592" priority="8" stopIfTrue="1" operator="between">
      <formula>600</formula>
      <formula>699</formula>
    </cfRule>
    <cfRule type="cellIs" dxfId="591" priority="9" stopIfTrue="1" operator="between">
      <formula>700</formula>
      <formula>799</formula>
    </cfRule>
  </conditionalFormatting>
  <conditionalFormatting sqref="D13:D16">
    <cfRule type="cellIs" dxfId="590" priority="4" stopIfTrue="1" operator="between">
      <formula>3000</formula>
      <formula>3099</formula>
    </cfRule>
    <cfRule type="cellIs" dxfId="589" priority="5" stopIfTrue="1" operator="between">
      <formula>600</formula>
      <formula>699</formula>
    </cfRule>
    <cfRule type="cellIs" dxfId="588" priority="6" stopIfTrue="1" operator="between">
      <formula>700</formula>
      <formula>799</formula>
    </cfRule>
  </conditionalFormatting>
  <conditionalFormatting sqref="D17:D21">
    <cfRule type="cellIs" dxfId="587" priority="1" stopIfTrue="1" operator="between">
      <formula>3000</formula>
      <formula>3099</formula>
    </cfRule>
    <cfRule type="cellIs" dxfId="586" priority="2" stopIfTrue="1" operator="between">
      <formula>600</formula>
      <formula>699</formula>
    </cfRule>
    <cfRule type="cellIs" dxfId="585" priority="3" stopIfTrue="1" operator="between">
      <formula>700</formula>
      <formula>799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zoomScale="90" zoomScaleNormal="90" workbookViewId="0">
      <selection activeCell="A2" sqref="A2"/>
    </sheetView>
  </sheetViews>
  <sheetFormatPr defaultColWidth="9.140625" defaultRowHeight="16.5" x14ac:dyDescent="0.25"/>
  <cols>
    <col min="1" max="1" width="1.7109375" style="65" customWidth="1"/>
    <col min="2" max="2" width="28.2851562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8" width="14.42578125" style="149" customWidth="1"/>
    <col min="29" max="16384" width="9.140625" style="65"/>
  </cols>
  <sheetData>
    <row r="1" spans="1:34" ht="32.25" customHeight="1" x14ac:dyDescent="0.25">
      <c r="B1" s="66"/>
      <c r="C1" s="67"/>
      <c r="D1" s="68"/>
      <c r="E1" s="69"/>
      <c r="F1" s="69"/>
      <c r="G1" s="69" t="s">
        <v>144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7"/>
      <c r="S1" s="67"/>
      <c r="T1" s="67"/>
      <c r="U1" s="185"/>
      <c r="V1" s="186" t="s">
        <v>65</v>
      </c>
      <c r="W1" s="70"/>
      <c r="X1" s="70"/>
      <c r="Y1" s="70"/>
      <c r="Z1" s="67"/>
      <c r="AA1" s="67"/>
      <c r="AB1" s="68"/>
    </row>
    <row r="2" spans="1:34" ht="20.25" thickBot="1" x14ac:dyDescent="0.3">
      <c r="B2" s="71" t="s">
        <v>19</v>
      </c>
      <c r="C2" s="72"/>
      <c r="D2" s="68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4" x14ac:dyDescent="0.25">
      <c r="B3" s="74" t="s">
        <v>1</v>
      </c>
      <c r="C3" s="75" t="s">
        <v>20</v>
      </c>
      <c r="D3" s="76"/>
      <c r="E3" s="204" t="s">
        <v>21</v>
      </c>
      <c r="F3" s="249" t="s">
        <v>22</v>
      </c>
      <c r="G3" s="250"/>
      <c r="H3" s="78"/>
      <c r="I3" s="204" t="s">
        <v>23</v>
      </c>
      <c r="J3" s="249" t="s">
        <v>22</v>
      </c>
      <c r="K3" s="250"/>
      <c r="L3" s="79"/>
      <c r="M3" s="204" t="s">
        <v>24</v>
      </c>
      <c r="N3" s="249" t="s">
        <v>22</v>
      </c>
      <c r="O3" s="250"/>
      <c r="P3" s="79"/>
      <c r="Q3" s="204" t="s">
        <v>25</v>
      </c>
      <c r="R3" s="249" t="s">
        <v>22</v>
      </c>
      <c r="S3" s="250"/>
      <c r="T3" s="80"/>
      <c r="U3" s="204" t="s">
        <v>26</v>
      </c>
      <c r="V3" s="249" t="s">
        <v>22</v>
      </c>
      <c r="W3" s="250"/>
      <c r="X3" s="204" t="s">
        <v>27</v>
      </c>
      <c r="Y3" s="81"/>
      <c r="Z3" s="82" t="s">
        <v>28</v>
      </c>
      <c r="AA3" s="83" t="s">
        <v>4</v>
      </c>
      <c r="AB3" s="84" t="s">
        <v>27</v>
      </c>
    </row>
    <row r="4" spans="1:34" ht="17.25" thickBot="1" x14ac:dyDescent="0.3">
      <c r="A4" s="85"/>
      <c r="B4" s="86" t="s">
        <v>29</v>
      </c>
      <c r="C4" s="87"/>
      <c r="D4" s="88"/>
      <c r="E4" s="89" t="s">
        <v>30</v>
      </c>
      <c r="F4" s="251" t="s">
        <v>31</v>
      </c>
      <c r="G4" s="252"/>
      <c r="H4" s="90"/>
      <c r="I4" s="89" t="s">
        <v>30</v>
      </c>
      <c r="J4" s="251" t="s">
        <v>31</v>
      </c>
      <c r="K4" s="252"/>
      <c r="L4" s="89"/>
      <c r="M4" s="89" t="s">
        <v>30</v>
      </c>
      <c r="N4" s="251" t="s">
        <v>31</v>
      </c>
      <c r="O4" s="252"/>
      <c r="P4" s="89"/>
      <c r="Q4" s="89" t="s">
        <v>30</v>
      </c>
      <c r="R4" s="251" t="s">
        <v>31</v>
      </c>
      <c r="S4" s="252"/>
      <c r="T4" s="91"/>
      <c r="U4" s="89" t="s">
        <v>30</v>
      </c>
      <c r="V4" s="251" t="s">
        <v>31</v>
      </c>
      <c r="W4" s="252"/>
      <c r="X4" s="92" t="s">
        <v>30</v>
      </c>
      <c r="Y4" s="93" t="s">
        <v>32</v>
      </c>
      <c r="Z4" s="94" t="s">
        <v>33</v>
      </c>
      <c r="AA4" s="95" t="s">
        <v>34</v>
      </c>
      <c r="AB4" s="96" t="s">
        <v>2</v>
      </c>
    </row>
    <row r="5" spans="1:34" ht="48.75" customHeight="1" thickBot="1" x14ac:dyDescent="0.3">
      <c r="A5" s="97"/>
      <c r="B5" s="127" t="s">
        <v>69</v>
      </c>
      <c r="C5" s="99">
        <f>SUM(C6:C8)</f>
        <v>101</v>
      </c>
      <c r="D5" s="100">
        <f>SUM(D6:D8)</f>
        <v>518</v>
      </c>
      <c r="E5" s="101">
        <f>SUM(E6:E8)</f>
        <v>619</v>
      </c>
      <c r="F5" s="102">
        <f>E25</f>
        <v>489</v>
      </c>
      <c r="G5" s="103" t="str">
        <f>B25</f>
        <v>WÜRTH</v>
      </c>
      <c r="H5" s="104">
        <f>SUM(H6:H8)</f>
        <v>448</v>
      </c>
      <c r="I5" s="105">
        <f>SUM(I6:I8)</f>
        <v>549</v>
      </c>
      <c r="J5" s="105">
        <f>I21</f>
        <v>494</v>
      </c>
      <c r="K5" s="106" t="str">
        <f>B21</f>
        <v>Toode</v>
      </c>
      <c r="L5" s="107">
        <f>SUM(L6:L8)</f>
        <v>426</v>
      </c>
      <c r="M5" s="102">
        <f>SUM(M6:M8)</f>
        <v>527</v>
      </c>
      <c r="N5" s="102">
        <f>M17</f>
        <v>592</v>
      </c>
      <c r="O5" s="103" t="str">
        <f>B17</f>
        <v>Põdra Pubi</v>
      </c>
      <c r="P5" s="108">
        <f>SUM(P6:P8)</f>
        <v>420</v>
      </c>
      <c r="Q5" s="102">
        <f>SUM(Q6:Q8)</f>
        <v>521</v>
      </c>
      <c r="R5" s="102">
        <f>Q13</f>
        <v>491</v>
      </c>
      <c r="S5" s="103" t="str">
        <f>B13</f>
        <v>VERX</v>
      </c>
      <c r="T5" s="108">
        <f>SUM(T6:T8)</f>
        <v>485</v>
      </c>
      <c r="U5" s="102">
        <f>SUM(U6:U8)</f>
        <v>586</v>
      </c>
      <c r="V5" s="102">
        <f>U9</f>
        <v>617</v>
      </c>
      <c r="W5" s="103" t="str">
        <f>B9</f>
        <v>TER Team</v>
      </c>
      <c r="X5" s="109">
        <f t="shared" ref="X5:X28" si="0">E5+I5+M5+Q5+U5</f>
        <v>2802</v>
      </c>
      <c r="Y5" s="107">
        <f>SUM(Y6:Y8)</f>
        <v>2297</v>
      </c>
      <c r="Z5" s="110">
        <f>AVERAGE(Z6,Z7,Z8)</f>
        <v>186.80000000000004</v>
      </c>
      <c r="AA5" s="111">
        <f>AVERAGE(AA6,AA7,AA8)</f>
        <v>153.13333333333335</v>
      </c>
      <c r="AB5" s="240">
        <f>F6+J6+N6+R6+V6</f>
        <v>3</v>
      </c>
    </row>
    <row r="6" spans="1:34" ht="16.899999999999999" customHeight="1" x14ac:dyDescent="0.25">
      <c r="A6" s="112"/>
      <c r="B6" s="187" t="s">
        <v>75</v>
      </c>
      <c r="C6" s="114">
        <v>56</v>
      </c>
      <c r="D6" s="115">
        <v>137</v>
      </c>
      <c r="E6" s="116">
        <f>C6+D6</f>
        <v>193</v>
      </c>
      <c r="F6" s="243">
        <v>1</v>
      </c>
      <c r="G6" s="244"/>
      <c r="H6" s="117">
        <v>148</v>
      </c>
      <c r="I6" s="118">
        <f>H6+C6</f>
        <v>204</v>
      </c>
      <c r="J6" s="243">
        <v>1</v>
      </c>
      <c r="K6" s="244"/>
      <c r="L6" s="117">
        <v>114</v>
      </c>
      <c r="M6" s="118">
        <f>L6+C6</f>
        <v>170</v>
      </c>
      <c r="N6" s="243">
        <v>0</v>
      </c>
      <c r="O6" s="244"/>
      <c r="P6" s="117">
        <v>94</v>
      </c>
      <c r="Q6" s="116">
        <f>P6+C6</f>
        <v>150</v>
      </c>
      <c r="R6" s="243">
        <v>1</v>
      </c>
      <c r="S6" s="244"/>
      <c r="T6" s="115">
        <v>155</v>
      </c>
      <c r="U6" s="116">
        <f>T6+C6</f>
        <v>211</v>
      </c>
      <c r="V6" s="243">
        <v>0</v>
      </c>
      <c r="W6" s="244"/>
      <c r="X6" s="118">
        <f t="shared" si="0"/>
        <v>928</v>
      </c>
      <c r="Y6" s="117">
        <f>D6+H6+L6+P6+T6</f>
        <v>648</v>
      </c>
      <c r="Z6" s="119">
        <f>AVERAGE(E6,I6,M6,Q6,U6)</f>
        <v>185.6</v>
      </c>
      <c r="AA6" s="120">
        <f>AVERAGE(E6,I6,M6,Q6,U6)-C6</f>
        <v>129.6</v>
      </c>
      <c r="AB6" s="241"/>
    </row>
    <row r="7" spans="1:34" s="85" customFormat="1" ht="16.149999999999999" customHeight="1" x14ac:dyDescent="0.25">
      <c r="A7" s="112"/>
      <c r="B7" s="187" t="s">
        <v>76</v>
      </c>
      <c r="C7" s="121">
        <v>21</v>
      </c>
      <c r="D7" s="115">
        <v>162</v>
      </c>
      <c r="E7" s="116">
        <f t="shared" ref="E7:E8" si="1">C7+D7</f>
        <v>183</v>
      </c>
      <c r="F7" s="245"/>
      <c r="G7" s="246"/>
      <c r="H7" s="117">
        <v>154</v>
      </c>
      <c r="I7" s="118">
        <f t="shared" ref="I7:I8" si="2">H7+C7</f>
        <v>175</v>
      </c>
      <c r="J7" s="245"/>
      <c r="K7" s="246"/>
      <c r="L7" s="117">
        <v>135</v>
      </c>
      <c r="M7" s="118">
        <f t="shared" ref="M7:M8" si="3">L7+C7</f>
        <v>156</v>
      </c>
      <c r="N7" s="245"/>
      <c r="O7" s="246"/>
      <c r="P7" s="115">
        <v>164</v>
      </c>
      <c r="Q7" s="116">
        <f t="shared" ref="Q7:Q8" si="4">P7+C7</f>
        <v>185</v>
      </c>
      <c r="R7" s="245"/>
      <c r="S7" s="246"/>
      <c r="T7" s="115">
        <v>145</v>
      </c>
      <c r="U7" s="116">
        <f t="shared" ref="U7:U8" si="5">T7+C7</f>
        <v>166</v>
      </c>
      <c r="V7" s="245"/>
      <c r="W7" s="246"/>
      <c r="X7" s="118">
        <f t="shared" si="0"/>
        <v>865</v>
      </c>
      <c r="Y7" s="117">
        <f>D7+H7+L7+P7+T7</f>
        <v>760</v>
      </c>
      <c r="Z7" s="119">
        <f>AVERAGE(E7,I7,M7,Q7,U7)</f>
        <v>173</v>
      </c>
      <c r="AA7" s="120">
        <f>AVERAGE(E7,I7,M7,Q7,U7)-C7</f>
        <v>152</v>
      </c>
      <c r="AB7" s="241"/>
      <c r="AD7" s="65"/>
      <c r="AE7" s="65"/>
      <c r="AF7" s="65"/>
      <c r="AG7" s="65"/>
      <c r="AH7" s="65"/>
    </row>
    <row r="8" spans="1:34" s="85" customFormat="1" ht="17.45" customHeight="1" thickBot="1" x14ac:dyDescent="0.3">
      <c r="A8" s="112"/>
      <c r="B8" s="188" t="s">
        <v>77</v>
      </c>
      <c r="C8" s="123">
        <v>24</v>
      </c>
      <c r="D8" s="115">
        <v>219</v>
      </c>
      <c r="E8" s="116">
        <f t="shared" si="1"/>
        <v>243</v>
      </c>
      <c r="F8" s="247"/>
      <c r="G8" s="248"/>
      <c r="H8" s="124">
        <v>146</v>
      </c>
      <c r="I8" s="118">
        <f t="shared" si="2"/>
        <v>170</v>
      </c>
      <c r="J8" s="247"/>
      <c r="K8" s="248"/>
      <c r="L8" s="117">
        <v>177</v>
      </c>
      <c r="M8" s="118">
        <f t="shared" si="3"/>
        <v>201</v>
      </c>
      <c r="N8" s="247"/>
      <c r="O8" s="248"/>
      <c r="P8" s="115">
        <v>162</v>
      </c>
      <c r="Q8" s="116">
        <f t="shared" si="4"/>
        <v>186</v>
      </c>
      <c r="R8" s="247"/>
      <c r="S8" s="248"/>
      <c r="T8" s="115">
        <v>185</v>
      </c>
      <c r="U8" s="116">
        <f t="shared" si="5"/>
        <v>209</v>
      </c>
      <c r="V8" s="247"/>
      <c r="W8" s="248"/>
      <c r="X8" s="118">
        <f t="shared" si="0"/>
        <v>1009</v>
      </c>
      <c r="Y8" s="124">
        <f>D8+H8+L8+P8+T8</f>
        <v>889</v>
      </c>
      <c r="Z8" s="125">
        <f>AVERAGE(E8,I8,M8,Q8,U8)</f>
        <v>201.8</v>
      </c>
      <c r="AA8" s="126">
        <f>AVERAGE(E8,I8,M8,Q8,U8)-C8</f>
        <v>177.8</v>
      </c>
      <c r="AB8" s="242"/>
      <c r="AD8" s="65"/>
      <c r="AE8" s="65"/>
      <c r="AF8" s="65"/>
      <c r="AG8" s="65"/>
      <c r="AH8" s="65"/>
    </row>
    <row r="9" spans="1:34" s="134" customFormat="1" ht="48.75" customHeight="1" thickBot="1" x14ac:dyDescent="0.3">
      <c r="A9" s="112"/>
      <c r="B9" s="127" t="s">
        <v>17</v>
      </c>
      <c r="C9" s="128">
        <f>SUM(C10:C12)</f>
        <v>243</v>
      </c>
      <c r="D9" s="100">
        <f>SUM(D10:D12)</f>
        <v>313</v>
      </c>
      <c r="E9" s="129">
        <f>SUM(E10:E12)</f>
        <v>556</v>
      </c>
      <c r="F9" s="129">
        <f>E21</f>
        <v>437</v>
      </c>
      <c r="G9" s="106" t="str">
        <f>B21</f>
        <v>Toode</v>
      </c>
      <c r="H9" s="130">
        <f>SUM(H10:H12)</f>
        <v>265</v>
      </c>
      <c r="I9" s="129">
        <f>SUM(I10:I12)</f>
        <v>508</v>
      </c>
      <c r="J9" s="129">
        <f>I17</f>
        <v>463</v>
      </c>
      <c r="K9" s="106" t="str">
        <f>B17</f>
        <v>Põdra Pubi</v>
      </c>
      <c r="L9" s="107">
        <f>SUM(L10:L12)</f>
        <v>283</v>
      </c>
      <c r="M9" s="131">
        <f>SUM(M10:M12)</f>
        <v>526</v>
      </c>
      <c r="N9" s="129">
        <f>M13</f>
        <v>541</v>
      </c>
      <c r="O9" s="106" t="str">
        <f>B13</f>
        <v>VERX</v>
      </c>
      <c r="P9" s="107">
        <f>SUM(P10:P12)</f>
        <v>292</v>
      </c>
      <c r="Q9" s="102">
        <f>SUM(Q10:Q12)</f>
        <v>535</v>
      </c>
      <c r="R9" s="129">
        <f>Q25</f>
        <v>539</v>
      </c>
      <c r="S9" s="106" t="str">
        <f>B25</f>
        <v>WÜRTH</v>
      </c>
      <c r="T9" s="107">
        <f>SUM(T10:T12)</f>
        <v>374</v>
      </c>
      <c r="U9" s="132">
        <f>SUM(U10:U12)</f>
        <v>617</v>
      </c>
      <c r="V9" s="129">
        <f>U5</f>
        <v>586</v>
      </c>
      <c r="W9" s="106" t="str">
        <f>B5</f>
        <v>Aavmar</v>
      </c>
      <c r="X9" s="109">
        <f t="shared" si="0"/>
        <v>2742</v>
      </c>
      <c r="Y9" s="107">
        <f>SUM(Y10:Y12)</f>
        <v>1527</v>
      </c>
      <c r="Z9" s="133">
        <f>AVERAGE(Z10,Z11,Z12)</f>
        <v>182.79999999999998</v>
      </c>
      <c r="AA9" s="111">
        <f>AVERAGE(AA10,AA11,AA12)</f>
        <v>101.8</v>
      </c>
      <c r="AB9" s="240">
        <f>F10+J10+N10+R10+V10</f>
        <v>3</v>
      </c>
      <c r="AD9" s="65"/>
      <c r="AE9" s="65"/>
      <c r="AF9" s="65"/>
      <c r="AG9" s="65"/>
      <c r="AH9" s="65"/>
    </row>
    <row r="10" spans="1:34" s="134" customFormat="1" ht="16.149999999999999" customHeight="1" x14ac:dyDescent="0.25">
      <c r="A10" s="112"/>
      <c r="B10" s="135" t="s">
        <v>35</v>
      </c>
      <c r="C10" s="121">
        <f>186-10</f>
        <v>176</v>
      </c>
      <c r="D10" s="115"/>
      <c r="E10" s="116">
        <f>C10+D10</f>
        <v>176</v>
      </c>
      <c r="F10" s="243">
        <v>1</v>
      </c>
      <c r="G10" s="244"/>
      <c r="H10" s="117"/>
      <c r="I10" s="118">
        <f>H10+C10</f>
        <v>176</v>
      </c>
      <c r="J10" s="243">
        <v>1</v>
      </c>
      <c r="K10" s="244"/>
      <c r="L10" s="117"/>
      <c r="M10" s="118">
        <f>L10+C10</f>
        <v>176</v>
      </c>
      <c r="N10" s="243">
        <v>0</v>
      </c>
      <c r="O10" s="244"/>
      <c r="P10" s="117"/>
      <c r="Q10" s="116">
        <f>P10+C10</f>
        <v>176</v>
      </c>
      <c r="R10" s="243">
        <v>0</v>
      </c>
      <c r="S10" s="244"/>
      <c r="T10" s="115"/>
      <c r="U10" s="116">
        <f>T10+C10</f>
        <v>176</v>
      </c>
      <c r="V10" s="243">
        <v>1</v>
      </c>
      <c r="W10" s="244"/>
      <c r="X10" s="118">
        <f t="shared" si="0"/>
        <v>880</v>
      </c>
      <c r="Y10" s="117">
        <f>D10+H10+L10+P10+T10</f>
        <v>0</v>
      </c>
      <c r="Z10" s="119">
        <f>AVERAGE(E10,I10,M10,Q10,U10)</f>
        <v>176</v>
      </c>
      <c r="AA10" s="120">
        <f>AVERAGE(E10,I10,M10,Q10,U10)-C10</f>
        <v>0</v>
      </c>
      <c r="AB10" s="241"/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22" t="s">
        <v>146</v>
      </c>
      <c r="C11" s="121">
        <v>41</v>
      </c>
      <c r="D11" s="115">
        <v>170</v>
      </c>
      <c r="E11" s="116">
        <f t="shared" ref="E11:E12" si="6">C11+D11</f>
        <v>211</v>
      </c>
      <c r="F11" s="245"/>
      <c r="G11" s="246"/>
      <c r="H11" s="117">
        <v>120</v>
      </c>
      <c r="I11" s="118">
        <f t="shared" ref="I11:I12" si="7">H11+C11</f>
        <v>161</v>
      </c>
      <c r="J11" s="245"/>
      <c r="K11" s="246"/>
      <c r="L11" s="117">
        <v>129</v>
      </c>
      <c r="M11" s="118">
        <f t="shared" ref="M11:M12" si="8">L11+C11</f>
        <v>170</v>
      </c>
      <c r="N11" s="245"/>
      <c r="O11" s="246"/>
      <c r="P11" s="115">
        <v>121</v>
      </c>
      <c r="Q11" s="116">
        <f t="shared" ref="Q11:Q12" si="9">P11+C11</f>
        <v>162</v>
      </c>
      <c r="R11" s="245"/>
      <c r="S11" s="246"/>
      <c r="T11" s="115">
        <v>156</v>
      </c>
      <c r="U11" s="116">
        <f t="shared" ref="U11:U12" si="10">T11+C11</f>
        <v>197</v>
      </c>
      <c r="V11" s="245"/>
      <c r="W11" s="246"/>
      <c r="X11" s="118">
        <f t="shared" si="0"/>
        <v>901</v>
      </c>
      <c r="Y11" s="117">
        <f>D11+H11+L11+P11+T11</f>
        <v>696</v>
      </c>
      <c r="Z11" s="119">
        <f>AVERAGE(E11,I11,M11,Q11,U11)</f>
        <v>180.2</v>
      </c>
      <c r="AA11" s="120">
        <f>AVERAGE(E11,I11,M11,Q11,U11)-C11</f>
        <v>139.19999999999999</v>
      </c>
      <c r="AB11" s="241"/>
      <c r="AD11" s="65"/>
      <c r="AE11" s="65"/>
      <c r="AF11" s="65"/>
      <c r="AG11" s="65"/>
      <c r="AH11" s="65"/>
    </row>
    <row r="12" spans="1:34" s="134" customFormat="1" ht="16.899999999999999" customHeight="1" thickBot="1" x14ac:dyDescent="0.3">
      <c r="A12" s="112"/>
      <c r="B12" s="136" t="s">
        <v>36</v>
      </c>
      <c r="C12" s="123">
        <v>26</v>
      </c>
      <c r="D12" s="115">
        <v>143</v>
      </c>
      <c r="E12" s="116">
        <f t="shared" si="6"/>
        <v>169</v>
      </c>
      <c r="F12" s="247"/>
      <c r="G12" s="248"/>
      <c r="H12" s="124">
        <v>145</v>
      </c>
      <c r="I12" s="118">
        <f t="shared" si="7"/>
        <v>171</v>
      </c>
      <c r="J12" s="247"/>
      <c r="K12" s="248"/>
      <c r="L12" s="117">
        <v>154</v>
      </c>
      <c r="M12" s="118">
        <f t="shared" si="8"/>
        <v>180</v>
      </c>
      <c r="N12" s="247"/>
      <c r="O12" s="248"/>
      <c r="P12" s="115">
        <v>171</v>
      </c>
      <c r="Q12" s="116">
        <f t="shared" si="9"/>
        <v>197</v>
      </c>
      <c r="R12" s="247"/>
      <c r="S12" s="248"/>
      <c r="T12" s="115">
        <v>218</v>
      </c>
      <c r="U12" s="116">
        <f t="shared" si="10"/>
        <v>244</v>
      </c>
      <c r="V12" s="247"/>
      <c r="W12" s="248"/>
      <c r="X12" s="118">
        <f t="shared" si="0"/>
        <v>961</v>
      </c>
      <c r="Y12" s="124">
        <f>D12+H12+L12+P12+T12</f>
        <v>831</v>
      </c>
      <c r="Z12" s="125">
        <f>AVERAGE(E12,I12,M12,Q12,U12)</f>
        <v>192.2</v>
      </c>
      <c r="AA12" s="126">
        <f>AVERAGE(E12,I12,M12,Q12,U12)-C12</f>
        <v>166.2</v>
      </c>
      <c r="AB12" s="242"/>
      <c r="AD12" s="65"/>
      <c r="AE12" s="65"/>
      <c r="AF12" s="65"/>
      <c r="AG12" s="65"/>
      <c r="AH12" s="65"/>
    </row>
    <row r="13" spans="1:34" s="134" customFormat="1" ht="44.45" customHeight="1" thickBot="1" x14ac:dyDescent="0.25">
      <c r="A13" s="112"/>
      <c r="B13" s="127" t="s">
        <v>16</v>
      </c>
      <c r="C13" s="128">
        <f>SUM(C14:C16)</f>
        <v>54</v>
      </c>
      <c r="D13" s="100">
        <f>SUM(D14:D16)</f>
        <v>463</v>
      </c>
      <c r="E13" s="129">
        <f>SUM(E14:E16)</f>
        <v>517</v>
      </c>
      <c r="F13" s="129">
        <f>E17</f>
        <v>522</v>
      </c>
      <c r="G13" s="106" t="str">
        <f>B17</f>
        <v>Põdra Pubi</v>
      </c>
      <c r="H13" s="130">
        <f>SUM(H14:H16)</f>
        <v>496</v>
      </c>
      <c r="I13" s="129">
        <f>SUM(I14:I16)</f>
        <v>550</v>
      </c>
      <c r="J13" s="129">
        <f>I25</f>
        <v>499</v>
      </c>
      <c r="K13" s="106" t="str">
        <f>B25</f>
        <v>WÜRTH</v>
      </c>
      <c r="L13" s="107">
        <f>SUM(L14:L16)</f>
        <v>487</v>
      </c>
      <c r="M13" s="129">
        <f>SUM(M14:M16)</f>
        <v>541</v>
      </c>
      <c r="N13" s="129">
        <f>M9</f>
        <v>526</v>
      </c>
      <c r="O13" s="106" t="str">
        <f>B9</f>
        <v>TER Team</v>
      </c>
      <c r="P13" s="107">
        <f>SUM(P14:P16)</f>
        <v>437</v>
      </c>
      <c r="Q13" s="129">
        <f>SUM(Q14:Q16)</f>
        <v>491</v>
      </c>
      <c r="R13" s="129">
        <f>Q5</f>
        <v>521</v>
      </c>
      <c r="S13" s="106" t="str">
        <f>B5</f>
        <v>Aavmar</v>
      </c>
      <c r="T13" s="107">
        <f>SUM(T14:T16)</f>
        <v>469</v>
      </c>
      <c r="U13" s="129">
        <f>SUM(U14:U16)</f>
        <v>523</v>
      </c>
      <c r="V13" s="129">
        <f>U21</f>
        <v>578</v>
      </c>
      <c r="W13" s="106" t="str">
        <f>B21</f>
        <v>Toode</v>
      </c>
      <c r="X13" s="109">
        <f t="shared" si="0"/>
        <v>2622</v>
      </c>
      <c r="Y13" s="107">
        <f>SUM(Y14:Y16)</f>
        <v>2352</v>
      </c>
      <c r="Z13" s="133">
        <f>AVERAGE(Z14,Z15,Z16)</f>
        <v>174.79999999999998</v>
      </c>
      <c r="AA13" s="111">
        <f>AVERAGE(AA14,AA15,AA16)</f>
        <v>156.79999999999998</v>
      </c>
      <c r="AB13" s="240">
        <f>F14+J14+N14+R14+V14</f>
        <v>2</v>
      </c>
    </row>
    <row r="14" spans="1:34" s="134" customFormat="1" ht="16.149999999999999" customHeight="1" x14ac:dyDescent="0.2">
      <c r="A14" s="112"/>
      <c r="B14" s="135" t="s">
        <v>38</v>
      </c>
      <c r="C14" s="121">
        <v>4</v>
      </c>
      <c r="D14" s="115">
        <v>156</v>
      </c>
      <c r="E14" s="116">
        <f>C14+D14</f>
        <v>160</v>
      </c>
      <c r="F14" s="243">
        <v>0</v>
      </c>
      <c r="G14" s="244"/>
      <c r="H14" s="117">
        <v>174</v>
      </c>
      <c r="I14" s="118">
        <f>H14+C14</f>
        <v>178</v>
      </c>
      <c r="J14" s="243">
        <v>1</v>
      </c>
      <c r="K14" s="244"/>
      <c r="L14" s="117">
        <v>202</v>
      </c>
      <c r="M14" s="118">
        <f>L14+C14</f>
        <v>206</v>
      </c>
      <c r="N14" s="243">
        <v>1</v>
      </c>
      <c r="O14" s="244"/>
      <c r="P14" s="117">
        <v>182</v>
      </c>
      <c r="Q14" s="116">
        <f>P14+C14</f>
        <v>186</v>
      </c>
      <c r="R14" s="243">
        <v>0</v>
      </c>
      <c r="S14" s="244"/>
      <c r="T14" s="115">
        <v>144</v>
      </c>
      <c r="U14" s="116">
        <f>T14+C14</f>
        <v>148</v>
      </c>
      <c r="V14" s="243">
        <v>0</v>
      </c>
      <c r="W14" s="244"/>
      <c r="X14" s="118">
        <f t="shared" si="0"/>
        <v>878</v>
      </c>
      <c r="Y14" s="117">
        <f>D14+H14+L14+P14+T14</f>
        <v>858</v>
      </c>
      <c r="Z14" s="119">
        <f>AVERAGE(E14,I14,M14,Q14,U14)</f>
        <v>175.6</v>
      </c>
      <c r="AA14" s="120">
        <f>AVERAGE(E14,I14,M14,Q14,U14)-C14</f>
        <v>171.6</v>
      </c>
      <c r="AB14" s="241"/>
    </row>
    <row r="15" spans="1:34" s="134" customFormat="1" ht="16.149999999999999" customHeight="1" x14ac:dyDescent="0.2">
      <c r="A15" s="112"/>
      <c r="B15" s="122" t="s">
        <v>145</v>
      </c>
      <c r="C15" s="121">
        <v>20</v>
      </c>
      <c r="D15" s="115">
        <v>170</v>
      </c>
      <c r="E15" s="116">
        <f t="shared" ref="E15:E16" si="11">C15+D15</f>
        <v>190</v>
      </c>
      <c r="F15" s="245"/>
      <c r="G15" s="246"/>
      <c r="H15" s="117">
        <v>162</v>
      </c>
      <c r="I15" s="118">
        <f t="shared" ref="I15:I16" si="12">H15+C15</f>
        <v>182</v>
      </c>
      <c r="J15" s="245"/>
      <c r="K15" s="246"/>
      <c r="L15" s="117">
        <v>149</v>
      </c>
      <c r="M15" s="118">
        <f t="shared" ref="M15:M16" si="13">L15+C15</f>
        <v>169</v>
      </c>
      <c r="N15" s="245"/>
      <c r="O15" s="246"/>
      <c r="P15" s="115">
        <v>130</v>
      </c>
      <c r="Q15" s="116">
        <f t="shared" ref="Q15:Q16" si="14">P15+C15</f>
        <v>150</v>
      </c>
      <c r="R15" s="245"/>
      <c r="S15" s="246"/>
      <c r="T15" s="115">
        <v>198</v>
      </c>
      <c r="U15" s="116">
        <f t="shared" ref="U15:U16" si="15">T15+C15</f>
        <v>218</v>
      </c>
      <c r="V15" s="245"/>
      <c r="W15" s="246"/>
      <c r="X15" s="118">
        <f t="shared" si="0"/>
        <v>909</v>
      </c>
      <c r="Y15" s="117">
        <f>D15+H15+L15+P15+T15</f>
        <v>809</v>
      </c>
      <c r="Z15" s="119">
        <f>AVERAGE(E15,I15,M15,Q15,U15)</f>
        <v>181.8</v>
      </c>
      <c r="AA15" s="120">
        <f>AVERAGE(E15,I15,M15,Q15,U15)-C15</f>
        <v>161.80000000000001</v>
      </c>
      <c r="AB15" s="241"/>
    </row>
    <row r="16" spans="1:34" s="134" customFormat="1" ht="16.899999999999999" customHeight="1" thickBot="1" x14ac:dyDescent="0.25">
      <c r="A16" s="112"/>
      <c r="B16" s="136" t="s">
        <v>39</v>
      </c>
      <c r="C16" s="123">
        <v>30</v>
      </c>
      <c r="D16" s="115">
        <v>137</v>
      </c>
      <c r="E16" s="116">
        <f t="shared" si="11"/>
        <v>167</v>
      </c>
      <c r="F16" s="247"/>
      <c r="G16" s="248"/>
      <c r="H16" s="124">
        <v>160</v>
      </c>
      <c r="I16" s="118">
        <f t="shared" si="12"/>
        <v>190</v>
      </c>
      <c r="J16" s="247"/>
      <c r="K16" s="248"/>
      <c r="L16" s="117">
        <v>136</v>
      </c>
      <c r="M16" s="118">
        <f t="shared" si="13"/>
        <v>166</v>
      </c>
      <c r="N16" s="247"/>
      <c r="O16" s="248"/>
      <c r="P16" s="115">
        <v>125</v>
      </c>
      <c r="Q16" s="116">
        <f t="shared" si="14"/>
        <v>155</v>
      </c>
      <c r="R16" s="247"/>
      <c r="S16" s="248"/>
      <c r="T16" s="115">
        <v>127</v>
      </c>
      <c r="U16" s="116">
        <f t="shared" si="15"/>
        <v>157</v>
      </c>
      <c r="V16" s="247"/>
      <c r="W16" s="248"/>
      <c r="X16" s="118">
        <f t="shared" si="0"/>
        <v>835</v>
      </c>
      <c r="Y16" s="124">
        <f>D16+H16+L16+P16+T16</f>
        <v>685</v>
      </c>
      <c r="Z16" s="125">
        <f>AVERAGE(E16,I16,M16,Q16,U16)</f>
        <v>167</v>
      </c>
      <c r="AA16" s="126">
        <f>AVERAGE(E16,I16,M16,Q16,U16)-C16</f>
        <v>137</v>
      </c>
      <c r="AB16" s="242"/>
    </row>
    <row r="17" spans="1:28" s="134" customFormat="1" ht="48.75" customHeight="1" x14ac:dyDescent="0.2">
      <c r="A17" s="112"/>
      <c r="B17" s="147" t="s">
        <v>18</v>
      </c>
      <c r="C17" s="128">
        <f>SUM(C18:C20)</f>
        <v>88</v>
      </c>
      <c r="D17" s="100">
        <f>SUM(D18:D20)</f>
        <v>434</v>
      </c>
      <c r="E17" s="129">
        <f>SUM(E18:E20)</f>
        <v>522</v>
      </c>
      <c r="F17" s="129">
        <f>E13</f>
        <v>517</v>
      </c>
      <c r="G17" s="106" t="str">
        <f>B13</f>
        <v>VERX</v>
      </c>
      <c r="H17" s="137">
        <f>SUM(H18:H20)</f>
        <v>375</v>
      </c>
      <c r="I17" s="129">
        <f>SUM(I18:I20)</f>
        <v>463</v>
      </c>
      <c r="J17" s="129">
        <f>I9</f>
        <v>508</v>
      </c>
      <c r="K17" s="106" t="str">
        <f>B9</f>
        <v>TER Team</v>
      </c>
      <c r="L17" s="108">
        <f>SUM(L18:L20)</f>
        <v>504</v>
      </c>
      <c r="M17" s="132">
        <f>SUM(M18:M20)</f>
        <v>592</v>
      </c>
      <c r="N17" s="129">
        <f>M5</f>
        <v>527</v>
      </c>
      <c r="O17" s="106" t="str">
        <f>B5</f>
        <v>Aavmar</v>
      </c>
      <c r="P17" s="107">
        <f>SUM(P18:P20)</f>
        <v>467</v>
      </c>
      <c r="Q17" s="132">
        <f>SUM(Q18:Q20)</f>
        <v>555</v>
      </c>
      <c r="R17" s="129">
        <f>Q21</f>
        <v>512</v>
      </c>
      <c r="S17" s="106" t="str">
        <f>B21</f>
        <v>Toode</v>
      </c>
      <c r="T17" s="107">
        <f>SUM(T18:T20)</f>
        <v>413</v>
      </c>
      <c r="U17" s="132">
        <f>SUM(U18:U20)</f>
        <v>501</v>
      </c>
      <c r="V17" s="129">
        <f>U25</f>
        <v>502</v>
      </c>
      <c r="W17" s="106" t="str">
        <f>B25</f>
        <v>WÜRTH</v>
      </c>
      <c r="X17" s="109">
        <f t="shared" si="0"/>
        <v>2633</v>
      </c>
      <c r="Y17" s="107">
        <f>SUM(Y18:Y20)</f>
        <v>2193</v>
      </c>
      <c r="Z17" s="133">
        <f>AVERAGE(Z18,Z19,Z20)</f>
        <v>175.53333333333333</v>
      </c>
      <c r="AA17" s="111">
        <f>AVERAGE(AA18,AA19,AA20)</f>
        <v>146.20000000000002</v>
      </c>
      <c r="AB17" s="240">
        <f>F18+J18+N18+R18+V18</f>
        <v>3</v>
      </c>
    </row>
    <row r="18" spans="1:28" s="134" customFormat="1" ht="16.149999999999999" customHeight="1" x14ac:dyDescent="0.2">
      <c r="A18" s="112"/>
      <c r="B18" s="113" t="s">
        <v>41</v>
      </c>
      <c r="C18" s="121">
        <v>32</v>
      </c>
      <c r="D18" s="115">
        <v>123</v>
      </c>
      <c r="E18" s="116">
        <f>C18+D18</f>
        <v>155</v>
      </c>
      <c r="F18" s="243">
        <v>1</v>
      </c>
      <c r="G18" s="244"/>
      <c r="H18" s="117">
        <v>113</v>
      </c>
      <c r="I18" s="118">
        <f>H18+C18</f>
        <v>145</v>
      </c>
      <c r="J18" s="243">
        <v>0</v>
      </c>
      <c r="K18" s="244"/>
      <c r="L18" s="117">
        <v>171</v>
      </c>
      <c r="M18" s="118">
        <f>L18+C18</f>
        <v>203</v>
      </c>
      <c r="N18" s="243">
        <v>1</v>
      </c>
      <c r="O18" s="244"/>
      <c r="P18" s="117">
        <v>168</v>
      </c>
      <c r="Q18" s="116">
        <f>P18+C18</f>
        <v>200</v>
      </c>
      <c r="R18" s="243">
        <v>1</v>
      </c>
      <c r="S18" s="244"/>
      <c r="T18" s="115">
        <v>154</v>
      </c>
      <c r="U18" s="116">
        <f>T18+C18</f>
        <v>186</v>
      </c>
      <c r="V18" s="243">
        <v>0</v>
      </c>
      <c r="W18" s="244"/>
      <c r="X18" s="118">
        <f t="shared" si="0"/>
        <v>889</v>
      </c>
      <c r="Y18" s="117">
        <f>D18+H18+L18+P18+T18</f>
        <v>729</v>
      </c>
      <c r="Z18" s="119">
        <f>AVERAGE(E18,I18,M18,Q18,U18)</f>
        <v>177.8</v>
      </c>
      <c r="AA18" s="120">
        <f>AVERAGE(E18,I18,M18,Q18,U18)-C18</f>
        <v>145.80000000000001</v>
      </c>
      <c r="AB18" s="241"/>
    </row>
    <row r="19" spans="1:28" s="134" customFormat="1" ht="16.149999999999999" customHeight="1" x14ac:dyDescent="0.2">
      <c r="A19" s="112"/>
      <c r="B19" s="122" t="s">
        <v>42</v>
      </c>
      <c r="C19" s="121">
        <v>39</v>
      </c>
      <c r="D19" s="115">
        <v>167</v>
      </c>
      <c r="E19" s="116">
        <f t="shared" ref="E19:E20" si="16">C19+D19</f>
        <v>206</v>
      </c>
      <c r="F19" s="245"/>
      <c r="G19" s="246"/>
      <c r="H19" s="117">
        <v>134</v>
      </c>
      <c r="I19" s="118">
        <f t="shared" ref="I19:I20" si="17">H19+C19</f>
        <v>173</v>
      </c>
      <c r="J19" s="245"/>
      <c r="K19" s="246"/>
      <c r="L19" s="117">
        <v>154</v>
      </c>
      <c r="M19" s="118">
        <f t="shared" ref="M19:M20" si="18">L19+C19</f>
        <v>193</v>
      </c>
      <c r="N19" s="245"/>
      <c r="O19" s="246"/>
      <c r="P19" s="115">
        <v>127</v>
      </c>
      <c r="Q19" s="116">
        <f t="shared" ref="Q19:Q20" si="19">P19+C19</f>
        <v>166</v>
      </c>
      <c r="R19" s="245"/>
      <c r="S19" s="246"/>
      <c r="T19" s="115">
        <v>115</v>
      </c>
      <c r="U19" s="116">
        <f t="shared" ref="U19:U20" si="20">T19+C19</f>
        <v>154</v>
      </c>
      <c r="V19" s="245"/>
      <c r="W19" s="246"/>
      <c r="X19" s="118">
        <f t="shared" si="0"/>
        <v>892</v>
      </c>
      <c r="Y19" s="117">
        <f>D19+H19+L19+P19+T19</f>
        <v>697</v>
      </c>
      <c r="Z19" s="119">
        <f>AVERAGE(E19,I19,M19,Q19,U19)</f>
        <v>178.4</v>
      </c>
      <c r="AA19" s="120">
        <f>AVERAGE(E19,I19,M19,Q19,U19)-C19</f>
        <v>139.4</v>
      </c>
      <c r="AB19" s="241"/>
    </row>
    <row r="20" spans="1:28" s="134" customFormat="1" ht="16.899999999999999" customHeight="1" thickBot="1" x14ac:dyDescent="0.25">
      <c r="A20" s="112"/>
      <c r="B20" s="136" t="s">
        <v>43</v>
      </c>
      <c r="C20" s="123">
        <v>17</v>
      </c>
      <c r="D20" s="115">
        <v>144</v>
      </c>
      <c r="E20" s="116">
        <f t="shared" si="16"/>
        <v>161</v>
      </c>
      <c r="F20" s="247"/>
      <c r="G20" s="248"/>
      <c r="H20" s="124">
        <v>128</v>
      </c>
      <c r="I20" s="118">
        <f t="shared" si="17"/>
        <v>145</v>
      </c>
      <c r="J20" s="247"/>
      <c r="K20" s="248"/>
      <c r="L20" s="117">
        <v>179</v>
      </c>
      <c r="M20" s="118">
        <f t="shared" si="18"/>
        <v>196</v>
      </c>
      <c r="N20" s="247"/>
      <c r="O20" s="248"/>
      <c r="P20" s="115">
        <v>172</v>
      </c>
      <c r="Q20" s="116">
        <f t="shared" si="19"/>
        <v>189</v>
      </c>
      <c r="R20" s="247"/>
      <c r="S20" s="248"/>
      <c r="T20" s="115">
        <v>144</v>
      </c>
      <c r="U20" s="116">
        <f t="shared" si="20"/>
        <v>161</v>
      </c>
      <c r="V20" s="247"/>
      <c r="W20" s="248"/>
      <c r="X20" s="118">
        <f t="shared" si="0"/>
        <v>852</v>
      </c>
      <c r="Y20" s="124">
        <f>D20+H20+L20+P20+T20</f>
        <v>767</v>
      </c>
      <c r="Z20" s="125">
        <f>AVERAGE(E20,I20,M20,Q20,U20)</f>
        <v>170.4</v>
      </c>
      <c r="AA20" s="126">
        <f>AVERAGE(E20,I20,M20,Q20,U20)-C20</f>
        <v>153.4</v>
      </c>
      <c r="AB20" s="242"/>
    </row>
    <row r="21" spans="1:28" s="134" customFormat="1" ht="48.75" customHeight="1" thickBot="1" x14ac:dyDescent="0.25">
      <c r="A21" s="112"/>
      <c r="B21" s="127" t="s">
        <v>71</v>
      </c>
      <c r="C21" s="138">
        <f>SUM(C22:C24)</f>
        <v>96</v>
      </c>
      <c r="D21" s="100">
        <f>SUM(D22:D24)</f>
        <v>341</v>
      </c>
      <c r="E21" s="129">
        <f>SUM(E22:E24)</f>
        <v>437</v>
      </c>
      <c r="F21" s="129">
        <f>E9</f>
        <v>556</v>
      </c>
      <c r="G21" s="106" t="str">
        <f>B9</f>
        <v>TER Team</v>
      </c>
      <c r="H21" s="130">
        <f>SUM(H22:H24)</f>
        <v>398</v>
      </c>
      <c r="I21" s="129">
        <f>SUM(I22:I24)</f>
        <v>494</v>
      </c>
      <c r="J21" s="129">
        <f>I5</f>
        <v>549</v>
      </c>
      <c r="K21" s="106" t="str">
        <f>B5</f>
        <v>Aavmar</v>
      </c>
      <c r="L21" s="107">
        <f>SUM(L22:L24)</f>
        <v>466</v>
      </c>
      <c r="M21" s="131">
        <f>SUM(M22:M24)</f>
        <v>562</v>
      </c>
      <c r="N21" s="129">
        <f>M25</f>
        <v>551</v>
      </c>
      <c r="O21" s="106" t="str">
        <f>B25</f>
        <v>WÜRTH</v>
      </c>
      <c r="P21" s="107">
        <f>SUM(P22:P24)</f>
        <v>416</v>
      </c>
      <c r="Q21" s="131">
        <f>SUM(Q22:Q24)</f>
        <v>512</v>
      </c>
      <c r="R21" s="129">
        <f>Q17</f>
        <v>555</v>
      </c>
      <c r="S21" s="106" t="str">
        <f>B17</f>
        <v>Põdra Pubi</v>
      </c>
      <c r="T21" s="107">
        <f>SUM(T22:T24)</f>
        <v>482</v>
      </c>
      <c r="U21" s="131">
        <f>SUM(U22:U24)</f>
        <v>578</v>
      </c>
      <c r="V21" s="129">
        <f>U13</f>
        <v>523</v>
      </c>
      <c r="W21" s="106" t="str">
        <f>B13</f>
        <v>VERX</v>
      </c>
      <c r="X21" s="109">
        <f t="shared" si="0"/>
        <v>2583</v>
      </c>
      <c r="Y21" s="107">
        <f>SUM(Y22:Y24)</f>
        <v>2103</v>
      </c>
      <c r="Z21" s="133">
        <f>AVERAGE(Z22,Z23,Z24)</f>
        <v>172.20000000000002</v>
      </c>
      <c r="AA21" s="111">
        <f>AVERAGE(AA22,AA23,AA24)</f>
        <v>140.20000000000002</v>
      </c>
      <c r="AB21" s="240">
        <f>F22+J22+N22+R22+V22</f>
        <v>2</v>
      </c>
    </row>
    <row r="22" spans="1:28" s="134" customFormat="1" ht="16.149999999999999" customHeight="1" x14ac:dyDescent="0.2">
      <c r="A22" s="112"/>
      <c r="B22" s="135" t="s">
        <v>89</v>
      </c>
      <c r="C22" s="121">
        <v>43</v>
      </c>
      <c r="D22" s="115">
        <v>94</v>
      </c>
      <c r="E22" s="116">
        <f>C22+D22</f>
        <v>137</v>
      </c>
      <c r="F22" s="243">
        <v>0</v>
      </c>
      <c r="G22" s="244"/>
      <c r="H22" s="117">
        <v>123</v>
      </c>
      <c r="I22" s="118">
        <f>H22+C22</f>
        <v>166</v>
      </c>
      <c r="J22" s="243">
        <v>0</v>
      </c>
      <c r="K22" s="244"/>
      <c r="L22" s="117">
        <v>119</v>
      </c>
      <c r="M22" s="118">
        <f>L22+C22</f>
        <v>162</v>
      </c>
      <c r="N22" s="243">
        <v>1</v>
      </c>
      <c r="O22" s="244"/>
      <c r="P22" s="117">
        <v>120</v>
      </c>
      <c r="Q22" s="116">
        <f>P22+C22</f>
        <v>163</v>
      </c>
      <c r="R22" s="243">
        <v>0</v>
      </c>
      <c r="S22" s="244"/>
      <c r="T22" s="115">
        <v>125</v>
      </c>
      <c r="U22" s="116">
        <f>T22+C22</f>
        <v>168</v>
      </c>
      <c r="V22" s="243">
        <v>1</v>
      </c>
      <c r="W22" s="244"/>
      <c r="X22" s="118">
        <f t="shared" si="0"/>
        <v>796</v>
      </c>
      <c r="Y22" s="117">
        <f>D22+H22+L22+P22+T22</f>
        <v>581</v>
      </c>
      <c r="Z22" s="119">
        <f>AVERAGE(E22,I22,M22,Q22,U22)</f>
        <v>159.19999999999999</v>
      </c>
      <c r="AA22" s="120">
        <f>AVERAGE(E22,I22,M22,Q22,U22)-C22</f>
        <v>116.19999999999999</v>
      </c>
      <c r="AB22" s="241"/>
    </row>
    <row r="23" spans="1:28" s="134" customFormat="1" ht="16.149999999999999" customHeight="1" x14ac:dyDescent="0.2">
      <c r="A23" s="112"/>
      <c r="B23" s="122" t="s">
        <v>90</v>
      </c>
      <c r="C23" s="121">
        <v>39</v>
      </c>
      <c r="D23" s="115">
        <v>119</v>
      </c>
      <c r="E23" s="116">
        <f t="shared" ref="E23:E24" si="21">C23+D23</f>
        <v>158</v>
      </c>
      <c r="F23" s="245"/>
      <c r="G23" s="246"/>
      <c r="H23" s="117">
        <v>141</v>
      </c>
      <c r="I23" s="118">
        <f t="shared" ref="I23:I24" si="22">H23+C23</f>
        <v>180</v>
      </c>
      <c r="J23" s="245"/>
      <c r="K23" s="246"/>
      <c r="L23" s="117">
        <v>166</v>
      </c>
      <c r="M23" s="118">
        <f t="shared" ref="M23:M24" si="23">L23+C23</f>
        <v>205</v>
      </c>
      <c r="N23" s="245"/>
      <c r="O23" s="246"/>
      <c r="P23" s="115">
        <v>118</v>
      </c>
      <c r="Q23" s="116">
        <f t="shared" ref="Q23:Q24" si="24">P23+C23</f>
        <v>157</v>
      </c>
      <c r="R23" s="245"/>
      <c r="S23" s="246"/>
      <c r="T23" s="115">
        <v>183</v>
      </c>
      <c r="U23" s="116">
        <f t="shared" ref="U23:U24" si="25">T23+C23</f>
        <v>222</v>
      </c>
      <c r="V23" s="245"/>
      <c r="W23" s="246"/>
      <c r="X23" s="118">
        <f t="shared" si="0"/>
        <v>922</v>
      </c>
      <c r="Y23" s="117">
        <f>D23+H23+L23+P23+T23</f>
        <v>727</v>
      </c>
      <c r="Z23" s="119">
        <f>AVERAGE(E23,I23,M23,Q23,U23)</f>
        <v>184.4</v>
      </c>
      <c r="AA23" s="120">
        <f>AVERAGE(E23,I23,M23,Q23,U23)-C23</f>
        <v>145.4</v>
      </c>
      <c r="AB23" s="241"/>
    </row>
    <row r="24" spans="1:28" s="134" customFormat="1" ht="16.899999999999999" customHeight="1" thickBot="1" x14ac:dyDescent="0.25">
      <c r="A24" s="112"/>
      <c r="B24" s="136" t="s">
        <v>91</v>
      </c>
      <c r="C24" s="123">
        <v>14</v>
      </c>
      <c r="D24" s="115">
        <v>128</v>
      </c>
      <c r="E24" s="116">
        <f t="shared" si="21"/>
        <v>142</v>
      </c>
      <c r="F24" s="247"/>
      <c r="G24" s="248"/>
      <c r="H24" s="124">
        <v>134</v>
      </c>
      <c r="I24" s="118">
        <f t="shared" si="22"/>
        <v>148</v>
      </c>
      <c r="J24" s="247"/>
      <c r="K24" s="248"/>
      <c r="L24" s="117">
        <v>181</v>
      </c>
      <c r="M24" s="118">
        <f t="shared" si="23"/>
        <v>195</v>
      </c>
      <c r="N24" s="247"/>
      <c r="O24" s="248"/>
      <c r="P24" s="115">
        <v>178</v>
      </c>
      <c r="Q24" s="116">
        <f t="shared" si="24"/>
        <v>192</v>
      </c>
      <c r="R24" s="247"/>
      <c r="S24" s="248"/>
      <c r="T24" s="115">
        <v>174</v>
      </c>
      <c r="U24" s="116">
        <f t="shared" si="25"/>
        <v>188</v>
      </c>
      <c r="V24" s="247"/>
      <c r="W24" s="248"/>
      <c r="X24" s="118">
        <f t="shared" si="0"/>
        <v>865</v>
      </c>
      <c r="Y24" s="124">
        <f>D24+H24+L24+P24+T24</f>
        <v>795</v>
      </c>
      <c r="Z24" s="125">
        <f>AVERAGE(E24,I24,M24,Q24,U24)</f>
        <v>173</v>
      </c>
      <c r="AA24" s="126">
        <f>AVERAGE(E24,I24,M24,Q24,U24)-C24</f>
        <v>159</v>
      </c>
      <c r="AB24" s="242"/>
    </row>
    <row r="25" spans="1:28" s="134" customFormat="1" ht="48.75" customHeight="1" thickBot="1" x14ac:dyDescent="0.25">
      <c r="A25" s="112"/>
      <c r="B25" s="127" t="s">
        <v>85</v>
      </c>
      <c r="C25" s="138">
        <f>SUM(C26:C28)</f>
        <v>32</v>
      </c>
      <c r="D25" s="100">
        <f>SUM(D26:D28)</f>
        <v>457</v>
      </c>
      <c r="E25" s="129">
        <f>SUM(E26:E28)</f>
        <v>489</v>
      </c>
      <c r="F25" s="129">
        <f>E5</f>
        <v>619</v>
      </c>
      <c r="G25" s="106" t="str">
        <f>B5</f>
        <v>Aavmar</v>
      </c>
      <c r="H25" s="130">
        <f>SUM(H26:H28)</f>
        <v>467</v>
      </c>
      <c r="I25" s="129">
        <f>SUM(I26:I28)</f>
        <v>499</v>
      </c>
      <c r="J25" s="129">
        <f>I13</f>
        <v>550</v>
      </c>
      <c r="K25" s="106" t="str">
        <f>B13</f>
        <v>VERX</v>
      </c>
      <c r="L25" s="108">
        <f>SUM(L26:L28)</f>
        <v>519</v>
      </c>
      <c r="M25" s="132">
        <f>SUM(M26:M28)</f>
        <v>551</v>
      </c>
      <c r="N25" s="129">
        <f>M21</f>
        <v>562</v>
      </c>
      <c r="O25" s="106" t="str">
        <f>B21</f>
        <v>Toode</v>
      </c>
      <c r="P25" s="107">
        <f>SUM(P26:P28)</f>
        <v>507</v>
      </c>
      <c r="Q25" s="132">
        <f>SUM(Q26:Q28)</f>
        <v>539</v>
      </c>
      <c r="R25" s="129">
        <f>Q9</f>
        <v>535</v>
      </c>
      <c r="S25" s="106" t="str">
        <f>B9</f>
        <v>TER Team</v>
      </c>
      <c r="T25" s="107">
        <f>SUM(T26:T28)</f>
        <v>470</v>
      </c>
      <c r="U25" s="132">
        <f>SUM(U26:U28)</f>
        <v>502</v>
      </c>
      <c r="V25" s="129">
        <f>U17</f>
        <v>501</v>
      </c>
      <c r="W25" s="106" t="str">
        <f>B17</f>
        <v>Põdra Pubi</v>
      </c>
      <c r="X25" s="109">
        <f t="shared" si="0"/>
        <v>2580</v>
      </c>
      <c r="Y25" s="107">
        <f>SUM(Y26:Y28)</f>
        <v>2420</v>
      </c>
      <c r="Z25" s="133">
        <f>AVERAGE(Z26,Z27,Z28)</f>
        <v>172</v>
      </c>
      <c r="AA25" s="111">
        <f>AVERAGE(AA26,AA27,AA28)</f>
        <v>161.33333333333334</v>
      </c>
      <c r="AB25" s="240">
        <f>F26+J26+N26+R26+V26</f>
        <v>2</v>
      </c>
    </row>
    <row r="26" spans="1:28" s="134" customFormat="1" ht="16.149999999999999" customHeight="1" x14ac:dyDescent="0.2">
      <c r="A26" s="112"/>
      <c r="B26" s="135" t="s">
        <v>86</v>
      </c>
      <c r="C26" s="121">
        <v>22</v>
      </c>
      <c r="D26" s="115">
        <v>156</v>
      </c>
      <c r="E26" s="116">
        <f>C26+D26</f>
        <v>178</v>
      </c>
      <c r="F26" s="243">
        <v>0</v>
      </c>
      <c r="G26" s="244"/>
      <c r="H26" s="117">
        <v>125</v>
      </c>
      <c r="I26" s="118">
        <f>H26+C26</f>
        <v>147</v>
      </c>
      <c r="J26" s="243">
        <v>0</v>
      </c>
      <c r="K26" s="244"/>
      <c r="L26" s="117">
        <v>147</v>
      </c>
      <c r="M26" s="118">
        <f>L26+C26</f>
        <v>169</v>
      </c>
      <c r="N26" s="243">
        <v>0</v>
      </c>
      <c r="O26" s="244"/>
      <c r="P26" s="117">
        <v>183</v>
      </c>
      <c r="Q26" s="116">
        <f>P26+C26</f>
        <v>205</v>
      </c>
      <c r="R26" s="243">
        <v>1</v>
      </c>
      <c r="S26" s="244"/>
      <c r="T26" s="115">
        <v>112</v>
      </c>
      <c r="U26" s="116">
        <f>T26+C26</f>
        <v>134</v>
      </c>
      <c r="V26" s="243">
        <v>1</v>
      </c>
      <c r="W26" s="244"/>
      <c r="X26" s="118">
        <f t="shared" si="0"/>
        <v>833</v>
      </c>
      <c r="Y26" s="117">
        <f>D26+H26+L26+P26+T26</f>
        <v>723</v>
      </c>
      <c r="Z26" s="119">
        <f>AVERAGE(E26,I26,M26,Q26,U26)</f>
        <v>166.6</v>
      </c>
      <c r="AA26" s="120">
        <f>AVERAGE(E26,I26,M26,Q26,U26)-C26</f>
        <v>144.6</v>
      </c>
      <c r="AB26" s="241"/>
    </row>
    <row r="27" spans="1:28" s="134" customFormat="1" ht="16.149999999999999" customHeight="1" x14ac:dyDescent="0.2">
      <c r="A27" s="112"/>
      <c r="B27" s="122" t="s">
        <v>87</v>
      </c>
      <c r="C27" s="121">
        <v>9</v>
      </c>
      <c r="D27" s="115">
        <v>173</v>
      </c>
      <c r="E27" s="116">
        <f t="shared" ref="E27:E28" si="26">C27+D27</f>
        <v>182</v>
      </c>
      <c r="F27" s="245"/>
      <c r="G27" s="246"/>
      <c r="H27" s="117">
        <v>138</v>
      </c>
      <c r="I27" s="118">
        <f t="shared" ref="I27:I28" si="27">H27+C27</f>
        <v>147</v>
      </c>
      <c r="J27" s="245"/>
      <c r="K27" s="246"/>
      <c r="L27" s="117">
        <v>204</v>
      </c>
      <c r="M27" s="118">
        <f t="shared" ref="M27:M28" si="28">L27+C27</f>
        <v>213</v>
      </c>
      <c r="N27" s="245"/>
      <c r="O27" s="246"/>
      <c r="P27" s="115">
        <v>191</v>
      </c>
      <c r="Q27" s="116">
        <f t="shared" ref="Q27:Q28" si="29">P27+C27</f>
        <v>200</v>
      </c>
      <c r="R27" s="245"/>
      <c r="S27" s="246"/>
      <c r="T27" s="115">
        <v>166</v>
      </c>
      <c r="U27" s="116">
        <f t="shared" ref="U27:U28" si="30">T27+C27</f>
        <v>175</v>
      </c>
      <c r="V27" s="245"/>
      <c r="W27" s="246"/>
      <c r="X27" s="118">
        <f t="shared" si="0"/>
        <v>917</v>
      </c>
      <c r="Y27" s="117">
        <f>D27+H27+L27+P27+T27</f>
        <v>872</v>
      </c>
      <c r="Z27" s="119">
        <f>AVERAGE(E27,I27,M27,Q27,U27)</f>
        <v>183.4</v>
      </c>
      <c r="AA27" s="120">
        <f>AVERAGE(E27,I27,M27,Q27,U27)-C27</f>
        <v>174.4</v>
      </c>
      <c r="AB27" s="241"/>
    </row>
    <row r="28" spans="1:28" s="134" customFormat="1" ht="16.899999999999999" customHeight="1" thickBot="1" x14ac:dyDescent="0.25">
      <c r="A28" s="112"/>
      <c r="B28" s="136" t="s">
        <v>130</v>
      </c>
      <c r="C28" s="123">
        <v>1</v>
      </c>
      <c r="D28" s="115">
        <v>128</v>
      </c>
      <c r="E28" s="116">
        <f t="shared" si="26"/>
        <v>129</v>
      </c>
      <c r="F28" s="247"/>
      <c r="G28" s="248"/>
      <c r="H28" s="124">
        <v>204</v>
      </c>
      <c r="I28" s="118">
        <f t="shared" si="27"/>
        <v>205</v>
      </c>
      <c r="J28" s="247"/>
      <c r="K28" s="248"/>
      <c r="L28" s="117">
        <v>168</v>
      </c>
      <c r="M28" s="118">
        <f t="shared" si="28"/>
        <v>169</v>
      </c>
      <c r="N28" s="247"/>
      <c r="O28" s="248"/>
      <c r="P28" s="115">
        <v>133</v>
      </c>
      <c r="Q28" s="116">
        <f t="shared" si="29"/>
        <v>134</v>
      </c>
      <c r="R28" s="247"/>
      <c r="S28" s="248"/>
      <c r="T28" s="115">
        <v>192</v>
      </c>
      <c r="U28" s="116">
        <f t="shared" si="30"/>
        <v>193</v>
      </c>
      <c r="V28" s="247"/>
      <c r="W28" s="248"/>
      <c r="X28" s="118">
        <f t="shared" si="0"/>
        <v>830</v>
      </c>
      <c r="Y28" s="124">
        <f>D28+H28+L28+P28+T28</f>
        <v>825</v>
      </c>
      <c r="Z28" s="125">
        <f>AVERAGE(E28,I28,M28,Q28,U28)</f>
        <v>166</v>
      </c>
      <c r="AA28" s="126">
        <f>AVERAGE(E28,I28,M28,Q28,U28)-C28</f>
        <v>165</v>
      </c>
      <c r="AB28" s="242"/>
    </row>
    <row r="29" spans="1:28" s="134" customFormat="1" ht="24.75" customHeight="1" x14ac:dyDescent="0.2">
      <c r="A29" s="112"/>
      <c r="B29" s="139"/>
      <c r="C29" s="140"/>
      <c r="D29" s="141"/>
      <c r="E29" s="142"/>
      <c r="F29" s="143"/>
      <c r="G29" s="143"/>
      <c r="H29" s="141"/>
      <c r="I29" s="142"/>
      <c r="J29" s="143"/>
      <c r="K29" s="143"/>
      <c r="L29" s="141"/>
      <c r="M29" s="142"/>
      <c r="N29" s="143"/>
      <c r="O29" s="143"/>
      <c r="P29" s="141"/>
      <c r="Q29" s="142"/>
      <c r="R29" s="143"/>
      <c r="S29" s="143"/>
      <c r="T29" s="141"/>
      <c r="U29" s="142"/>
      <c r="V29" s="143"/>
      <c r="W29" s="143"/>
      <c r="X29" s="142"/>
      <c r="Y29" s="141"/>
      <c r="Z29" s="144"/>
      <c r="AA29" s="145"/>
      <c r="AB29" s="146"/>
    </row>
    <row r="30" spans="1:28" ht="22.5" x14ac:dyDescent="0.25">
      <c r="B30" s="66"/>
      <c r="C30" s="67"/>
      <c r="D30" s="68"/>
      <c r="E30" s="69"/>
      <c r="F30" s="69"/>
      <c r="G30" s="69" t="s">
        <v>140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7"/>
      <c r="S30" s="67"/>
      <c r="T30" s="67"/>
      <c r="U30" s="185"/>
      <c r="V30" s="186" t="s">
        <v>65</v>
      </c>
      <c r="W30" s="70"/>
      <c r="X30" s="70"/>
      <c r="Y30" s="70"/>
      <c r="Z30" s="67"/>
      <c r="AA30" s="67"/>
      <c r="AB30" s="68"/>
    </row>
    <row r="31" spans="1:28" ht="20.25" thickBot="1" x14ac:dyDescent="0.3">
      <c r="B31" s="71" t="s">
        <v>19</v>
      </c>
      <c r="C31" s="72"/>
      <c r="D31" s="68"/>
      <c r="E31" s="7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25">
      <c r="B32" s="74" t="s">
        <v>1</v>
      </c>
      <c r="C32" s="75" t="s">
        <v>20</v>
      </c>
      <c r="D32" s="76"/>
      <c r="E32" s="203" t="s">
        <v>21</v>
      </c>
      <c r="F32" s="249" t="s">
        <v>22</v>
      </c>
      <c r="G32" s="250"/>
      <c r="H32" s="78"/>
      <c r="I32" s="203" t="s">
        <v>23</v>
      </c>
      <c r="J32" s="249" t="s">
        <v>22</v>
      </c>
      <c r="K32" s="250"/>
      <c r="L32" s="79"/>
      <c r="M32" s="203" t="s">
        <v>24</v>
      </c>
      <c r="N32" s="249" t="s">
        <v>22</v>
      </c>
      <c r="O32" s="250"/>
      <c r="P32" s="79"/>
      <c r="Q32" s="203" t="s">
        <v>25</v>
      </c>
      <c r="R32" s="249" t="s">
        <v>22</v>
      </c>
      <c r="S32" s="250"/>
      <c r="T32" s="80"/>
      <c r="U32" s="203" t="s">
        <v>26</v>
      </c>
      <c r="V32" s="249" t="s">
        <v>22</v>
      </c>
      <c r="W32" s="250"/>
      <c r="X32" s="203" t="s">
        <v>27</v>
      </c>
      <c r="Y32" s="81"/>
      <c r="Z32" s="82" t="s">
        <v>28</v>
      </c>
      <c r="AA32" s="83" t="s">
        <v>4</v>
      </c>
      <c r="AB32" s="84" t="s">
        <v>27</v>
      </c>
    </row>
    <row r="33" spans="1:34" ht="17.25" thickBot="1" x14ac:dyDescent="0.3">
      <c r="A33" s="85"/>
      <c r="B33" s="86" t="s">
        <v>29</v>
      </c>
      <c r="C33" s="87"/>
      <c r="D33" s="88"/>
      <c r="E33" s="89" t="s">
        <v>30</v>
      </c>
      <c r="F33" s="251" t="s">
        <v>31</v>
      </c>
      <c r="G33" s="252"/>
      <c r="H33" s="90"/>
      <c r="I33" s="89" t="s">
        <v>30</v>
      </c>
      <c r="J33" s="251" t="s">
        <v>31</v>
      </c>
      <c r="K33" s="252"/>
      <c r="L33" s="89"/>
      <c r="M33" s="89" t="s">
        <v>30</v>
      </c>
      <c r="N33" s="251" t="s">
        <v>31</v>
      </c>
      <c r="O33" s="252"/>
      <c r="P33" s="89"/>
      <c r="Q33" s="89" t="s">
        <v>30</v>
      </c>
      <c r="R33" s="251" t="s">
        <v>31</v>
      </c>
      <c r="S33" s="252"/>
      <c r="T33" s="91"/>
      <c r="U33" s="89" t="s">
        <v>30</v>
      </c>
      <c r="V33" s="251" t="s">
        <v>31</v>
      </c>
      <c r="W33" s="252"/>
      <c r="X33" s="92" t="s">
        <v>30</v>
      </c>
      <c r="Y33" s="93" t="s">
        <v>32</v>
      </c>
      <c r="Z33" s="94" t="s">
        <v>33</v>
      </c>
      <c r="AA33" s="95" t="s">
        <v>34</v>
      </c>
      <c r="AB33" s="96" t="s">
        <v>2</v>
      </c>
    </row>
    <row r="34" spans="1:34" ht="48.75" customHeight="1" thickBot="1" x14ac:dyDescent="0.3">
      <c r="A34" s="97"/>
      <c r="B34" s="127" t="s">
        <v>55</v>
      </c>
      <c r="C34" s="99">
        <f>SUM(C35:C37)</f>
        <v>89</v>
      </c>
      <c r="D34" s="100">
        <f>SUM(D35:D37)</f>
        <v>389</v>
      </c>
      <c r="E34" s="101">
        <f>SUM(E35:E37)</f>
        <v>478</v>
      </c>
      <c r="F34" s="102">
        <f>E54</f>
        <v>513</v>
      </c>
      <c r="G34" s="103" t="str">
        <f>B54</f>
        <v>Eesti Raudtee</v>
      </c>
      <c r="H34" s="104">
        <f>SUM(H35:H37)</f>
        <v>391</v>
      </c>
      <c r="I34" s="105">
        <f>SUM(I35:I37)</f>
        <v>480</v>
      </c>
      <c r="J34" s="105">
        <f>I50</f>
        <v>577</v>
      </c>
      <c r="K34" s="106" t="str">
        <f>B50</f>
        <v>Royalsmart</v>
      </c>
      <c r="L34" s="107">
        <f>SUM(L35:L37)</f>
        <v>470</v>
      </c>
      <c r="M34" s="102">
        <f>SUM(M35:M37)</f>
        <v>559</v>
      </c>
      <c r="N34" s="102">
        <f>M46</f>
        <v>573</v>
      </c>
      <c r="O34" s="103" t="str">
        <f>B46</f>
        <v>Temper</v>
      </c>
      <c r="P34" s="108">
        <f>SUM(P35:P37)</f>
        <v>415</v>
      </c>
      <c r="Q34" s="102">
        <f>SUM(Q35:Q37)</f>
        <v>504</v>
      </c>
      <c r="R34" s="102">
        <f>Q42</f>
        <v>623</v>
      </c>
      <c r="S34" s="103" t="str">
        <f>B42</f>
        <v>Bowling</v>
      </c>
      <c r="T34" s="108">
        <f>SUM(T35:T37)</f>
        <v>452</v>
      </c>
      <c r="U34" s="102">
        <f>SUM(U35:U37)</f>
        <v>541</v>
      </c>
      <c r="V34" s="102">
        <f>U38</f>
        <v>560</v>
      </c>
      <c r="W34" s="103" t="str">
        <f>B38</f>
        <v>Silfer</v>
      </c>
      <c r="X34" s="109">
        <f t="shared" ref="X34:X57" si="31">E34+I34+M34+Q34+U34</f>
        <v>2562</v>
      </c>
      <c r="Y34" s="107">
        <f>SUM(Y35:Y37)</f>
        <v>2117</v>
      </c>
      <c r="Z34" s="110">
        <f>AVERAGE(Z35,Z36,Z37)</f>
        <v>170.79999999999998</v>
      </c>
      <c r="AA34" s="111">
        <f>AVERAGE(AA35,AA36,AA37)</f>
        <v>141.13333333333333</v>
      </c>
      <c r="AB34" s="240">
        <f>F35+J35+N35+R35+V35</f>
        <v>0</v>
      </c>
    </row>
    <row r="35" spans="1:34" ht="16.899999999999999" customHeight="1" x14ac:dyDescent="0.25">
      <c r="A35" s="112"/>
      <c r="B35" s="135" t="s">
        <v>141</v>
      </c>
      <c r="C35" s="114">
        <v>29</v>
      </c>
      <c r="D35" s="115">
        <v>118</v>
      </c>
      <c r="E35" s="116">
        <f>D35+C35</f>
        <v>147</v>
      </c>
      <c r="F35" s="243">
        <v>0</v>
      </c>
      <c r="G35" s="244"/>
      <c r="H35" s="117">
        <v>88</v>
      </c>
      <c r="I35" s="118">
        <f>H35+C35</f>
        <v>117</v>
      </c>
      <c r="J35" s="243">
        <v>0</v>
      </c>
      <c r="K35" s="244"/>
      <c r="L35" s="117">
        <v>181</v>
      </c>
      <c r="M35" s="118">
        <f>L35+C35</f>
        <v>210</v>
      </c>
      <c r="N35" s="243">
        <v>0</v>
      </c>
      <c r="O35" s="244"/>
      <c r="P35" s="117">
        <v>161</v>
      </c>
      <c r="Q35" s="116">
        <f>P35+C35</f>
        <v>190</v>
      </c>
      <c r="R35" s="243">
        <v>0</v>
      </c>
      <c r="S35" s="244"/>
      <c r="T35" s="115">
        <v>130</v>
      </c>
      <c r="U35" s="116">
        <f>T35+C35</f>
        <v>159</v>
      </c>
      <c r="V35" s="243">
        <v>0</v>
      </c>
      <c r="W35" s="244"/>
      <c r="X35" s="118">
        <f t="shared" si="31"/>
        <v>823</v>
      </c>
      <c r="Y35" s="117">
        <f>D35+H35+L35+P35+T35</f>
        <v>678</v>
      </c>
      <c r="Z35" s="119">
        <f>AVERAGE(E35,I35,M35,Q35,U35)</f>
        <v>164.6</v>
      </c>
      <c r="AA35" s="120">
        <f>AVERAGE(E35,I35,M35,Q35,U35)-C35</f>
        <v>135.6</v>
      </c>
      <c r="AB35" s="241"/>
    </row>
    <row r="36" spans="1:34" s="85" customFormat="1" ht="16.149999999999999" customHeight="1" x14ac:dyDescent="0.25">
      <c r="A36" s="112"/>
      <c r="B36" s="122" t="s">
        <v>142</v>
      </c>
      <c r="C36" s="121">
        <v>14</v>
      </c>
      <c r="D36" s="115">
        <v>134</v>
      </c>
      <c r="E36" s="116">
        <f t="shared" ref="E36:E37" si="32">D36+C36</f>
        <v>148</v>
      </c>
      <c r="F36" s="245"/>
      <c r="G36" s="246"/>
      <c r="H36" s="117">
        <v>141</v>
      </c>
      <c r="I36" s="118">
        <f t="shared" ref="I36:I37" si="33">H36+C36</f>
        <v>155</v>
      </c>
      <c r="J36" s="245"/>
      <c r="K36" s="246"/>
      <c r="L36" s="117">
        <v>147</v>
      </c>
      <c r="M36" s="118">
        <f t="shared" ref="M36:M37" si="34">L36+C36</f>
        <v>161</v>
      </c>
      <c r="N36" s="245"/>
      <c r="O36" s="246"/>
      <c r="P36" s="115">
        <v>106</v>
      </c>
      <c r="Q36" s="116">
        <f t="shared" ref="Q36:Q37" si="35">P36+C36</f>
        <v>120</v>
      </c>
      <c r="R36" s="245"/>
      <c r="S36" s="246"/>
      <c r="T36" s="115">
        <v>169</v>
      </c>
      <c r="U36" s="116">
        <f t="shared" ref="U36:U37" si="36">T36+C36</f>
        <v>183</v>
      </c>
      <c r="V36" s="245"/>
      <c r="W36" s="246"/>
      <c r="X36" s="118">
        <f t="shared" si="31"/>
        <v>767</v>
      </c>
      <c r="Y36" s="117">
        <f>D36+H36+L36+P36+T36</f>
        <v>697</v>
      </c>
      <c r="Z36" s="119">
        <f>AVERAGE(E36,I36,M36,Q36,U36)</f>
        <v>153.4</v>
      </c>
      <c r="AA36" s="120">
        <f>AVERAGE(E36,I36,M36,Q36,U36)-C36</f>
        <v>139.4</v>
      </c>
      <c r="AB36" s="241"/>
      <c r="AD36" s="65"/>
      <c r="AE36" s="65"/>
      <c r="AF36" s="65"/>
      <c r="AG36" s="65"/>
      <c r="AH36" s="65"/>
    </row>
    <row r="37" spans="1:34" s="85" customFormat="1" ht="17.45" customHeight="1" thickBot="1" x14ac:dyDescent="0.3">
      <c r="A37" s="112"/>
      <c r="B37" s="136" t="s">
        <v>60</v>
      </c>
      <c r="C37" s="123">
        <v>46</v>
      </c>
      <c r="D37" s="115">
        <v>137</v>
      </c>
      <c r="E37" s="116">
        <f t="shared" si="32"/>
        <v>183</v>
      </c>
      <c r="F37" s="247"/>
      <c r="G37" s="248"/>
      <c r="H37" s="124">
        <v>162</v>
      </c>
      <c r="I37" s="118">
        <f t="shared" si="33"/>
        <v>208</v>
      </c>
      <c r="J37" s="247"/>
      <c r="K37" s="248"/>
      <c r="L37" s="117">
        <v>142</v>
      </c>
      <c r="M37" s="118">
        <f t="shared" si="34"/>
        <v>188</v>
      </c>
      <c r="N37" s="247"/>
      <c r="O37" s="248"/>
      <c r="P37" s="115">
        <v>148</v>
      </c>
      <c r="Q37" s="116">
        <f t="shared" si="35"/>
        <v>194</v>
      </c>
      <c r="R37" s="247"/>
      <c r="S37" s="248"/>
      <c r="T37" s="115">
        <v>153</v>
      </c>
      <c r="U37" s="116">
        <f t="shared" si="36"/>
        <v>199</v>
      </c>
      <c r="V37" s="247"/>
      <c r="W37" s="248"/>
      <c r="X37" s="118">
        <f t="shared" si="31"/>
        <v>972</v>
      </c>
      <c r="Y37" s="124">
        <f>D37+H37+L37+P37+T37</f>
        <v>742</v>
      </c>
      <c r="Z37" s="125">
        <f>AVERAGE(E37,I37,M37,Q37,U37)</f>
        <v>194.4</v>
      </c>
      <c r="AA37" s="126">
        <f>AVERAGE(E37,I37,M37,Q37,U37)-C37</f>
        <v>148.4</v>
      </c>
      <c r="AB37" s="242"/>
      <c r="AD37" s="65"/>
      <c r="AE37" s="65"/>
      <c r="AF37" s="65"/>
      <c r="AG37" s="65"/>
      <c r="AH37" s="65"/>
    </row>
    <row r="38" spans="1:34" s="134" customFormat="1" ht="48.75" customHeight="1" thickBot="1" x14ac:dyDescent="0.3">
      <c r="A38" s="112"/>
      <c r="B38" s="127" t="s">
        <v>54</v>
      </c>
      <c r="C38" s="128">
        <f>SUM(C39:C41)</f>
        <v>97</v>
      </c>
      <c r="D38" s="100">
        <f>SUM(D39:D41)</f>
        <v>494</v>
      </c>
      <c r="E38" s="129">
        <f>SUM(E39:E41)</f>
        <v>591</v>
      </c>
      <c r="F38" s="129">
        <f>E50</f>
        <v>587</v>
      </c>
      <c r="G38" s="106" t="str">
        <f>B50</f>
        <v>Royalsmart</v>
      </c>
      <c r="H38" s="130">
        <f>SUM(H39:H41)</f>
        <v>410</v>
      </c>
      <c r="I38" s="129">
        <f>SUM(I39:I41)</f>
        <v>507</v>
      </c>
      <c r="J38" s="129">
        <f>I46</f>
        <v>552</v>
      </c>
      <c r="K38" s="106" t="str">
        <f>B46</f>
        <v>Temper</v>
      </c>
      <c r="L38" s="107">
        <f>SUM(L39:L41)</f>
        <v>465</v>
      </c>
      <c r="M38" s="131">
        <f>SUM(M39:M41)</f>
        <v>562</v>
      </c>
      <c r="N38" s="129">
        <f>M42</f>
        <v>553</v>
      </c>
      <c r="O38" s="106" t="str">
        <f>B42</f>
        <v>Bowling</v>
      </c>
      <c r="P38" s="107">
        <f>SUM(P39:P41)</f>
        <v>486</v>
      </c>
      <c r="Q38" s="102">
        <f>SUM(Q39:Q41)</f>
        <v>583</v>
      </c>
      <c r="R38" s="129">
        <f>Q54</f>
        <v>537</v>
      </c>
      <c r="S38" s="106" t="str">
        <f>B54</f>
        <v>Eesti Raudtee</v>
      </c>
      <c r="T38" s="107">
        <f>SUM(T39:T41)</f>
        <v>463</v>
      </c>
      <c r="U38" s="132">
        <f>SUM(U39:U41)</f>
        <v>560</v>
      </c>
      <c r="V38" s="129">
        <f>U34</f>
        <v>541</v>
      </c>
      <c r="W38" s="106" t="str">
        <f>B34</f>
        <v>VGB</v>
      </c>
      <c r="X38" s="109">
        <f t="shared" si="31"/>
        <v>2803</v>
      </c>
      <c r="Y38" s="107">
        <f>SUM(Y39:Y41)</f>
        <v>2318</v>
      </c>
      <c r="Z38" s="133">
        <f>AVERAGE(Z39,Z40,Z41)</f>
        <v>186.86666666666667</v>
      </c>
      <c r="AA38" s="111">
        <f>AVERAGE(AA39,AA40,AA41)</f>
        <v>154.53333333333333</v>
      </c>
      <c r="AB38" s="240">
        <f>F39+J39+N39+R39+V39</f>
        <v>4</v>
      </c>
      <c r="AD38" s="65"/>
      <c r="AE38" s="65"/>
      <c r="AF38" s="65"/>
      <c r="AG38" s="65"/>
      <c r="AH38" s="65"/>
    </row>
    <row r="39" spans="1:34" s="134" customFormat="1" ht="16.149999999999999" customHeight="1" x14ac:dyDescent="0.25">
      <c r="A39" s="112"/>
      <c r="B39" s="113" t="s">
        <v>56</v>
      </c>
      <c r="C39" s="121">
        <v>29</v>
      </c>
      <c r="D39" s="115">
        <v>182</v>
      </c>
      <c r="E39" s="116">
        <f>D39+C39</f>
        <v>211</v>
      </c>
      <c r="F39" s="243">
        <v>1</v>
      </c>
      <c r="G39" s="244"/>
      <c r="H39" s="117">
        <v>143</v>
      </c>
      <c r="I39" s="118">
        <f>H39+C39</f>
        <v>172</v>
      </c>
      <c r="J39" s="243">
        <v>0</v>
      </c>
      <c r="K39" s="244"/>
      <c r="L39" s="117">
        <v>192</v>
      </c>
      <c r="M39" s="118">
        <f>L39+C39</f>
        <v>221</v>
      </c>
      <c r="N39" s="243">
        <v>1</v>
      </c>
      <c r="O39" s="244"/>
      <c r="P39" s="117">
        <v>172</v>
      </c>
      <c r="Q39" s="116">
        <f>P39+C39</f>
        <v>201</v>
      </c>
      <c r="R39" s="243">
        <v>1</v>
      </c>
      <c r="S39" s="244"/>
      <c r="T39" s="115">
        <v>156</v>
      </c>
      <c r="U39" s="116">
        <f>T39+C39</f>
        <v>185</v>
      </c>
      <c r="V39" s="243">
        <v>1</v>
      </c>
      <c r="W39" s="244"/>
      <c r="X39" s="118">
        <f t="shared" si="31"/>
        <v>990</v>
      </c>
      <c r="Y39" s="117">
        <f>D39+H39+L39+P39+T39</f>
        <v>845</v>
      </c>
      <c r="Z39" s="119">
        <f>AVERAGE(E39,I39,M39,Q39,U39)</f>
        <v>198</v>
      </c>
      <c r="AA39" s="120">
        <f>AVERAGE(E39,I39,M39,Q39,U39)-C39</f>
        <v>169</v>
      </c>
      <c r="AB39" s="241"/>
      <c r="AD39" s="65"/>
      <c r="AE39" s="65"/>
      <c r="AF39" s="65"/>
      <c r="AG39" s="65"/>
      <c r="AH39" s="65"/>
    </row>
    <row r="40" spans="1:34" s="134" customFormat="1" ht="16.149999999999999" customHeight="1" x14ac:dyDescent="0.25">
      <c r="A40" s="112"/>
      <c r="B40" s="113" t="s">
        <v>143</v>
      </c>
      <c r="C40" s="121">
        <v>37</v>
      </c>
      <c r="D40" s="115">
        <v>171</v>
      </c>
      <c r="E40" s="116">
        <f t="shared" ref="E40:E41" si="37">D40+C40</f>
        <v>208</v>
      </c>
      <c r="F40" s="245"/>
      <c r="G40" s="246"/>
      <c r="H40" s="117">
        <v>148</v>
      </c>
      <c r="I40" s="118">
        <f t="shared" ref="I40:I41" si="38">H40+C40</f>
        <v>185</v>
      </c>
      <c r="J40" s="245"/>
      <c r="K40" s="246"/>
      <c r="L40" s="117">
        <v>137</v>
      </c>
      <c r="M40" s="118">
        <f t="shared" ref="M40:M41" si="39">L40+C40</f>
        <v>174</v>
      </c>
      <c r="N40" s="245"/>
      <c r="O40" s="246"/>
      <c r="P40" s="115">
        <v>148</v>
      </c>
      <c r="Q40" s="116">
        <f t="shared" ref="Q40:Q41" si="40">P40+C40</f>
        <v>185</v>
      </c>
      <c r="R40" s="245"/>
      <c r="S40" s="246"/>
      <c r="T40" s="115">
        <v>157</v>
      </c>
      <c r="U40" s="116">
        <f t="shared" ref="U40:U41" si="41">T40+C40</f>
        <v>194</v>
      </c>
      <c r="V40" s="245"/>
      <c r="W40" s="246"/>
      <c r="X40" s="118">
        <f t="shared" si="31"/>
        <v>946</v>
      </c>
      <c r="Y40" s="117">
        <f>D40+H40+L40+P40+T40</f>
        <v>761</v>
      </c>
      <c r="Z40" s="119">
        <f>AVERAGE(E40,I40,M40,Q40,U40)</f>
        <v>189.2</v>
      </c>
      <c r="AA40" s="120">
        <f>AVERAGE(E40,I40,M40,Q40,U40)-C40</f>
        <v>152.19999999999999</v>
      </c>
      <c r="AB40" s="241"/>
      <c r="AD40" s="65"/>
      <c r="AE40" s="65"/>
      <c r="AF40" s="65"/>
      <c r="AG40" s="65"/>
      <c r="AH40" s="65"/>
    </row>
    <row r="41" spans="1:34" s="134" customFormat="1" ht="16.899999999999999" customHeight="1" thickBot="1" x14ac:dyDescent="0.3">
      <c r="A41" s="112"/>
      <c r="B41" s="122" t="s">
        <v>58</v>
      </c>
      <c r="C41" s="123">
        <v>31</v>
      </c>
      <c r="D41" s="115">
        <v>141</v>
      </c>
      <c r="E41" s="116">
        <f t="shared" si="37"/>
        <v>172</v>
      </c>
      <c r="F41" s="247"/>
      <c r="G41" s="248"/>
      <c r="H41" s="124">
        <v>119</v>
      </c>
      <c r="I41" s="118">
        <f t="shared" si="38"/>
        <v>150</v>
      </c>
      <c r="J41" s="247"/>
      <c r="K41" s="248"/>
      <c r="L41" s="117">
        <v>136</v>
      </c>
      <c r="M41" s="118">
        <f t="shared" si="39"/>
        <v>167</v>
      </c>
      <c r="N41" s="247"/>
      <c r="O41" s="248"/>
      <c r="P41" s="115">
        <v>166</v>
      </c>
      <c r="Q41" s="116">
        <f t="shared" si="40"/>
        <v>197</v>
      </c>
      <c r="R41" s="247"/>
      <c r="S41" s="248"/>
      <c r="T41" s="115">
        <v>150</v>
      </c>
      <c r="U41" s="116">
        <f t="shared" si="41"/>
        <v>181</v>
      </c>
      <c r="V41" s="247"/>
      <c r="W41" s="248"/>
      <c r="X41" s="118">
        <f t="shared" si="31"/>
        <v>867</v>
      </c>
      <c r="Y41" s="124">
        <f>D41+H41+L41+P41+T41</f>
        <v>712</v>
      </c>
      <c r="Z41" s="125">
        <f>AVERAGE(E41,I41,M41,Q41,U41)</f>
        <v>173.4</v>
      </c>
      <c r="AA41" s="126">
        <f>AVERAGE(E41,I41,M41,Q41,U41)-C41</f>
        <v>142.4</v>
      </c>
      <c r="AB41" s="242"/>
      <c r="AD41" s="65"/>
      <c r="AE41" s="65"/>
      <c r="AF41" s="65"/>
      <c r="AG41" s="65"/>
      <c r="AH41" s="65"/>
    </row>
    <row r="42" spans="1:34" s="134" customFormat="1" ht="44.45" customHeight="1" thickBot="1" x14ac:dyDescent="0.25">
      <c r="A42" s="112"/>
      <c r="B42" s="127" t="s">
        <v>73</v>
      </c>
      <c r="C42" s="128">
        <f>SUM(C43:C45)</f>
        <v>73</v>
      </c>
      <c r="D42" s="100">
        <f>SUM(D43:D45)</f>
        <v>433</v>
      </c>
      <c r="E42" s="129">
        <f>SUM(E43:E45)</f>
        <v>506</v>
      </c>
      <c r="F42" s="129">
        <f>E46</f>
        <v>516</v>
      </c>
      <c r="G42" s="106" t="str">
        <f>B46</f>
        <v>Temper</v>
      </c>
      <c r="H42" s="130">
        <f>SUM(H43:H45)</f>
        <v>462</v>
      </c>
      <c r="I42" s="129">
        <f>SUM(I43:I45)</f>
        <v>535</v>
      </c>
      <c r="J42" s="129">
        <f>I54</f>
        <v>548</v>
      </c>
      <c r="K42" s="106" t="str">
        <f>B54</f>
        <v>Eesti Raudtee</v>
      </c>
      <c r="L42" s="107">
        <f>SUM(L43:L45)</f>
        <v>480</v>
      </c>
      <c r="M42" s="129">
        <f>SUM(M43:M45)</f>
        <v>553</v>
      </c>
      <c r="N42" s="129">
        <f>M38</f>
        <v>562</v>
      </c>
      <c r="O42" s="106" t="str">
        <f>B38</f>
        <v>Silfer</v>
      </c>
      <c r="P42" s="107">
        <f>SUM(P43:P45)</f>
        <v>550</v>
      </c>
      <c r="Q42" s="129">
        <f>SUM(Q43:Q45)</f>
        <v>623</v>
      </c>
      <c r="R42" s="129">
        <f>Q34</f>
        <v>504</v>
      </c>
      <c r="S42" s="106" t="str">
        <f>B34</f>
        <v>VGB</v>
      </c>
      <c r="T42" s="107">
        <f>SUM(T43:T45)</f>
        <v>499</v>
      </c>
      <c r="U42" s="129">
        <f>SUM(U43:U45)</f>
        <v>572</v>
      </c>
      <c r="V42" s="129">
        <f>U50</f>
        <v>549</v>
      </c>
      <c r="W42" s="106" t="str">
        <f>B50</f>
        <v>Royalsmart</v>
      </c>
      <c r="X42" s="109">
        <f t="shared" si="31"/>
        <v>2789</v>
      </c>
      <c r="Y42" s="107">
        <f>SUM(Y43:Y45)</f>
        <v>2424</v>
      </c>
      <c r="Z42" s="133">
        <f>AVERAGE(Z43,Z44,Z45)</f>
        <v>185.93333333333331</v>
      </c>
      <c r="AA42" s="111">
        <f>AVERAGE(AA43,AA44,AA45)</f>
        <v>161.6</v>
      </c>
      <c r="AB42" s="240">
        <f>F43+J43+N43+R43+V43</f>
        <v>2</v>
      </c>
    </row>
    <row r="43" spans="1:34" s="134" customFormat="1" ht="16.149999999999999" customHeight="1" x14ac:dyDescent="0.2">
      <c r="A43" s="112"/>
      <c r="B43" s="135" t="s">
        <v>92</v>
      </c>
      <c r="C43" s="121">
        <v>40</v>
      </c>
      <c r="D43" s="115">
        <v>117</v>
      </c>
      <c r="E43" s="116">
        <f>D43+C43</f>
        <v>157</v>
      </c>
      <c r="F43" s="243">
        <v>0</v>
      </c>
      <c r="G43" s="244"/>
      <c r="H43" s="117">
        <v>128</v>
      </c>
      <c r="I43" s="118">
        <f>H43+C43</f>
        <v>168</v>
      </c>
      <c r="J43" s="243">
        <v>0</v>
      </c>
      <c r="K43" s="244"/>
      <c r="L43" s="117">
        <v>129</v>
      </c>
      <c r="M43" s="118">
        <f>L43+C43</f>
        <v>169</v>
      </c>
      <c r="N43" s="243">
        <v>0</v>
      </c>
      <c r="O43" s="244"/>
      <c r="P43" s="117">
        <v>191</v>
      </c>
      <c r="Q43" s="116">
        <f>P43+C43</f>
        <v>231</v>
      </c>
      <c r="R43" s="243">
        <v>1</v>
      </c>
      <c r="S43" s="244"/>
      <c r="T43" s="115">
        <v>127</v>
      </c>
      <c r="U43" s="116">
        <f>T43+C43</f>
        <v>167</v>
      </c>
      <c r="V43" s="243">
        <v>1</v>
      </c>
      <c r="W43" s="244"/>
      <c r="X43" s="118">
        <f t="shared" si="31"/>
        <v>892</v>
      </c>
      <c r="Y43" s="117">
        <f>D43+H43+L43+P43+T43</f>
        <v>692</v>
      </c>
      <c r="Z43" s="119">
        <f>AVERAGE(E43,I43,M43,Q43,U43)</f>
        <v>178.4</v>
      </c>
      <c r="AA43" s="120">
        <f>AVERAGE(E43,I43,M43,Q43,U43)-C43</f>
        <v>138.4</v>
      </c>
      <c r="AB43" s="241"/>
    </row>
    <row r="44" spans="1:34" s="134" customFormat="1" ht="16.149999999999999" customHeight="1" x14ac:dyDescent="0.2">
      <c r="A44" s="112"/>
      <c r="B44" s="122" t="s">
        <v>93</v>
      </c>
      <c r="C44" s="121">
        <v>14</v>
      </c>
      <c r="D44" s="115">
        <v>140</v>
      </c>
      <c r="E44" s="116">
        <f t="shared" ref="E44:E45" si="42">D44+C44</f>
        <v>154</v>
      </c>
      <c r="F44" s="245"/>
      <c r="G44" s="246"/>
      <c r="H44" s="117">
        <v>198</v>
      </c>
      <c r="I44" s="118">
        <f t="shared" ref="I44:I45" si="43">H44+C44</f>
        <v>212</v>
      </c>
      <c r="J44" s="245"/>
      <c r="K44" s="246"/>
      <c r="L44" s="117">
        <v>197</v>
      </c>
      <c r="M44" s="118">
        <f t="shared" ref="M44:M45" si="44">L44+C44</f>
        <v>211</v>
      </c>
      <c r="N44" s="245"/>
      <c r="O44" s="246"/>
      <c r="P44" s="115">
        <v>191</v>
      </c>
      <c r="Q44" s="116">
        <f t="shared" ref="Q44:Q45" si="45">P44+C44</f>
        <v>205</v>
      </c>
      <c r="R44" s="245"/>
      <c r="S44" s="246"/>
      <c r="T44" s="115">
        <v>216</v>
      </c>
      <c r="U44" s="116">
        <f t="shared" ref="U44:U45" si="46">T44+C44</f>
        <v>230</v>
      </c>
      <c r="V44" s="245"/>
      <c r="W44" s="246"/>
      <c r="X44" s="118">
        <f t="shared" si="31"/>
        <v>1012</v>
      </c>
      <c r="Y44" s="117">
        <f>D44+H44+L44+P44+T44</f>
        <v>942</v>
      </c>
      <c r="Z44" s="119">
        <f>AVERAGE(E44,I44,M44,Q44,U44)</f>
        <v>202.4</v>
      </c>
      <c r="AA44" s="120">
        <f>AVERAGE(E44,I44,M44,Q44,U44)-C44</f>
        <v>188.4</v>
      </c>
      <c r="AB44" s="241"/>
    </row>
    <row r="45" spans="1:34" s="134" customFormat="1" ht="16.899999999999999" customHeight="1" thickBot="1" x14ac:dyDescent="0.25">
      <c r="A45" s="112"/>
      <c r="B45" s="136" t="s">
        <v>84</v>
      </c>
      <c r="C45" s="123">
        <v>19</v>
      </c>
      <c r="D45" s="115">
        <v>176</v>
      </c>
      <c r="E45" s="116">
        <f t="shared" si="42"/>
        <v>195</v>
      </c>
      <c r="F45" s="247"/>
      <c r="G45" s="248"/>
      <c r="H45" s="124">
        <v>136</v>
      </c>
      <c r="I45" s="118">
        <f t="shared" si="43"/>
        <v>155</v>
      </c>
      <c r="J45" s="247"/>
      <c r="K45" s="248"/>
      <c r="L45" s="117">
        <v>154</v>
      </c>
      <c r="M45" s="118">
        <f t="shared" si="44"/>
        <v>173</v>
      </c>
      <c r="N45" s="247"/>
      <c r="O45" s="248"/>
      <c r="P45" s="115">
        <v>168</v>
      </c>
      <c r="Q45" s="116">
        <f t="shared" si="45"/>
        <v>187</v>
      </c>
      <c r="R45" s="247"/>
      <c r="S45" s="248"/>
      <c r="T45" s="115">
        <v>156</v>
      </c>
      <c r="U45" s="116">
        <f t="shared" si="46"/>
        <v>175</v>
      </c>
      <c r="V45" s="247"/>
      <c r="W45" s="248"/>
      <c r="X45" s="118">
        <f t="shared" si="31"/>
        <v>885</v>
      </c>
      <c r="Y45" s="124">
        <f>D45+H45+L45+P45+T45</f>
        <v>790</v>
      </c>
      <c r="Z45" s="125">
        <f>AVERAGE(E45,I45,M45,Q45,U45)</f>
        <v>177</v>
      </c>
      <c r="AA45" s="126">
        <f>AVERAGE(E45,I45,M45,Q45,U45)-C45</f>
        <v>158</v>
      </c>
      <c r="AB45" s="242"/>
    </row>
    <row r="46" spans="1:34" s="134" customFormat="1" ht="48.75" customHeight="1" thickBot="1" x14ac:dyDescent="0.25">
      <c r="A46" s="112"/>
      <c r="B46" s="98" t="s">
        <v>72</v>
      </c>
      <c r="C46" s="128">
        <f>SUM(C47:C49)</f>
        <v>92</v>
      </c>
      <c r="D46" s="100">
        <f>SUM(D47:D49)</f>
        <v>424</v>
      </c>
      <c r="E46" s="129">
        <f>SUM(E47:E49)</f>
        <v>516</v>
      </c>
      <c r="F46" s="129">
        <f>E42</f>
        <v>506</v>
      </c>
      <c r="G46" s="106" t="str">
        <f>B42</f>
        <v>Bowling</v>
      </c>
      <c r="H46" s="137">
        <f>SUM(H47:H49)</f>
        <v>460</v>
      </c>
      <c r="I46" s="129">
        <f>SUM(I47:I49)</f>
        <v>552</v>
      </c>
      <c r="J46" s="129">
        <f>I38</f>
        <v>507</v>
      </c>
      <c r="K46" s="106" t="str">
        <f>B38</f>
        <v>Silfer</v>
      </c>
      <c r="L46" s="108">
        <f>SUM(L47:L49)</f>
        <v>481</v>
      </c>
      <c r="M46" s="132">
        <f>SUM(M47:M49)</f>
        <v>573</v>
      </c>
      <c r="N46" s="129">
        <f>M34</f>
        <v>559</v>
      </c>
      <c r="O46" s="106" t="str">
        <f>B34</f>
        <v>VGB</v>
      </c>
      <c r="P46" s="107">
        <f>SUM(P47:P49)</f>
        <v>491</v>
      </c>
      <c r="Q46" s="132">
        <f>SUM(Q47:Q49)</f>
        <v>583</v>
      </c>
      <c r="R46" s="129">
        <f>Q50</f>
        <v>615</v>
      </c>
      <c r="S46" s="106" t="str">
        <f>B50</f>
        <v>Royalsmart</v>
      </c>
      <c r="T46" s="107">
        <f>SUM(T47:T49)</f>
        <v>442</v>
      </c>
      <c r="U46" s="132">
        <f>SUM(U47:U49)</f>
        <v>534</v>
      </c>
      <c r="V46" s="129">
        <f>U54</f>
        <v>521</v>
      </c>
      <c r="W46" s="106" t="str">
        <f>B54</f>
        <v>Eesti Raudtee</v>
      </c>
      <c r="X46" s="109">
        <f t="shared" si="31"/>
        <v>2758</v>
      </c>
      <c r="Y46" s="107">
        <f>SUM(Y47:Y49)</f>
        <v>2298</v>
      </c>
      <c r="Z46" s="133">
        <f>AVERAGE(Z47,Z48,Z49)</f>
        <v>183.86666666666667</v>
      </c>
      <c r="AA46" s="111">
        <f>AVERAGE(AA47,AA48,AA49)</f>
        <v>153.20000000000002</v>
      </c>
      <c r="AB46" s="240">
        <f>F47+J47+N47+R47+V47</f>
        <v>4</v>
      </c>
    </row>
    <row r="47" spans="1:34" s="134" customFormat="1" ht="16.149999999999999" customHeight="1" x14ac:dyDescent="0.2">
      <c r="A47" s="112"/>
      <c r="B47" s="135" t="s">
        <v>78</v>
      </c>
      <c r="C47" s="121">
        <v>28</v>
      </c>
      <c r="D47" s="115">
        <v>151</v>
      </c>
      <c r="E47" s="116">
        <f>D47+C47</f>
        <v>179</v>
      </c>
      <c r="F47" s="243">
        <v>1</v>
      </c>
      <c r="G47" s="244"/>
      <c r="H47" s="117">
        <v>160</v>
      </c>
      <c r="I47" s="118">
        <f>H47+C47</f>
        <v>188</v>
      </c>
      <c r="J47" s="243">
        <v>1</v>
      </c>
      <c r="K47" s="244"/>
      <c r="L47" s="117">
        <v>181</v>
      </c>
      <c r="M47" s="118">
        <f>L47+C47</f>
        <v>209</v>
      </c>
      <c r="N47" s="243">
        <v>1</v>
      </c>
      <c r="O47" s="244"/>
      <c r="P47" s="117">
        <v>180</v>
      </c>
      <c r="Q47" s="116">
        <f>P47+C47</f>
        <v>208</v>
      </c>
      <c r="R47" s="243">
        <v>0</v>
      </c>
      <c r="S47" s="244"/>
      <c r="T47" s="115">
        <v>137</v>
      </c>
      <c r="U47" s="116">
        <f>T47+C47</f>
        <v>165</v>
      </c>
      <c r="V47" s="243">
        <v>1</v>
      </c>
      <c r="W47" s="244"/>
      <c r="X47" s="118">
        <f t="shared" si="31"/>
        <v>949</v>
      </c>
      <c r="Y47" s="117">
        <f>D47+H47+L47+P47+T47</f>
        <v>809</v>
      </c>
      <c r="Z47" s="119">
        <f>AVERAGE(E47,I47,M47,Q47,U47)</f>
        <v>189.8</v>
      </c>
      <c r="AA47" s="120">
        <f>AVERAGE(E47,I47,M47,Q47,U47)-C47</f>
        <v>161.80000000000001</v>
      </c>
      <c r="AB47" s="241"/>
    </row>
    <row r="48" spans="1:34" s="134" customFormat="1" ht="16.149999999999999" customHeight="1" x14ac:dyDescent="0.2">
      <c r="A48" s="112"/>
      <c r="B48" s="122" t="s">
        <v>79</v>
      </c>
      <c r="C48" s="121">
        <v>34</v>
      </c>
      <c r="D48" s="115">
        <v>130</v>
      </c>
      <c r="E48" s="116">
        <f t="shared" ref="E48:E49" si="47">D48+C48</f>
        <v>164</v>
      </c>
      <c r="F48" s="245"/>
      <c r="G48" s="246"/>
      <c r="H48" s="117">
        <v>142</v>
      </c>
      <c r="I48" s="118">
        <f t="shared" ref="I48:I49" si="48">H48+C48</f>
        <v>176</v>
      </c>
      <c r="J48" s="245"/>
      <c r="K48" s="246"/>
      <c r="L48" s="117">
        <v>141</v>
      </c>
      <c r="M48" s="118">
        <f t="shared" ref="M48:M49" si="49">L48+C48</f>
        <v>175</v>
      </c>
      <c r="N48" s="245"/>
      <c r="O48" s="246"/>
      <c r="P48" s="115">
        <v>160</v>
      </c>
      <c r="Q48" s="116">
        <f t="shared" ref="Q48:Q49" si="50">P48+C48</f>
        <v>194</v>
      </c>
      <c r="R48" s="245"/>
      <c r="S48" s="246"/>
      <c r="T48" s="115">
        <v>126</v>
      </c>
      <c r="U48" s="116">
        <f t="shared" ref="U48:U49" si="51">T48+C48</f>
        <v>160</v>
      </c>
      <c r="V48" s="245"/>
      <c r="W48" s="246"/>
      <c r="X48" s="118">
        <f t="shared" si="31"/>
        <v>869</v>
      </c>
      <c r="Y48" s="117">
        <f>D48+H48+L48+P48+T48</f>
        <v>699</v>
      </c>
      <c r="Z48" s="119">
        <f>AVERAGE(E48,I48,M48,Q48,U48)</f>
        <v>173.8</v>
      </c>
      <c r="AA48" s="120">
        <f>AVERAGE(E48,I48,M48,Q48,U48)-C48</f>
        <v>139.80000000000001</v>
      </c>
      <c r="AB48" s="241"/>
    </row>
    <row r="49" spans="1:28" s="134" customFormat="1" ht="16.899999999999999" customHeight="1" thickBot="1" x14ac:dyDescent="0.25">
      <c r="A49" s="112"/>
      <c r="B49" s="136" t="s">
        <v>80</v>
      </c>
      <c r="C49" s="123">
        <v>30</v>
      </c>
      <c r="D49" s="115">
        <v>143</v>
      </c>
      <c r="E49" s="116">
        <f t="shared" si="47"/>
        <v>173</v>
      </c>
      <c r="F49" s="247"/>
      <c r="G49" s="248"/>
      <c r="H49" s="124">
        <v>158</v>
      </c>
      <c r="I49" s="118">
        <f t="shared" si="48"/>
        <v>188</v>
      </c>
      <c r="J49" s="247"/>
      <c r="K49" s="248"/>
      <c r="L49" s="117">
        <v>159</v>
      </c>
      <c r="M49" s="118">
        <f t="shared" si="49"/>
        <v>189</v>
      </c>
      <c r="N49" s="247"/>
      <c r="O49" s="248"/>
      <c r="P49" s="115">
        <v>151</v>
      </c>
      <c r="Q49" s="116">
        <f t="shared" si="50"/>
        <v>181</v>
      </c>
      <c r="R49" s="247"/>
      <c r="S49" s="248"/>
      <c r="T49" s="115">
        <v>179</v>
      </c>
      <c r="U49" s="116">
        <f t="shared" si="51"/>
        <v>209</v>
      </c>
      <c r="V49" s="247"/>
      <c r="W49" s="248"/>
      <c r="X49" s="118">
        <f t="shared" si="31"/>
        <v>940</v>
      </c>
      <c r="Y49" s="124">
        <f>D49+H49+L49+P49+T49</f>
        <v>790</v>
      </c>
      <c r="Z49" s="125">
        <f>AVERAGE(E49,I49,M49,Q49,U49)</f>
        <v>188</v>
      </c>
      <c r="AA49" s="126">
        <f>AVERAGE(E49,I49,M49,Q49,U49)-C49</f>
        <v>158</v>
      </c>
      <c r="AB49" s="242"/>
    </row>
    <row r="50" spans="1:28" s="134" customFormat="1" ht="48.75" customHeight="1" thickBot="1" x14ac:dyDescent="0.25">
      <c r="A50" s="112"/>
      <c r="B50" s="98" t="s">
        <v>53</v>
      </c>
      <c r="C50" s="138">
        <f>SUM(C51:C53)</f>
        <v>102</v>
      </c>
      <c r="D50" s="100">
        <f>SUM(D51:D53)</f>
        <v>485</v>
      </c>
      <c r="E50" s="129">
        <f>SUM(E51:E53)</f>
        <v>587</v>
      </c>
      <c r="F50" s="129">
        <f>E38</f>
        <v>591</v>
      </c>
      <c r="G50" s="106" t="str">
        <f>B38</f>
        <v>Silfer</v>
      </c>
      <c r="H50" s="130">
        <f>SUM(H51:H53)</f>
        <v>475</v>
      </c>
      <c r="I50" s="129">
        <f>SUM(I51:I53)</f>
        <v>577</v>
      </c>
      <c r="J50" s="129">
        <f>I34</f>
        <v>480</v>
      </c>
      <c r="K50" s="106" t="str">
        <f>B34</f>
        <v>VGB</v>
      </c>
      <c r="L50" s="107">
        <f>SUM(L51:L53)</f>
        <v>418</v>
      </c>
      <c r="M50" s="131">
        <f>SUM(M51:M53)</f>
        <v>520</v>
      </c>
      <c r="N50" s="129">
        <f>M54</f>
        <v>564</v>
      </c>
      <c r="O50" s="106" t="str">
        <f>B54</f>
        <v>Eesti Raudtee</v>
      </c>
      <c r="P50" s="107">
        <f>SUM(P51:P53)</f>
        <v>513</v>
      </c>
      <c r="Q50" s="131">
        <f>SUM(Q51:Q53)</f>
        <v>615</v>
      </c>
      <c r="R50" s="129">
        <f>Q46</f>
        <v>583</v>
      </c>
      <c r="S50" s="106" t="str">
        <f>B46</f>
        <v>Temper</v>
      </c>
      <c r="T50" s="107">
        <f>SUM(T51:T53)</f>
        <v>447</v>
      </c>
      <c r="U50" s="131">
        <f>SUM(U51:U53)</f>
        <v>549</v>
      </c>
      <c r="V50" s="129">
        <f>U42</f>
        <v>572</v>
      </c>
      <c r="W50" s="106" t="str">
        <f>B42</f>
        <v>Bowling</v>
      </c>
      <c r="X50" s="109">
        <f t="shared" si="31"/>
        <v>2848</v>
      </c>
      <c r="Y50" s="107">
        <f>SUM(Y51:Y53)</f>
        <v>2338</v>
      </c>
      <c r="Z50" s="133">
        <f>AVERAGE(Z51,Z52,Z53)</f>
        <v>189.86666666666667</v>
      </c>
      <c r="AA50" s="111">
        <f>AVERAGE(AA51,AA52,AA53)</f>
        <v>155.86666666666667</v>
      </c>
      <c r="AB50" s="240">
        <f>F51+J51+N51+R51+V51</f>
        <v>2</v>
      </c>
    </row>
    <row r="51" spans="1:28" s="134" customFormat="1" ht="16.149999999999999" customHeight="1" x14ac:dyDescent="0.2">
      <c r="A51" s="112"/>
      <c r="B51" s="113" t="s">
        <v>52</v>
      </c>
      <c r="C51" s="121">
        <v>42</v>
      </c>
      <c r="D51" s="115">
        <v>139</v>
      </c>
      <c r="E51" s="116">
        <f>D51+C51</f>
        <v>181</v>
      </c>
      <c r="F51" s="243">
        <v>0</v>
      </c>
      <c r="G51" s="244"/>
      <c r="H51" s="117">
        <v>151</v>
      </c>
      <c r="I51" s="118">
        <f>H51+C51</f>
        <v>193</v>
      </c>
      <c r="J51" s="243">
        <v>1</v>
      </c>
      <c r="K51" s="244"/>
      <c r="L51" s="117">
        <v>130</v>
      </c>
      <c r="M51" s="118">
        <f>L51+C51</f>
        <v>172</v>
      </c>
      <c r="N51" s="243">
        <v>0</v>
      </c>
      <c r="O51" s="244"/>
      <c r="P51" s="117">
        <v>174</v>
      </c>
      <c r="Q51" s="116">
        <f>P51+C51</f>
        <v>216</v>
      </c>
      <c r="R51" s="243">
        <v>1</v>
      </c>
      <c r="S51" s="244"/>
      <c r="T51" s="115">
        <v>148</v>
      </c>
      <c r="U51" s="116">
        <f>T51+C51</f>
        <v>190</v>
      </c>
      <c r="V51" s="243">
        <v>0</v>
      </c>
      <c r="W51" s="244"/>
      <c r="X51" s="118">
        <f t="shared" si="31"/>
        <v>952</v>
      </c>
      <c r="Y51" s="117">
        <f>D51+H51+L51+P51+T51</f>
        <v>742</v>
      </c>
      <c r="Z51" s="119">
        <f>AVERAGE(E51,I51,M51,Q51,U51)</f>
        <v>190.4</v>
      </c>
      <c r="AA51" s="120">
        <f>AVERAGE(E51,I51,M51,Q51,U51)-C51</f>
        <v>148.4</v>
      </c>
      <c r="AB51" s="241"/>
    </row>
    <row r="52" spans="1:28" s="134" customFormat="1" ht="16.149999999999999" customHeight="1" x14ac:dyDescent="0.2">
      <c r="A52" s="112"/>
      <c r="B52" s="113" t="s">
        <v>62</v>
      </c>
      <c r="C52" s="121">
        <v>29</v>
      </c>
      <c r="D52" s="115">
        <v>143</v>
      </c>
      <c r="E52" s="116">
        <f t="shared" ref="E52:E53" si="52">D52+C52</f>
        <v>172</v>
      </c>
      <c r="F52" s="245"/>
      <c r="G52" s="246"/>
      <c r="H52" s="117">
        <v>143</v>
      </c>
      <c r="I52" s="118">
        <f t="shared" ref="I52:I53" si="53">H52+C52</f>
        <v>172</v>
      </c>
      <c r="J52" s="245"/>
      <c r="K52" s="246"/>
      <c r="L52" s="117">
        <v>144</v>
      </c>
      <c r="M52" s="118">
        <f t="shared" ref="M52:M53" si="54">L52+C52</f>
        <v>173</v>
      </c>
      <c r="N52" s="245"/>
      <c r="O52" s="246"/>
      <c r="P52" s="115">
        <v>190</v>
      </c>
      <c r="Q52" s="116">
        <f t="shared" ref="Q52:Q53" si="55">P52+C52</f>
        <v>219</v>
      </c>
      <c r="R52" s="245"/>
      <c r="S52" s="246"/>
      <c r="T52" s="115">
        <v>168</v>
      </c>
      <c r="U52" s="116">
        <f t="shared" ref="U52:U53" si="56">T52+C52</f>
        <v>197</v>
      </c>
      <c r="V52" s="245"/>
      <c r="W52" s="246"/>
      <c r="X52" s="118">
        <f t="shared" si="31"/>
        <v>933</v>
      </c>
      <c r="Y52" s="117">
        <f>D52+H52+L52+P52+T52</f>
        <v>788</v>
      </c>
      <c r="Z52" s="119">
        <f>AVERAGE(E52,I52,M52,Q52,U52)</f>
        <v>186.6</v>
      </c>
      <c r="AA52" s="120">
        <f>AVERAGE(E52,I52,M52,Q52,U52)-C52</f>
        <v>157.6</v>
      </c>
      <c r="AB52" s="241"/>
    </row>
    <row r="53" spans="1:28" s="134" customFormat="1" ht="16.899999999999999" customHeight="1" thickBot="1" x14ac:dyDescent="0.25">
      <c r="A53" s="112"/>
      <c r="B53" s="122" t="s">
        <v>63</v>
      </c>
      <c r="C53" s="123">
        <v>31</v>
      </c>
      <c r="D53" s="115">
        <v>203</v>
      </c>
      <c r="E53" s="116">
        <f t="shared" si="52"/>
        <v>234</v>
      </c>
      <c r="F53" s="247"/>
      <c r="G53" s="248"/>
      <c r="H53" s="124">
        <v>181</v>
      </c>
      <c r="I53" s="118">
        <f t="shared" si="53"/>
        <v>212</v>
      </c>
      <c r="J53" s="247"/>
      <c r="K53" s="248"/>
      <c r="L53" s="117">
        <v>144</v>
      </c>
      <c r="M53" s="118">
        <f t="shared" si="54"/>
        <v>175</v>
      </c>
      <c r="N53" s="247"/>
      <c r="O53" s="248"/>
      <c r="P53" s="115">
        <v>149</v>
      </c>
      <c r="Q53" s="116">
        <f t="shared" si="55"/>
        <v>180</v>
      </c>
      <c r="R53" s="247"/>
      <c r="S53" s="248"/>
      <c r="T53" s="115">
        <v>131</v>
      </c>
      <c r="U53" s="116">
        <f t="shared" si="56"/>
        <v>162</v>
      </c>
      <c r="V53" s="247"/>
      <c r="W53" s="248"/>
      <c r="X53" s="118">
        <f t="shared" si="31"/>
        <v>963</v>
      </c>
      <c r="Y53" s="124">
        <f>D53+H53+L53+P53+T53</f>
        <v>808</v>
      </c>
      <c r="Z53" s="125">
        <f>AVERAGE(E53,I53,M53,Q53,U53)</f>
        <v>192.6</v>
      </c>
      <c r="AA53" s="126">
        <f>AVERAGE(E53,I53,M53,Q53,U53)-C53</f>
        <v>161.6</v>
      </c>
      <c r="AB53" s="242"/>
    </row>
    <row r="54" spans="1:28" s="134" customFormat="1" ht="48.75" customHeight="1" thickBot="1" x14ac:dyDescent="0.25">
      <c r="A54" s="112"/>
      <c r="B54" s="127" t="s">
        <v>101</v>
      </c>
      <c r="C54" s="138">
        <f>SUM(C55:C57)</f>
        <v>71</v>
      </c>
      <c r="D54" s="100">
        <f>SUM(D55:D57)</f>
        <v>442</v>
      </c>
      <c r="E54" s="129">
        <f>SUM(E55:E57)</f>
        <v>513</v>
      </c>
      <c r="F54" s="129">
        <f>E34</f>
        <v>478</v>
      </c>
      <c r="G54" s="106" t="str">
        <f>B34</f>
        <v>VGB</v>
      </c>
      <c r="H54" s="130">
        <f>SUM(H55:H57)</f>
        <v>477</v>
      </c>
      <c r="I54" s="129">
        <f>SUM(I55:I57)</f>
        <v>548</v>
      </c>
      <c r="J54" s="129">
        <f>I42</f>
        <v>535</v>
      </c>
      <c r="K54" s="106" t="str">
        <f>B42</f>
        <v>Bowling</v>
      </c>
      <c r="L54" s="108">
        <f>SUM(L55:L57)</f>
        <v>493</v>
      </c>
      <c r="M54" s="132">
        <f>SUM(M55:M57)</f>
        <v>564</v>
      </c>
      <c r="N54" s="129">
        <f>M50</f>
        <v>520</v>
      </c>
      <c r="O54" s="106" t="str">
        <f>B50</f>
        <v>Royalsmart</v>
      </c>
      <c r="P54" s="107">
        <f>SUM(P55:P57)</f>
        <v>466</v>
      </c>
      <c r="Q54" s="132">
        <f>SUM(Q55:Q57)</f>
        <v>537</v>
      </c>
      <c r="R54" s="129">
        <f>Q38</f>
        <v>583</v>
      </c>
      <c r="S54" s="106" t="str">
        <f>B38</f>
        <v>Silfer</v>
      </c>
      <c r="T54" s="107">
        <f>SUM(T55:T57)</f>
        <v>450</v>
      </c>
      <c r="U54" s="132">
        <f>SUM(U55:U57)</f>
        <v>521</v>
      </c>
      <c r="V54" s="129">
        <f>U46</f>
        <v>534</v>
      </c>
      <c r="W54" s="106" t="str">
        <f>B46</f>
        <v>Temper</v>
      </c>
      <c r="X54" s="109">
        <f t="shared" si="31"/>
        <v>2683</v>
      </c>
      <c r="Y54" s="107">
        <f>SUM(Y55:Y57)</f>
        <v>2328</v>
      </c>
      <c r="Z54" s="133">
        <f>AVERAGE(Z55,Z56,Z57)</f>
        <v>178.86666666666667</v>
      </c>
      <c r="AA54" s="111">
        <f>AVERAGE(AA55,AA56,AA57)</f>
        <v>155.20000000000002</v>
      </c>
      <c r="AB54" s="240">
        <f>F55+J55+N55+R55+V55</f>
        <v>3</v>
      </c>
    </row>
    <row r="55" spans="1:28" s="134" customFormat="1" ht="16.149999999999999" customHeight="1" x14ac:dyDescent="0.2">
      <c r="A55" s="112"/>
      <c r="B55" s="135" t="s">
        <v>102</v>
      </c>
      <c r="C55" s="121">
        <v>35</v>
      </c>
      <c r="D55" s="115">
        <v>122</v>
      </c>
      <c r="E55" s="116">
        <f>D55+C55</f>
        <v>157</v>
      </c>
      <c r="F55" s="243">
        <v>1</v>
      </c>
      <c r="G55" s="244"/>
      <c r="H55" s="117">
        <v>137</v>
      </c>
      <c r="I55" s="118">
        <f>H55+C55</f>
        <v>172</v>
      </c>
      <c r="J55" s="243">
        <v>1</v>
      </c>
      <c r="K55" s="244"/>
      <c r="L55" s="117">
        <v>163</v>
      </c>
      <c r="M55" s="118">
        <f>L55+C55</f>
        <v>198</v>
      </c>
      <c r="N55" s="243">
        <v>1</v>
      </c>
      <c r="O55" s="244"/>
      <c r="P55" s="117">
        <v>169</v>
      </c>
      <c r="Q55" s="116">
        <f>P55+C55</f>
        <v>204</v>
      </c>
      <c r="R55" s="243">
        <v>0</v>
      </c>
      <c r="S55" s="244"/>
      <c r="T55" s="115">
        <v>140</v>
      </c>
      <c r="U55" s="116">
        <f>T55+C55</f>
        <v>175</v>
      </c>
      <c r="V55" s="243">
        <v>0</v>
      </c>
      <c r="W55" s="244"/>
      <c r="X55" s="118">
        <f t="shared" si="31"/>
        <v>906</v>
      </c>
      <c r="Y55" s="117">
        <f>D55+H55+L55+P55+T55</f>
        <v>731</v>
      </c>
      <c r="Z55" s="119">
        <f>AVERAGE(E55,I55,M55,Q55,U55)</f>
        <v>181.2</v>
      </c>
      <c r="AA55" s="120">
        <f>AVERAGE(E55,I55,M55,Q55,U55)-C55</f>
        <v>146.19999999999999</v>
      </c>
      <c r="AB55" s="241"/>
    </row>
    <row r="56" spans="1:28" s="134" customFormat="1" ht="16.149999999999999" customHeight="1" x14ac:dyDescent="0.2">
      <c r="A56" s="112"/>
      <c r="B56" s="122" t="s">
        <v>103</v>
      </c>
      <c r="C56" s="121">
        <v>28</v>
      </c>
      <c r="D56" s="115">
        <v>153</v>
      </c>
      <c r="E56" s="116">
        <f t="shared" ref="E56:E57" si="57">D56+C56</f>
        <v>181</v>
      </c>
      <c r="F56" s="245"/>
      <c r="G56" s="246"/>
      <c r="H56" s="117">
        <v>157</v>
      </c>
      <c r="I56" s="118">
        <f t="shared" ref="I56:I57" si="58">H56+C56</f>
        <v>185</v>
      </c>
      <c r="J56" s="245"/>
      <c r="K56" s="246"/>
      <c r="L56" s="117">
        <v>152</v>
      </c>
      <c r="M56" s="118">
        <f t="shared" ref="M56:M57" si="59">L56+C56</f>
        <v>180</v>
      </c>
      <c r="N56" s="245"/>
      <c r="O56" s="246"/>
      <c r="P56" s="115">
        <v>128</v>
      </c>
      <c r="Q56" s="116">
        <f t="shared" ref="Q56:Q57" si="60">P56+C56</f>
        <v>156</v>
      </c>
      <c r="R56" s="245"/>
      <c r="S56" s="246"/>
      <c r="T56" s="115">
        <v>150</v>
      </c>
      <c r="U56" s="116">
        <f t="shared" ref="U56:U57" si="61">T56+C56</f>
        <v>178</v>
      </c>
      <c r="V56" s="245"/>
      <c r="W56" s="246"/>
      <c r="X56" s="118">
        <f t="shared" si="31"/>
        <v>880</v>
      </c>
      <c r="Y56" s="117">
        <f>D56+H56+L56+P56+T56</f>
        <v>740</v>
      </c>
      <c r="Z56" s="119">
        <f>AVERAGE(E56,I56,M56,Q56,U56)</f>
        <v>176</v>
      </c>
      <c r="AA56" s="120">
        <f>AVERAGE(E56,I56,M56,Q56,U56)-C56</f>
        <v>148</v>
      </c>
      <c r="AB56" s="241"/>
    </row>
    <row r="57" spans="1:28" s="134" customFormat="1" ht="16.899999999999999" customHeight="1" thickBot="1" x14ac:dyDescent="0.25">
      <c r="A57" s="112"/>
      <c r="B57" s="136" t="s">
        <v>106</v>
      </c>
      <c r="C57" s="123">
        <v>8</v>
      </c>
      <c r="D57" s="115">
        <v>167</v>
      </c>
      <c r="E57" s="116">
        <f t="shared" si="57"/>
        <v>175</v>
      </c>
      <c r="F57" s="247"/>
      <c r="G57" s="248"/>
      <c r="H57" s="124">
        <v>183</v>
      </c>
      <c r="I57" s="118">
        <f t="shared" si="58"/>
        <v>191</v>
      </c>
      <c r="J57" s="247"/>
      <c r="K57" s="248"/>
      <c r="L57" s="117">
        <v>178</v>
      </c>
      <c r="M57" s="118">
        <f t="shared" si="59"/>
        <v>186</v>
      </c>
      <c r="N57" s="247"/>
      <c r="O57" s="248"/>
      <c r="P57" s="115">
        <v>169</v>
      </c>
      <c r="Q57" s="116">
        <f t="shared" si="60"/>
        <v>177</v>
      </c>
      <c r="R57" s="247"/>
      <c r="S57" s="248"/>
      <c r="T57" s="115">
        <v>160</v>
      </c>
      <c r="U57" s="116">
        <f t="shared" si="61"/>
        <v>168</v>
      </c>
      <c r="V57" s="247"/>
      <c r="W57" s="248"/>
      <c r="X57" s="118">
        <f t="shared" si="31"/>
        <v>897</v>
      </c>
      <c r="Y57" s="124">
        <f>D57+H57+L57+P57+T57</f>
        <v>857</v>
      </c>
      <c r="Z57" s="125">
        <f>AVERAGE(E57,I57,M57,Q57,U57)</f>
        <v>179.4</v>
      </c>
      <c r="AA57" s="126">
        <f>AVERAGE(E57,I57,M57,Q57,U57)-C57</f>
        <v>171.4</v>
      </c>
      <c r="AB57" s="242"/>
    </row>
    <row r="58" spans="1:28" s="134" customFormat="1" ht="30.75" customHeight="1" x14ac:dyDescent="0.2">
      <c r="A58" s="112"/>
      <c r="B58" s="139"/>
      <c r="C58" s="140"/>
      <c r="D58" s="141"/>
      <c r="E58" s="142"/>
      <c r="F58" s="143"/>
      <c r="G58" s="143"/>
      <c r="H58" s="141"/>
      <c r="I58" s="142"/>
      <c r="J58" s="143"/>
      <c r="K58" s="143"/>
      <c r="L58" s="141"/>
      <c r="M58" s="142"/>
      <c r="N58" s="143"/>
      <c r="O58" s="143"/>
      <c r="P58" s="141"/>
      <c r="Q58" s="142"/>
      <c r="R58" s="143"/>
      <c r="S58" s="143"/>
      <c r="T58" s="141"/>
      <c r="U58" s="142"/>
      <c r="V58" s="143"/>
      <c r="W58" s="143"/>
      <c r="X58" s="142"/>
      <c r="Y58" s="141"/>
      <c r="Z58" s="144"/>
      <c r="AA58" s="145"/>
      <c r="AB58" s="146"/>
    </row>
    <row r="59" spans="1:28" s="134" customFormat="1" ht="30.75" customHeight="1" x14ac:dyDescent="0.2">
      <c r="A59" s="112"/>
      <c r="B59" s="139"/>
      <c r="C59" s="140"/>
      <c r="D59" s="141"/>
      <c r="E59" s="142"/>
      <c r="F59" s="143"/>
      <c r="G59" s="143"/>
      <c r="H59" s="141"/>
      <c r="I59" s="142"/>
      <c r="J59" s="143"/>
      <c r="K59" s="143"/>
      <c r="L59" s="141"/>
      <c r="M59" s="142"/>
      <c r="N59" s="143"/>
      <c r="O59" s="143"/>
      <c r="P59" s="141"/>
      <c r="Q59" s="142"/>
      <c r="R59" s="143"/>
      <c r="S59" s="143"/>
      <c r="T59" s="141"/>
      <c r="U59" s="142"/>
      <c r="V59" s="143"/>
      <c r="W59" s="143"/>
      <c r="X59" s="142"/>
      <c r="Y59" s="141"/>
      <c r="Z59" s="144"/>
      <c r="AA59" s="145"/>
      <c r="AB59" s="146"/>
    </row>
    <row r="60" spans="1:28" ht="22.5" x14ac:dyDescent="0.25">
      <c r="B60" s="66"/>
      <c r="C60" s="67"/>
      <c r="D60" s="68"/>
      <c r="E60" s="69"/>
      <c r="F60" s="69"/>
      <c r="G60" s="69" t="s">
        <v>139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7"/>
      <c r="S60" s="67"/>
      <c r="T60" s="67"/>
      <c r="U60" s="185"/>
      <c r="V60" s="186" t="s">
        <v>65</v>
      </c>
      <c r="W60" s="70"/>
      <c r="X60" s="70"/>
      <c r="Y60" s="70"/>
      <c r="Z60" s="67"/>
      <c r="AA60" s="67"/>
      <c r="AB60" s="68"/>
    </row>
    <row r="61" spans="1:28" ht="20.25" thickBot="1" x14ac:dyDescent="0.3">
      <c r="B61" s="71" t="s">
        <v>19</v>
      </c>
      <c r="C61" s="72"/>
      <c r="D61" s="68"/>
      <c r="E61" s="73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</row>
    <row r="62" spans="1:28" x14ac:dyDescent="0.25">
      <c r="B62" s="74" t="s">
        <v>1</v>
      </c>
      <c r="C62" s="75" t="s">
        <v>20</v>
      </c>
      <c r="D62" s="76"/>
      <c r="E62" s="200" t="s">
        <v>21</v>
      </c>
      <c r="F62" s="249" t="s">
        <v>22</v>
      </c>
      <c r="G62" s="250"/>
      <c r="H62" s="78"/>
      <c r="I62" s="200" t="s">
        <v>23</v>
      </c>
      <c r="J62" s="249" t="s">
        <v>22</v>
      </c>
      <c r="K62" s="250"/>
      <c r="L62" s="79"/>
      <c r="M62" s="200" t="s">
        <v>24</v>
      </c>
      <c r="N62" s="249" t="s">
        <v>22</v>
      </c>
      <c r="O62" s="250"/>
      <c r="P62" s="79"/>
      <c r="Q62" s="200" t="s">
        <v>25</v>
      </c>
      <c r="R62" s="249" t="s">
        <v>22</v>
      </c>
      <c r="S62" s="250"/>
      <c r="T62" s="80"/>
      <c r="U62" s="200" t="s">
        <v>26</v>
      </c>
      <c r="V62" s="249" t="s">
        <v>22</v>
      </c>
      <c r="W62" s="250"/>
      <c r="X62" s="200" t="s">
        <v>27</v>
      </c>
      <c r="Y62" s="81"/>
      <c r="Z62" s="82" t="s">
        <v>28</v>
      </c>
      <c r="AA62" s="83" t="s">
        <v>4</v>
      </c>
      <c r="AB62" s="84" t="s">
        <v>27</v>
      </c>
    </row>
    <row r="63" spans="1:28" ht="17.25" thickBot="1" x14ac:dyDescent="0.3">
      <c r="A63" s="85"/>
      <c r="B63" s="86" t="s">
        <v>29</v>
      </c>
      <c r="C63" s="87"/>
      <c r="D63" s="88"/>
      <c r="E63" s="89" t="s">
        <v>30</v>
      </c>
      <c r="F63" s="251" t="s">
        <v>31</v>
      </c>
      <c r="G63" s="252"/>
      <c r="H63" s="90"/>
      <c r="I63" s="89" t="s">
        <v>30</v>
      </c>
      <c r="J63" s="251" t="s">
        <v>31</v>
      </c>
      <c r="K63" s="252"/>
      <c r="L63" s="89"/>
      <c r="M63" s="89" t="s">
        <v>30</v>
      </c>
      <c r="N63" s="251" t="s">
        <v>31</v>
      </c>
      <c r="O63" s="252"/>
      <c r="P63" s="89"/>
      <c r="Q63" s="89" t="s">
        <v>30</v>
      </c>
      <c r="R63" s="251" t="s">
        <v>31</v>
      </c>
      <c r="S63" s="252"/>
      <c r="T63" s="91"/>
      <c r="U63" s="89" t="s">
        <v>30</v>
      </c>
      <c r="V63" s="251" t="s">
        <v>31</v>
      </c>
      <c r="W63" s="252"/>
      <c r="X63" s="92" t="s">
        <v>30</v>
      </c>
      <c r="Y63" s="93" t="s">
        <v>32</v>
      </c>
      <c r="Z63" s="94" t="s">
        <v>33</v>
      </c>
      <c r="AA63" s="95" t="s">
        <v>34</v>
      </c>
      <c r="AB63" s="96" t="s">
        <v>2</v>
      </c>
    </row>
    <row r="64" spans="1:28" ht="48.75" customHeight="1" thickBot="1" x14ac:dyDescent="0.3">
      <c r="A64" s="97"/>
      <c r="B64" s="193" t="s">
        <v>109</v>
      </c>
      <c r="C64" s="99">
        <f>SUM(C65:C67)</f>
        <v>75</v>
      </c>
      <c r="D64" s="100">
        <f>SUM(D65:D67)</f>
        <v>435</v>
      </c>
      <c r="E64" s="101">
        <f>SUM(E65:E67)</f>
        <v>510</v>
      </c>
      <c r="F64" s="102">
        <f>E84</f>
        <v>0</v>
      </c>
      <c r="G64" s="103" t="str">
        <f>B84</f>
        <v>TSC</v>
      </c>
      <c r="H64" s="104">
        <f>SUM(H65:H67)</f>
        <v>452</v>
      </c>
      <c r="I64" s="105">
        <f>SUM(I65:I67)</f>
        <v>527</v>
      </c>
      <c r="J64" s="105">
        <f>I80</f>
        <v>518</v>
      </c>
      <c r="K64" s="106" t="str">
        <f>B80</f>
        <v>Bowlingu Team</v>
      </c>
      <c r="L64" s="107">
        <f>SUM(L65:L67)</f>
        <v>482</v>
      </c>
      <c r="M64" s="102">
        <f>SUM(M65:M67)</f>
        <v>557</v>
      </c>
      <c r="N64" s="102">
        <f>M76</f>
        <v>554</v>
      </c>
      <c r="O64" s="103" t="str">
        <f>B76</f>
        <v>Malm ja Ko</v>
      </c>
      <c r="P64" s="108">
        <f>SUM(P65:P67)</f>
        <v>490</v>
      </c>
      <c r="Q64" s="102">
        <f>SUM(Q65:Q67)</f>
        <v>565</v>
      </c>
      <c r="R64" s="102">
        <f>Q72</f>
        <v>503</v>
      </c>
      <c r="S64" s="103" t="str">
        <f>B72</f>
        <v>Egesten Metallehitused</v>
      </c>
      <c r="T64" s="108">
        <f>SUM(T65:T67)</f>
        <v>466</v>
      </c>
      <c r="U64" s="102">
        <f>SUM(U65:U67)</f>
        <v>541</v>
      </c>
      <c r="V64" s="102">
        <f>U68</f>
        <v>588</v>
      </c>
      <c r="W64" s="103" t="str">
        <f>B68</f>
        <v>Rakvere Linnavalitsus</v>
      </c>
      <c r="X64" s="109">
        <f t="shared" ref="X64:X87" si="62">E64+I64+M64+Q64+U64</f>
        <v>2700</v>
      </c>
      <c r="Y64" s="107">
        <f>SUM(Y65:Y67)</f>
        <v>2325</v>
      </c>
      <c r="Z64" s="110">
        <f>AVERAGE(Z65,Z66,Z67)</f>
        <v>180</v>
      </c>
      <c r="AA64" s="111">
        <f>AVERAGE(AA65,AA66,AA67)</f>
        <v>155</v>
      </c>
      <c r="AB64" s="240">
        <f>F65+J65+N65+R65+V65</f>
        <v>4</v>
      </c>
    </row>
    <row r="65" spans="1:34" ht="16.899999999999999" customHeight="1" x14ac:dyDescent="0.25">
      <c r="A65" s="112"/>
      <c r="B65" s="113" t="s">
        <v>108</v>
      </c>
      <c r="C65" s="114">
        <v>16</v>
      </c>
      <c r="D65" s="115">
        <v>153</v>
      </c>
      <c r="E65" s="116">
        <f>D65+C65</f>
        <v>169</v>
      </c>
      <c r="F65" s="243">
        <v>1</v>
      </c>
      <c r="G65" s="244"/>
      <c r="H65" s="117">
        <v>152</v>
      </c>
      <c r="I65" s="118">
        <f>H65+C65</f>
        <v>168</v>
      </c>
      <c r="J65" s="243">
        <v>1</v>
      </c>
      <c r="K65" s="244"/>
      <c r="L65" s="117">
        <v>166</v>
      </c>
      <c r="M65" s="118">
        <f>L65+C65</f>
        <v>182</v>
      </c>
      <c r="N65" s="243">
        <v>1</v>
      </c>
      <c r="O65" s="244"/>
      <c r="P65" s="117">
        <v>136</v>
      </c>
      <c r="Q65" s="116">
        <f>P65+C65</f>
        <v>152</v>
      </c>
      <c r="R65" s="243">
        <v>1</v>
      </c>
      <c r="S65" s="244"/>
      <c r="T65" s="115">
        <v>153</v>
      </c>
      <c r="U65" s="116">
        <f>T65+C65</f>
        <v>169</v>
      </c>
      <c r="V65" s="243">
        <v>0</v>
      </c>
      <c r="W65" s="244"/>
      <c r="X65" s="118">
        <f t="shared" si="62"/>
        <v>840</v>
      </c>
      <c r="Y65" s="117">
        <f>D65+H65+L65+P65+T65</f>
        <v>760</v>
      </c>
      <c r="Z65" s="119">
        <f>AVERAGE(E65,I65,M65,Q65,U65)</f>
        <v>168</v>
      </c>
      <c r="AA65" s="120">
        <f>AVERAGE(E65,I65,M65,Q65,U65)-C65</f>
        <v>152</v>
      </c>
      <c r="AB65" s="241"/>
    </row>
    <row r="66" spans="1:34" s="85" customFormat="1" ht="16.149999999999999" customHeight="1" x14ac:dyDescent="0.25">
      <c r="A66" s="112"/>
      <c r="B66" s="122" t="s">
        <v>110</v>
      </c>
      <c r="C66" s="121">
        <v>35</v>
      </c>
      <c r="D66" s="115">
        <v>134</v>
      </c>
      <c r="E66" s="116">
        <f t="shared" ref="E66:E67" si="63">D66+C66</f>
        <v>169</v>
      </c>
      <c r="F66" s="245"/>
      <c r="G66" s="246"/>
      <c r="H66" s="117">
        <v>132</v>
      </c>
      <c r="I66" s="118">
        <f t="shared" ref="I66:I67" si="64">H66+C66</f>
        <v>167</v>
      </c>
      <c r="J66" s="245"/>
      <c r="K66" s="246"/>
      <c r="L66" s="117">
        <v>158</v>
      </c>
      <c r="M66" s="118">
        <f t="shared" ref="M66:M67" si="65">L66+C66</f>
        <v>193</v>
      </c>
      <c r="N66" s="245"/>
      <c r="O66" s="246"/>
      <c r="P66" s="115">
        <v>144</v>
      </c>
      <c r="Q66" s="116">
        <f t="shared" ref="Q66:Q67" si="66">P66+C66</f>
        <v>179</v>
      </c>
      <c r="R66" s="245"/>
      <c r="S66" s="246"/>
      <c r="T66" s="115">
        <v>131</v>
      </c>
      <c r="U66" s="116">
        <f t="shared" ref="U66:U67" si="67">T66+C66</f>
        <v>166</v>
      </c>
      <c r="V66" s="245"/>
      <c r="W66" s="246"/>
      <c r="X66" s="118">
        <f t="shared" si="62"/>
        <v>874</v>
      </c>
      <c r="Y66" s="117">
        <f>D66+H66+L66+P66+T66</f>
        <v>699</v>
      </c>
      <c r="Z66" s="119">
        <f>AVERAGE(E66,I66,M66,Q66,U66)</f>
        <v>174.8</v>
      </c>
      <c r="AA66" s="120">
        <f>AVERAGE(E66,I66,M66,Q66,U66)-C66</f>
        <v>139.80000000000001</v>
      </c>
      <c r="AB66" s="241"/>
      <c r="AD66" s="65"/>
      <c r="AE66" s="65"/>
      <c r="AF66" s="65"/>
      <c r="AG66" s="65"/>
      <c r="AH66" s="65"/>
    </row>
    <row r="67" spans="1:34" s="85" customFormat="1" ht="17.45" customHeight="1" thickBot="1" x14ac:dyDescent="0.3">
      <c r="A67" s="112"/>
      <c r="B67" s="136" t="s">
        <v>107</v>
      </c>
      <c r="C67" s="123">
        <v>24</v>
      </c>
      <c r="D67" s="115">
        <v>148</v>
      </c>
      <c r="E67" s="116">
        <f t="shared" si="63"/>
        <v>172</v>
      </c>
      <c r="F67" s="247"/>
      <c r="G67" s="248"/>
      <c r="H67" s="124">
        <v>168</v>
      </c>
      <c r="I67" s="118">
        <f t="shared" si="64"/>
        <v>192</v>
      </c>
      <c r="J67" s="247"/>
      <c r="K67" s="248"/>
      <c r="L67" s="117">
        <v>158</v>
      </c>
      <c r="M67" s="118">
        <f t="shared" si="65"/>
        <v>182</v>
      </c>
      <c r="N67" s="247"/>
      <c r="O67" s="248"/>
      <c r="P67" s="115">
        <v>210</v>
      </c>
      <c r="Q67" s="116">
        <f t="shared" si="66"/>
        <v>234</v>
      </c>
      <c r="R67" s="247"/>
      <c r="S67" s="248"/>
      <c r="T67" s="115">
        <v>182</v>
      </c>
      <c r="U67" s="116">
        <f t="shared" si="67"/>
        <v>206</v>
      </c>
      <c r="V67" s="247"/>
      <c r="W67" s="248"/>
      <c r="X67" s="118">
        <f t="shared" si="62"/>
        <v>986</v>
      </c>
      <c r="Y67" s="124">
        <f>D67+H67+L67+P67+T67</f>
        <v>866</v>
      </c>
      <c r="Z67" s="125">
        <f>AVERAGE(E67,I67,M67,Q67,U67)</f>
        <v>197.2</v>
      </c>
      <c r="AA67" s="126">
        <f>AVERAGE(E67,I67,M67,Q67,U67)-C67</f>
        <v>173.2</v>
      </c>
      <c r="AB67" s="242"/>
      <c r="AD67" s="65"/>
      <c r="AE67" s="65"/>
      <c r="AF67" s="65"/>
      <c r="AG67" s="65"/>
      <c r="AH67" s="65"/>
    </row>
    <row r="68" spans="1:34" s="134" customFormat="1" ht="48.75" customHeight="1" thickBot="1" x14ac:dyDescent="0.3">
      <c r="A68" s="112"/>
      <c r="B68" s="98" t="s">
        <v>96</v>
      </c>
      <c r="C68" s="128">
        <f>SUM(C69:C71)</f>
        <v>91</v>
      </c>
      <c r="D68" s="100">
        <f>SUM(D69:D71)</f>
        <v>436</v>
      </c>
      <c r="E68" s="129">
        <f>SUM(E69:E71)</f>
        <v>527</v>
      </c>
      <c r="F68" s="129">
        <f>E80</f>
        <v>511</v>
      </c>
      <c r="G68" s="106" t="str">
        <f>B80</f>
        <v>Bowlingu Team</v>
      </c>
      <c r="H68" s="130">
        <f>SUM(H69:H71)</f>
        <v>396</v>
      </c>
      <c r="I68" s="129">
        <f>SUM(I69:I71)</f>
        <v>487</v>
      </c>
      <c r="J68" s="129">
        <f>I76</f>
        <v>498</v>
      </c>
      <c r="K68" s="106" t="str">
        <f>B76</f>
        <v>Malm ja Ko</v>
      </c>
      <c r="L68" s="107">
        <f>SUM(L69:L71)</f>
        <v>469</v>
      </c>
      <c r="M68" s="131">
        <f>SUM(M69:M71)</f>
        <v>560</v>
      </c>
      <c r="N68" s="129">
        <f>M72</f>
        <v>501</v>
      </c>
      <c r="O68" s="106" t="str">
        <f>B72</f>
        <v>Egesten Metallehitused</v>
      </c>
      <c r="P68" s="107">
        <f>SUM(P69:P71)</f>
        <v>398</v>
      </c>
      <c r="Q68" s="102">
        <f>SUM(Q69:Q71)</f>
        <v>489</v>
      </c>
      <c r="R68" s="129">
        <f>Q84</f>
        <v>0</v>
      </c>
      <c r="S68" s="106" t="str">
        <f>B84</f>
        <v>TSC</v>
      </c>
      <c r="T68" s="107">
        <f>SUM(T69:T71)</f>
        <v>497</v>
      </c>
      <c r="U68" s="132">
        <f>SUM(U69:U71)</f>
        <v>588</v>
      </c>
      <c r="V68" s="129">
        <f>U64</f>
        <v>541</v>
      </c>
      <c r="W68" s="106" t="str">
        <f>B64</f>
        <v>JKM</v>
      </c>
      <c r="X68" s="109">
        <f t="shared" si="62"/>
        <v>2651</v>
      </c>
      <c r="Y68" s="107">
        <f>SUM(Y69:Y71)</f>
        <v>2196</v>
      </c>
      <c r="Z68" s="133">
        <f>AVERAGE(Z69,Z70,Z71)</f>
        <v>176.73333333333332</v>
      </c>
      <c r="AA68" s="111">
        <f>AVERAGE(AA69,AA70,AA71)</f>
        <v>146.39999999999998</v>
      </c>
      <c r="AB68" s="240">
        <f>F69+J69+N69+R69+V69</f>
        <v>4</v>
      </c>
      <c r="AD68" s="65"/>
      <c r="AE68" s="65"/>
      <c r="AF68" s="65"/>
      <c r="AG68" s="65"/>
      <c r="AH68" s="65"/>
    </row>
    <row r="69" spans="1:34" s="134" customFormat="1" ht="16.149999999999999" customHeight="1" x14ac:dyDescent="0.25">
      <c r="A69" s="112"/>
      <c r="B69" s="113" t="s">
        <v>97</v>
      </c>
      <c r="C69" s="121">
        <v>40</v>
      </c>
      <c r="D69" s="115">
        <v>146</v>
      </c>
      <c r="E69" s="116">
        <f>D69+C69</f>
        <v>186</v>
      </c>
      <c r="F69" s="243">
        <v>1</v>
      </c>
      <c r="G69" s="244"/>
      <c r="H69" s="117">
        <v>146</v>
      </c>
      <c r="I69" s="118">
        <f>H69+C69</f>
        <v>186</v>
      </c>
      <c r="J69" s="243">
        <v>0</v>
      </c>
      <c r="K69" s="244"/>
      <c r="L69" s="117">
        <v>139</v>
      </c>
      <c r="M69" s="118">
        <f>L69+C69</f>
        <v>179</v>
      </c>
      <c r="N69" s="243">
        <v>1</v>
      </c>
      <c r="O69" s="244"/>
      <c r="P69" s="117">
        <v>140</v>
      </c>
      <c r="Q69" s="116">
        <f>P69+C69</f>
        <v>180</v>
      </c>
      <c r="R69" s="243">
        <v>1</v>
      </c>
      <c r="S69" s="244"/>
      <c r="T69" s="115">
        <v>125</v>
      </c>
      <c r="U69" s="116">
        <f>T69+C69</f>
        <v>165</v>
      </c>
      <c r="V69" s="243">
        <v>1</v>
      </c>
      <c r="W69" s="244"/>
      <c r="X69" s="118">
        <f t="shared" si="62"/>
        <v>896</v>
      </c>
      <c r="Y69" s="117">
        <f>D69+H69+L69+P69+T69</f>
        <v>696</v>
      </c>
      <c r="Z69" s="119">
        <f>AVERAGE(E69,I69,M69,Q69,U69)</f>
        <v>179.2</v>
      </c>
      <c r="AA69" s="120">
        <f>AVERAGE(E69,I69,M69,Q69,U69)-C69</f>
        <v>139.19999999999999</v>
      </c>
      <c r="AB69" s="241"/>
      <c r="AD69" s="65"/>
      <c r="AE69" s="65"/>
      <c r="AF69" s="65"/>
      <c r="AG69" s="65"/>
      <c r="AH69" s="65"/>
    </row>
    <row r="70" spans="1:34" s="134" customFormat="1" ht="16.149999999999999" customHeight="1" x14ac:dyDescent="0.25">
      <c r="A70" s="112"/>
      <c r="B70" s="113" t="s">
        <v>104</v>
      </c>
      <c r="C70" s="121">
        <v>37</v>
      </c>
      <c r="D70" s="115">
        <v>107</v>
      </c>
      <c r="E70" s="116">
        <f t="shared" ref="E70:E71" si="68">D70+C70</f>
        <v>144</v>
      </c>
      <c r="F70" s="245"/>
      <c r="G70" s="246"/>
      <c r="H70" s="117">
        <v>109</v>
      </c>
      <c r="I70" s="118">
        <f t="shared" ref="I70:I71" si="69">H70+C70</f>
        <v>146</v>
      </c>
      <c r="J70" s="245"/>
      <c r="K70" s="246"/>
      <c r="L70" s="117">
        <v>172</v>
      </c>
      <c r="M70" s="118">
        <f t="shared" ref="M70:M71" si="70">L70+C70</f>
        <v>209</v>
      </c>
      <c r="N70" s="245"/>
      <c r="O70" s="246"/>
      <c r="P70" s="115">
        <v>111</v>
      </c>
      <c r="Q70" s="116">
        <f t="shared" ref="Q70:Q71" si="71">P70+C70</f>
        <v>148</v>
      </c>
      <c r="R70" s="245"/>
      <c r="S70" s="246"/>
      <c r="T70" s="115">
        <v>209</v>
      </c>
      <c r="U70" s="116">
        <f t="shared" ref="U70:U71" si="72">T70+C70</f>
        <v>246</v>
      </c>
      <c r="V70" s="245"/>
      <c r="W70" s="246"/>
      <c r="X70" s="118">
        <f t="shared" si="62"/>
        <v>893</v>
      </c>
      <c r="Y70" s="117">
        <f>D70+H70+L70+P70+T70</f>
        <v>708</v>
      </c>
      <c r="Z70" s="119">
        <f>AVERAGE(E70,I70,M70,Q70,U70)</f>
        <v>178.6</v>
      </c>
      <c r="AA70" s="120">
        <f>AVERAGE(E70,I70,M70,Q70,U70)-C70</f>
        <v>141.6</v>
      </c>
      <c r="AB70" s="241"/>
      <c r="AD70" s="65"/>
      <c r="AE70" s="65"/>
      <c r="AF70" s="65"/>
      <c r="AG70" s="65"/>
      <c r="AH70" s="65"/>
    </row>
    <row r="71" spans="1:34" s="134" customFormat="1" ht="16.899999999999999" customHeight="1" thickBot="1" x14ac:dyDescent="0.3">
      <c r="A71" s="112"/>
      <c r="B71" s="122" t="s">
        <v>105</v>
      </c>
      <c r="C71" s="123">
        <v>14</v>
      </c>
      <c r="D71" s="115">
        <v>183</v>
      </c>
      <c r="E71" s="116">
        <f t="shared" si="68"/>
        <v>197</v>
      </c>
      <c r="F71" s="247"/>
      <c r="G71" s="248"/>
      <c r="H71" s="124">
        <v>141</v>
      </c>
      <c r="I71" s="118">
        <f t="shared" si="69"/>
        <v>155</v>
      </c>
      <c r="J71" s="247"/>
      <c r="K71" s="248"/>
      <c r="L71" s="117">
        <v>158</v>
      </c>
      <c r="M71" s="118">
        <f t="shared" si="70"/>
        <v>172</v>
      </c>
      <c r="N71" s="247"/>
      <c r="O71" s="248"/>
      <c r="P71" s="115">
        <v>147</v>
      </c>
      <c r="Q71" s="116">
        <f t="shared" si="71"/>
        <v>161</v>
      </c>
      <c r="R71" s="247"/>
      <c r="S71" s="248"/>
      <c r="T71" s="115">
        <v>163</v>
      </c>
      <c r="U71" s="116">
        <f t="shared" si="72"/>
        <v>177</v>
      </c>
      <c r="V71" s="247"/>
      <c r="W71" s="248"/>
      <c r="X71" s="118">
        <f t="shared" si="62"/>
        <v>862</v>
      </c>
      <c r="Y71" s="124">
        <f>D71+H71+L71+P71+T71</f>
        <v>792</v>
      </c>
      <c r="Z71" s="125">
        <f>AVERAGE(E71,I71,M71,Q71,U71)</f>
        <v>172.4</v>
      </c>
      <c r="AA71" s="126">
        <f>AVERAGE(E71,I71,M71,Q71,U71)-C71</f>
        <v>158.4</v>
      </c>
      <c r="AB71" s="242"/>
      <c r="AD71" s="65"/>
      <c r="AE71" s="65"/>
      <c r="AF71" s="65"/>
      <c r="AG71" s="65"/>
      <c r="AH71" s="65"/>
    </row>
    <row r="72" spans="1:34" s="134" customFormat="1" ht="44.45" customHeight="1" thickBot="1" x14ac:dyDescent="0.25">
      <c r="A72" s="112"/>
      <c r="B72" s="127" t="s">
        <v>115</v>
      </c>
      <c r="C72" s="128">
        <f>SUM(C73:C75)</f>
        <v>181</v>
      </c>
      <c r="D72" s="100">
        <f>SUM(D73:D75)</f>
        <v>386</v>
      </c>
      <c r="E72" s="129">
        <f>SUM(E73:E75)</f>
        <v>567</v>
      </c>
      <c r="F72" s="129">
        <f>E76</f>
        <v>520</v>
      </c>
      <c r="G72" s="106" t="str">
        <f>B76</f>
        <v>Malm ja Ko</v>
      </c>
      <c r="H72" s="130">
        <f>SUM(H73:H75)</f>
        <v>328</v>
      </c>
      <c r="I72" s="129">
        <f>SUM(I73:I75)</f>
        <v>509</v>
      </c>
      <c r="J72" s="129">
        <f>I84</f>
        <v>0</v>
      </c>
      <c r="K72" s="106" t="str">
        <f>B84</f>
        <v>TSC</v>
      </c>
      <c r="L72" s="107">
        <f>SUM(L73:L75)</f>
        <v>320</v>
      </c>
      <c r="M72" s="129">
        <f>SUM(M73:M75)</f>
        <v>501</v>
      </c>
      <c r="N72" s="129">
        <f>M68</f>
        <v>560</v>
      </c>
      <c r="O72" s="106" t="str">
        <f>B68</f>
        <v>Rakvere Linnavalitsus</v>
      </c>
      <c r="P72" s="107">
        <f>SUM(P73:P75)</f>
        <v>322</v>
      </c>
      <c r="Q72" s="129">
        <f>SUM(Q73:Q75)</f>
        <v>503</v>
      </c>
      <c r="R72" s="129">
        <f>Q64</f>
        <v>565</v>
      </c>
      <c r="S72" s="106" t="str">
        <f>B64</f>
        <v>JKM</v>
      </c>
      <c r="T72" s="107">
        <f>SUM(T73:T75)</f>
        <v>293</v>
      </c>
      <c r="U72" s="129">
        <f>SUM(U73:U75)</f>
        <v>474</v>
      </c>
      <c r="V72" s="129">
        <f>U80</f>
        <v>613</v>
      </c>
      <c r="W72" s="106" t="str">
        <f>B80</f>
        <v>Bowlingu Team</v>
      </c>
      <c r="X72" s="109">
        <f t="shared" si="62"/>
        <v>2554</v>
      </c>
      <c r="Y72" s="107">
        <f>SUM(Y73:Y75)</f>
        <v>1649</v>
      </c>
      <c r="Z72" s="133">
        <f>AVERAGE(Z73,Z74,Z75)</f>
        <v>170.26666666666668</v>
      </c>
      <c r="AA72" s="111">
        <f>AVERAGE(AA73,AA74,AA75)</f>
        <v>109.93333333333334</v>
      </c>
      <c r="AB72" s="240">
        <f>F73+J73+N73+R73+V73</f>
        <v>2</v>
      </c>
    </row>
    <row r="73" spans="1:34" s="134" customFormat="1" ht="16.149999999999999" customHeight="1" x14ac:dyDescent="0.2">
      <c r="A73" s="112"/>
      <c r="B73" s="135" t="s">
        <v>98</v>
      </c>
      <c r="C73" s="121">
        <f>174-10</f>
        <v>164</v>
      </c>
      <c r="D73" s="115"/>
      <c r="E73" s="116">
        <f>D73+C73</f>
        <v>164</v>
      </c>
      <c r="F73" s="243">
        <v>1</v>
      </c>
      <c r="G73" s="244"/>
      <c r="H73" s="117"/>
      <c r="I73" s="118">
        <f>H73+C73</f>
        <v>164</v>
      </c>
      <c r="J73" s="243">
        <v>1</v>
      </c>
      <c r="K73" s="244"/>
      <c r="L73" s="117"/>
      <c r="M73" s="118">
        <f>L73+C73</f>
        <v>164</v>
      </c>
      <c r="N73" s="243">
        <v>0</v>
      </c>
      <c r="O73" s="244"/>
      <c r="P73" s="117"/>
      <c r="Q73" s="116">
        <f>P73+C73</f>
        <v>164</v>
      </c>
      <c r="R73" s="243">
        <v>0</v>
      </c>
      <c r="S73" s="244"/>
      <c r="T73" s="115"/>
      <c r="U73" s="116">
        <f>T73+C73</f>
        <v>164</v>
      </c>
      <c r="V73" s="243">
        <v>0</v>
      </c>
      <c r="W73" s="244"/>
      <c r="X73" s="118">
        <f t="shared" si="62"/>
        <v>820</v>
      </c>
      <c r="Y73" s="117">
        <f>D73+H73+L73+P73+T73</f>
        <v>0</v>
      </c>
      <c r="Z73" s="119">
        <f>AVERAGE(E73,I73,M73,Q73,U73)</f>
        <v>164</v>
      </c>
      <c r="AA73" s="120">
        <f>AVERAGE(E73,I73,M73,Q73,U73)-C73</f>
        <v>0</v>
      </c>
      <c r="AB73" s="241"/>
    </row>
    <row r="74" spans="1:34" s="134" customFormat="1" ht="16.149999999999999" customHeight="1" x14ac:dyDescent="0.2">
      <c r="A74" s="112"/>
      <c r="B74" s="122" t="s">
        <v>99</v>
      </c>
      <c r="C74" s="121">
        <v>3</v>
      </c>
      <c r="D74" s="115">
        <v>181</v>
      </c>
      <c r="E74" s="116">
        <f t="shared" ref="E74:E75" si="73">D74+C74</f>
        <v>184</v>
      </c>
      <c r="F74" s="245"/>
      <c r="G74" s="246"/>
      <c r="H74" s="117">
        <v>179</v>
      </c>
      <c r="I74" s="118">
        <f t="shared" ref="I74:I75" si="74">H74+C74</f>
        <v>182</v>
      </c>
      <c r="J74" s="245"/>
      <c r="K74" s="246"/>
      <c r="L74" s="117">
        <v>160</v>
      </c>
      <c r="M74" s="118">
        <f t="shared" ref="M74:M75" si="75">L74+C74</f>
        <v>163</v>
      </c>
      <c r="N74" s="245"/>
      <c r="O74" s="246"/>
      <c r="P74" s="115">
        <v>147</v>
      </c>
      <c r="Q74" s="116">
        <f t="shared" ref="Q74:Q75" si="76">P74+C74</f>
        <v>150</v>
      </c>
      <c r="R74" s="245"/>
      <c r="S74" s="246"/>
      <c r="T74" s="115">
        <v>158</v>
      </c>
      <c r="U74" s="116">
        <f t="shared" ref="U74:U75" si="77">T74+C74</f>
        <v>161</v>
      </c>
      <c r="V74" s="245"/>
      <c r="W74" s="246"/>
      <c r="X74" s="118">
        <f t="shared" si="62"/>
        <v>840</v>
      </c>
      <c r="Y74" s="117">
        <f>D74+H74+L74+P74+T74</f>
        <v>825</v>
      </c>
      <c r="Z74" s="119">
        <f>AVERAGE(E74,I74,M74,Q74,U74)</f>
        <v>168</v>
      </c>
      <c r="AA74" s="120">
        <f>AVERAGE(E74,I74,M74,Q74,U74)-C74</f>
        <v>165</v>
      </c>
      <c r="AB74" s="241"/>
    </row>
    <row r="75" spans="1:34" s="134" customFormat="1" ht="16.899999999999999" customHeight="1" thickBot="1" x14ac:dyDescent="0.25">
      <c r="A75" s="112"/>
      <c r="B75" s="136" t="s">
        <v>100</v>
      </c>
      <c r="C75" s="123">
        <v>14</v>
      </c>
      <c r="D75" s="115">
        <v>205</v>
      </c>
      <c r="E75" s="116">
        <f t="shared" si="73"/>
        <v>219</v>
      </c>
      <c r="F75" s="247"/>
      <c r="G75" s="248"/>
      <c r="H75" s="124">
        <v>149</v>
      </c>
      <c r="I75" s="118">
        <f t="shared" si="74"/>
        <v>163</v>
      </c>
      <c r="J75" s="247"/>
      <c r="K75" s="248"/>
      <c r="L75" s="117">
        <v>160</v>
      </c>
      <c r="M75" s="118">
        <f t="shared" si="75"/>
        <v>174</v>
      </c>
      <c r="N75" s="247"/>
      <c r="O75" s="248"/>
      <c r="P75" s="115">
        <v>175</v>
      </c>
      <c r="Q75" s="116">
        <f t="shared" si="76"/>
        <v>189</v>
      </c>
      <c r="R75" s="247"/>
      <c r="S75" s="248"/>
      <c r="T75" s="115">
        <v>135</v>
      </c>
      <c r="U75" s="116">
        <f t="shared" si="77"/>
        <v>149</v>
      </c>
      <c r="V75" s="247"/>
      <c r="W75" s="248"/>
      <c r="X75" s="118">
        <f t="shared" si="62"/>
        <v>894</v>
      </c>
      <c r="Y75" s="124">
        <f>D75+H75+L75+P75+T75</f>
        <v>824</v>
      </c>
      <c r="Z75" s="125">
        <f>AVERAGE(E75,I75,M75,Q75,U75)</f>
        <v>178.8</v>
      </c>
      <c r="AA75" s="126">
        <f>AVERAGE(E75,I75,M75,Q75,U75)-C75</f>
        <v>164.8</v>
      </c>
      <c r="AB75" s="242"/>
    </row>
    <row r="76" spans="1:34" s="134" customFormat="1" ht="48.75" customHeight="1" x14ac:dyDescent="0.2">
      <c r="A76" s="112"/>
      <c r="B76" s="198" t="s">
        <v>81</v>
      </c>
      <c r="C76" s="128">
        <f>SUM(C77:C79)</f>
        <v>125</v>
      </c>
      <c r="D76" s="100">
        <f>SUM(D77:D79)</f>
        <v>395</v>
      </c>
      <c r="E76" s="129">
        <f>SUM(E77:E79)</f>
        <v>520</v>
      </c>
      <c r="F76" s="129">
        <f>E72</f>
        <v>567</v>
      </c>
      <c r="G76" s="106" t="str">
        <f>B72</f>
        <v>Egesten Metallehitused</v>
      </c>
      <c r="H76" s="137">
        <f>SUM(H77:H79)</f>
        <v>373</v>
      </c>
      <c r="I76" s="129">
        <f>SUM(I77:I79)</f>
        <v>498</v>
      </c>
      <c r="J76" s="129">
        <f>I68</f>
        <v>487</v>
      </c>
      <c r="K76" s="106" t="str">
        <f>B68</f>
        <v>Rakvere Linnavalitsus</v>
      </c>
      <c r="L76" s="108">
        <f>SUM(L77:L79)</f>
        <v>429</v>
      </c>
      <c r="M76" s="132">
        <f>SUM(M77:M79)</f>
        <v>554</v>
      </c>
      <c r="N76" s="129">
        <f>M64</f>
        <v>557</v>
      </c>
      <c r="O76" s="106" t="str">
        <f>B64</f>
        <v>JKM</v>
      </c>
      <c r="P76" s="107">
        <f>SUM(P77:P79)</f>
        <v>389</v>
      </c>
      <c r="Q76" s="132">
        <f>SUM(Q77:Q79)</f>
        <v>514</v>
      </c>
      <c r="R76" s="129">
        <f>Q80</f>
        <v>499</v>
      </c>
      <c r="S76" s="106" t="str">
        <f>B80</f>
        <v>Bowlingu Team</v>
      </c>
      <c r="T76" s="107">
        <f>SUM(T77:T79)</f>
        <v>414</v>
      </c>
      <c r="U76" s="132">
        <f>SUM(U77:U79)</f>
        <v>539</v>
      </c>
      <c r="V76" s="129">
        <f>U84</f>
        <v>0</v>
      </c>
      <c r="W76" s="106" t="str">
        <f>B84</f>
        <v>TSC</v>
      </c>
      <c r="X76" s="109">
        <f t="shared" si="62"/>
        <v>2625</v>
      </c>
      <c r="Y76" s="107">
        <f>SUM(Y77:Y79)</f>
        <v>2000</v>
      </c>
      <c r="Z76" s="133">
        <f>AVERAGE(Z77,Z78,Z79)</f>
        <v>175</v>
      </c>
      <c r="AA76" s="111">
        <f>AVERAGE(AA77,AA78,AA79)</f>
        <v>133.33333333333331</v>
      </c>
      <c r="AB76" s="240">
        <f>F77+J77+N77+R77+V77</f>
        <v>3</v>
      </c>
    </row>
    <row r="77" spans="1:34" s="134" customFormat="1" ht="16.149999999999999" customHeight="1" x14ac:dyDescent="0.2">
      <c r="A77" s="112"/>
      <c r="B77" s="187" t="s">
        <v>94</v>
      </c>
      <c r="C77" s="121">
        <v>51</v>
      </c>
      <c r="D77" s="115">
        <v>105</v>
      </c>
      <c r="E77" s="116">
        <f>D77+C77</f>
        <v>156</v>
      </c>
      <c r="F77" s="243">
        <v>0</v>
      </c>
      <c r="G77" s="244"/>
      <c r="H77" s="117">
        <v>102</v>
      </c>
      <c r="I77" s="118">
        <f>H77+C77</f>
        <v>153</v>
      </c>
      <c r="J77" s="243">
        <v>1</v>
      </c>
      <c r="K77" s="244"/>
      <c r="L77" s="117">
        <v>149</v>
      </c>
      <c r="M77" s="118">
        <f>L77+C77</f>
        <v>200</v>
      </c>
      <c r="N77" s="243">
        <v>0</v>
      </c>
      <c r="O77" s="244"/>
      <c r="P77" s="117">
        <v>114</v>
      </c>
      <c r="Q77" s="116">
        <f>P77+C77</f>
        <v>165</v>
      </c>
      <c r="R77" s="243">
        <v>1</v>
      </c>
      <c r="S77" s="244"/>
      <c r="T77" s="115">
        <v>151</v>
      </c>
      <c r="U77" s="116">
        <f>T77+C77</f>
        <v>202</v>
      </c>
      <c r="V77" s="243">
        <v>1</v>
      </c>
      <c r="W77" s="244"/>
      <c r="X77" s="118">
        <f t="shared" si="62"/>
        <v>876</v>
      </c>
      <c r="Y77" s="117">
        <f>D77+H77+L77+P77+T77</f>
        <v>621</v>
      </c>
      <c r="Z77" s="119">
        <f>AVERAGE(E77,I77,M77,Q77,U77)</f>
        <v>175.2</v>
      </c>
      <c r="AA77" s="120">
        <f>AVERAGE(E77,I77,M77,Q77,U77)-C77</f>
        <v>124.19999999999999</v>
      </c>
      <c r="AB77" s="241"/>
    </row>
    <row r="78" spans="1:34" s="134" customFormat="1" ht="16.149999999999999" customHeight="1" x14ac:dyDescent="0.2">
      <c r="A78" s="112"/>
      <c r="B78" s="188" t="s">
        <v>119</v>
      </c>
      <c r="C78" s="121">
        <v>41</v>
      </c>
      <c r="D78" s="115">
        <v>155</v>
      </c>
      <c r="E78" s="116">
        <f t="shared" ref="E78:E79" si="78">D78+C78</f>
        <v>196</v>
      </c>
      <c r="F78" s="245"/>
      <c r="G78" s="246"/>
      <c r="H78" s="117">
        <v>147</v>
      </c>
      <c r="I78" s="118">
        <f t="shared" ref="I78:I79" si="79">H78+C78</f>
        <v>188</v>
      </c>
      <c r="J78" s="245"/>
      <c r="K78" s="246"/>
      <c r="L78" s="117">
        <v>114</v>
      </c>
      <c r="M78" s="118">
        <f t="shared" ref="M78:M79" si="80">L78+C78</f>
        <v>155</v>
      </c>
      <c r="N78" s="245"/>
      <c r="O78" s="246"/>
      <c r="P78" s="115">
        <v>131</v>
      </c>
      <c r="Q78" s="116">
        <f t="shared" ref="Q78:Q79" si="81">P78+C78</f>
        <v>172</v>
      </c>
      <c r="R78" s="245"/>
      <c r="S78" s="246"/>
      <c r="T78" s="115">
        <v>116</v>
      </c>
      <c r="U78" s="116">
        <f t="shared" ref="U78:U79" si="82">T78+C78</f>
        <v>157</v>
      </c>
      <c r="V78" s="245"/>
      <c r="W78" s="246"/>
      <c r="X78" s="118">
        <f t="shared" si="62"/>
        <v>868</v>
      </c>
      <c r="Y78" s="117">
        <f>D78+H78+L78+P78+T78</f>
        <v>663</v>
      </c>
      <c r="Z78" s="119">
        <f>AVERAGE(E78,I78,M78,Q78,U78)</f>
        <v>173.6</v>
      </c>
      <c r="AA78" s="120">
        <f>AVERAGE(E78,I78,M78,Q78,U78)-C78</f>
        <v>132.6</v>
      </c>
      <c r="AB78" s="241"/>
    </row>
    <row r="79" spans="1:34" s="134" customFormat="1" ht="16.899999999999999" customHeight="1" thickBot="1" x14ac:dyDescent="0.25">
      <c r="A79" s="112"/>
      <c r="B79" s="136" t="s">
        <v>83</v>
      </c>
      <c r="C79" s="123">
        <v>33</v>
      </c>
      <c r="D79" s="115">
        <v>135</v>
      </c>
      <c r="E79" s="116">
        <f t="shared" si="78"/>
        <v>168</v>
      </c>
      <c r="F79" s="247"/>
      <c r="G79" s="248"/>
      <c r="H79" s="124">
        <v>124</v>
      </c>
      <c r="I79" s="118">
        <f t="shared" si="79"/>
        <v>157</v>
      </c>
      <c r="J79" s="247"/>
      <c r="K79" s="248"/>
      <c r="L79" s="117">
        <v>166</v>
      </c>
      <c r="M79" s="118">
        <f t="shared" si="80"/>
        <v>199</v>
      </c>
      <c r="N79" s="247"/>
      <c r="O79" s="248"/>
      <c r="P79" s="115">
        <v>144</v>
      </c>
      <c r="Q79" s="116">
        <f t="shared" si="81"/>
        <v>177</v>
      </c>
      <c r="R79" s="247"/>
      <c r="S79" s="248"/>
      <c r="T79" s="115">
        <v>147</v>
      </c>
      <c r="U79" s="116">
        <f t="shared" si="82"/>
        <v>180</v>
      </c>
      <c r="V79" s="247"/>
      <c r="W79" s="248"/>
      <c r="X79" s="118">
        <f t="shared" si="62"/>
        <v>881</v>
      </c>
      <c r="Y79" s="124">
        <f>D79+H79+L79+P79+T79</f>
        <v>716</v>
      </c>
      <c r="Z79" s="125">
        <f>AVERAGE(E79,I79,M79,Q79,U79)</f>
        <v>176.2</v>
      </c>
      <c r="AA79" s="126">
        <f>AVERAGE(E79,I79,M79,Q79,U79)-C79</f>
        <v>143.19999999999999</v>
      </c>
      <c r="AB79" s="242"/>
    </row>
    <row r="80" spans="1:34" s="134" customFormat="1" ht="48.75" customHeight="1" thickBot="1" x14ac:dyDescent="0.25">
      <c r="A80" s="112"/>
      <c r="B80" s="127" t="s">
        <v>111</v>
      </c>
      <c r="C80" s="138">
        <f>SUM(C81:C83)</f>
        <v>160</v>
      </c>
      <c r="D80" s="100">
        <f>SUM(D81:D83)</f>
        <v>351</v>
      </c>
      <c r="E80" s="129">
        <f>SUM(E81:E83)</f>
        <v>511</v>
      </c>
      <c r="F80" s="129">
        <f>E68</f>
        <v>527</v>
      </c>
      <c r="G80" s="106" t="str">
        <f>B68</f>
        <v>Rakvere Linnavalitsus</v>
      </c>
      <c r="H80" s="130">
        <f>SUM(H81:H83)</f>
        <v>358</v>
      </c>
      <c r="I80" s="129">
        <f>SUM(I81:I83)</f>
        <v>518</v>
      </c>
      <c r="J80" s="129">
        <f>I64</f>
        <v>527</v>
      </c>
      <c r="K80" s="106" t="str">
        <f>B64</f>
        <v>JKM</v>
      </c>
      <c r="L80" s="107">
        <f>SUM(L81:L83)</f>
        <v>385</v>
      </c>
      <c r="M80" s="131">
        <f>SUM(M81:M83)</f>
        <v>545</v>
      </c>
      <c r="N80" s="129">
        <f>M84</f>
        <v>0</v>
      </c>
      <c r="O80" s="106" t="str">
        <f>B84</f>
        <v>TSC</v>
      </c>
      <c r="P80" s="107">
        <f>SUM(P81:P83)</f>
        <v>339</v>
      </c>
      <c r="Q80" s="131">
        <f>SUM(Q81:Q83)</f>
        <v>499</v>
      </c>
      <c r="R80" s="129">
        <f>Q76</f>
        <v>514</v>
      </c>
      <c r="S80" s="106" t="str">
        <f>B76</f>
        <v>Malm ja Ko</v>
      </c>
      <c r="T80" s="107">
        <f>SUM(T81:T83)</f>
        <v>453</v>
      </c>
      <c r="U80" s="131">
        <f>SUM(U81:U83)</f>
        <v>613</v>
      </c>
      <c r="V80" s="129">
        <f>U72</f>
        <v>474</v>
      </c>
      <c r="W80" s="106" t="str">
        <f>B72</f>
        <v>Egesten Metallehitused</v>
      </c>
      <c r="X80" s="109">
        <f t="shared" si="62"/>
        <v>2686</v>
      </c>
      <c r="Y80" s="107">
        <f>SUM(Y81:Y83)</f>
        <v>1886</v>
      </c>
      <c r="Z80" s="133">
        <f>AVERAGE(Z81,Z82,Z83)</f>
        <v>179.06666666666663</v>
      </c>
      <c r="AA80" s="111">
        <f>AVERAGE(AA81,AA82,AA83)</f>
        <v>125.73333333333333</v>
      </c>
      <c r="AB80" s="240">
        <f>F81+J81+N81+R81+V81</f>
        <v>2</v>
      </c>
    </row>
    <row r="81" spans="1:28" s="134" customFormat="1" ht="16.149999999999999" customHeight="1" x14ac:dyDescent="0.2">
      <c r="A81" s="112"/>
      <c r="B81" s="194" t="s">
        <v>129</v>
      </c>
      <c r="C81" s="121">
        <v>60</v>
      </c>
      <c r="D81" s="115">
        <v>84</v>
      </c>
      <c r="E81" s="116">
        <f>D81+C81</f>
        <v>144</v>
      </c>
      <c r="F81" s="243">
        <v>0</v>
      </c>
      <c r="G81" s="244"/>
      <c r="H81" s="117">
        <v>86</v>
      </c>
      <c r="I81" s="118">
        <f>H81+C81</f>
        <v>146</v>
      </c>
      <c r="J81" s="243">
        <v>0</v>
      </c>
      <c r="K81" s="244"/>
      <c r="L81" s="117">
        <v>58</v>
      </c>
      <c r="M81" s="118">
        <f>L81+C81</f>
        <v>118</v>
      </c>
      <c r="N81" s="243">
        <v>1</v>
      </c>
      <c r="O81" s="244"/>
      <c r="P81" s="117">
        <v>89</v>
      </c>
      <c r="Q81" s="116">
        <f>P81+C81</f>
        <v>149</v>
      </c>
      <c r="R81" s="243">
        <v>0</v>
      </c>
      <c r="S81" s="244"/>
      <c r="T81" s="115">
        <v>101</v>
      </c>
      <c r="U81" s="116">
        <f>T81+C81</f>
        <v>161</v>
      </c>
      <c r="V81" s="243">
        <v>1</v>
      </c>
      <c r="W81" s="244"/>
      <c r="X81" s="118">
        <f t="shared" si="62"/>
        <v>718</v>
      </c>
      <c r="Y81" s="117">
        <f>D81+H81+L81+P81+T81</f>
        <v>418</v>
      </c>
      <c r="Z81" s="119">
        <f>AVERAGE(E81,I81,M81,Q81,U81)</f>
        <v>143.6</v>
      </c>
      <c r="AA81" s="120">
        <f>AVERAGE(E81,I81,M81,Q81,U81)-C81</f>
        <v>83.6</v>
      </c>
      <c r="AB81" s="241"/>
    </row>
    <row r="82" spans="1:28" s="134" customFormat="1" ht="16.149999999999999" customHeight="1" x14ac:dyDescent="0.2">
      <c r="A82" s="112"/>
      <c r="B82" s="188" t="s">
        <v>113</v>
      </c>
      <c r="C82" s="121">
        <v>51</v>
      </c>
      <c r="D82" s="115">
        <v>128</v>
      </c>
      <c r="E82" s="116">
        <f t="shared" ref="E82:E83" si="83">D82+C82</f>
        <v>179</v>
      </c>
      <c r="F82" s="245"/>
      <c r="G82" s="246"/>
      <c r="H82" s="117">
        <v>122</v>
      </c>
      <c r="I82" s="118">
        <f t="shared" ref="I82:I83" si="84">H82+C82</f>
        <v>173</v>
      </c>
      <c r="J82" s="245"/>
      <c r="K82" s="246"/>
      <c r="L82" s="117">
        <v>180</v>
      </c>
      <c r="M82" s="118">
        <f t="shared" ref="M82:M83" si="85">L82+C82</f>
        <v>231</v>
      </c>
      <c r="N82" s="245"/>
      <c r="O82" s="246"/>
      <c r="P82" s="115">
        <v>138</v>
      </c>
      <c r="Q82" s="116">
        <f t="shared" ref="Q82:Q83" si="86">P82+C82</f>
        <v>189</v>
      </c>
      <c r="R82" s="245"/>
      <c r="S82" s="246"/>
      <c r="T82" s="115">
        <v>178</v>
      </c>
      <c r="U82" s="116">
        <f t="shared" ref="U82:U83" si="87">T82+C82</f>
        <v>229</v>
      </c>
      <c r="V82" s="245"/>
      <c r="W82" s="246"/>
      <c r="X82" s="118">
        <f t="shared" si="62"/>
        <v>1001</v>
      </c>
      <c r="Y82" s="117">
        <f>D82+H82+L82+P82+T82</f>
        <v>746</v>
      </c>
      <c r="Z82" s="119">
        <f>AVERAGE(E82,I82,M82,Q82,U82)</f>
        <v>200.2</v>
      </c>
      <c r="AA82" s="120">
        <f>AVERAGE(E82,I82,M82,Q82,U82)-C82</f>
        <v>149.19999999999999</v>
      </c>
      <c r="AB82" s="241"/>
    </row>
    <row r="83" spans="1:28" s="134" customFormat="1" ht="16.899999999999999" customHeight="1" thickBot="1" x14ac:dyDescent="0.25">
      <c r="A83" s="112"/>
      <c r="B83" s="136" t="s">
        <v>114</v>
      </c>
      <c r="C83" s="123">
        <v>49</v>
      </c>
      <c r="D83" s="115">
        <v>139</v>
      </c>
      <c r="E83" s="116">
        <f t="shared" si="83"/>
        <v>188</v>
      </c>
      <c r="F83" s="247"/>
      <c r="G83" s="248"/>
      <c r="H83" s="124">
        <v>150</v>
      </c>
      <c r="I83" s="118">
        <f t="shared" si="84"/>
        <v>199</v>
      </c>
      <c r="J83" s="247"/>
      <c r="K83" s="248"/>
      <c r="L83" s="117">
        <v>147</v>
      </c>
      <c r="M83" s="118">
        <f t="shared" si="85"/>
        <v>196</v>
      </c>
      <c r="N83" s="247"/>
      <c r="O83" s="248"/>
      <c r="P83" s="115">
        <v>112</v>
      </c>
      <c r="Q83" s="116">
        <f t="shared" si="86"/>
        <v>161</v>
      </c>
      <c r="R83" s="247"/>
      <c r="S83" s="248"/>
      <c r="T83" s="115">
        <v>174</v>
      </c>
      <c r="U83" s="116">
        <f t="shared" si="87"/>
        <v>223</v>
      </c>
      <c r="V83" s="247"/>
      <c r="W83" s="248"/>
      <c r="X83" s="118">
        <f t="shared" si="62"/>
        <v>967</v>
      </c>
      <c r="Y83" s="124">
        <f>D83+H83+L83+P83+T83</f>
        <v>722</v>
      </c>
      <c r="Z83" s="125">
        <f>AVERAGE(E83,I83,M83,Q83,U83)</f>
        <v>193.4</v>
      </c>
      <c r="AA83" s="126">
        <f>AVERAGE(E83,I83,M83,Q83,U83)-C83</f>
        <v>144.4</v>
      </c>
      <c r="AB83" s="242"/>
    </row>
    <row r="84" spans="1:28" s="134" customFormat="1" ht="48.75" customHeight="1" thickBot="1" x14ac:dyDescent="0.25">
      <c r="A84" s="112"/>
      <c r="B84" s="98" t="s">
        <v>125</v>
      </c>
      <c r="C84" s="138">
        <f>SUM(C85:C87)</f>
        <v>0</v>
      </c>
      <c r="D84" s="100">
        <f>SUM(D85:D87)</f>
        <v>0</v>
      </c>
      <c r="E84" s="129">
        <f>SUM(E85:E87)</f>
        <v>0</v>
      </c>
      <c r="F84" s="129">
        <f>E64</f>
        <v>510</v>
      </c>
      <c r="G84" s="106" t="str">
        <f>B64</f>
        <v>JKM</v>
      </c>
      <c r="H84" s="130">
        <f>SUM(H85:H87)</f>
        <v>0</v>
      </c>
      <c r="I84" s="129">
        <f>SUM(I85:I87)</f>
        <v>0</v>
      </c>
      <c r="J84" s="129">
        <f>I72</f>
        <v>509</v>
      </c>
      <c r="K84" s="106" t="str">
        <f>B72</f>
        <v>Egesten Metallehitused</v>
      </c>
      <c r="L84" s="108">
        <f>SUM(L85:L87)</f>
        <v>0</v>
      </c>
      <c r="M84" s="132">
        <f>SUM(M85:M87)</f>
        <v>0</v>
      </c>
      <c r="N84" s="129">
        <f>M80</f>
        <v>545</v>
      </c>
      <c r="O84" s="106" t="str">
        <f>B80</f>
        <v>Bowlingu Team</v>
      </c>
      <c r="P84" s="107">
        <f>SUM(P85:P87)</f>
        <v>0</v>
      </c>
      <c r="Q84" s="132">
        <f>SUM(Q85:Q87)</f>
        <v>0</v>
      </c>
      <c r="R84" s="129">
        <f>Q68</f>
        <v>489</v>
      </c>
      <c r="S84" s="106" t="str">
        <f>B68</f>
        <v>Rakvere Linnavalitsus</v>
      </c>
      <c r="T84" s="107">
        <f>SUM(T85:T87)</f>
        <v>0</v>
      </c>
      <c r="U84" s="132">
        <f>SUM(U85:U87)</f>
        <v>0</v>
      </c>
      <c r="V84" s="129">
        <f>U76</f>
        <v>539</v>
      </c>
      <c r="W84" s="106" t="str">
        <f>B76</f>
        <v>Malm ja Ko</v>
      </c>
      <c r="X84" s="109">
        <f t="shared" si="62"/>
        <v>0</v>
      </c>
      <c r="Y84" s="107">
        <f>SUM(Y85:Y87)</f>
        <v>0</v>
      </c>
      <c r="Z84" s="133">
        <f>AVERAGE(Z85,Z86,Z87)</f>
        <v>0</v>
      </c>
      <c r="AA84" s="111">
        <f>AVERAGE(AA85,AA86,AA87)</f>
        <v>0</v>
      </c>
      <c r="AB84" s="240">
        <f>F85+J85+N85+R85+V85</f>
        <v>0</v>
      </c>
    </row>
    <row r="85" spans="1:28" s="134" customFormat="1" ht="16.149999999999999" customHeight="1" x14ac:dyDescent="0.2">
      <c r="A85" s="112"/>
      <c r="B85" s="135" t="s">
        <v>126</v>
      </c>
      <c r="C85" s="121"/>
      <c r="D85" s="115"/>
      <c r="E85" s="116"/>
      <c r="F85" s="243"/>
      <c r="G85" s="244"/>
      <c r="H85" s="117"/>
      <c r="I85" s="118"/>
      <c r="J85" s="243"/>
      <c r="K85" s="244"/>
      <c r="L85" s="117"/>
      <c r="M85" s="118"/>
      <c r="N85" s="243"/>
      <c r="O85" s="244"/>
      <c r="P85" s="117"/>
      <c r="Q85" s="116"/>
      <c r="R85" s="243"/>
      <c r="S85" s="244"/>
      <c r="T85" s="115"/>
      <c r="U85" s="116">
        <f>T85+C85</f>
        <v>0</v>
      </c>
      <c r="V85" s="243"/>
      <c r="W85" s="244"/>
      <c r="X85" s="118">
        <f t="shared" si="62"/>
        <v>0</v>
      </c>
      <c r="Y85" s="117">
        <f>D85+H85+L85+P85+T85</f>
        <v>0</v>
      </c>
      <c r="Z85" s="119">
        <f>AVERAGE(E85,I85,M85,Q85,U85)</f>
        <v>0</v>
      </c>
      <c r="AA85" s="120">
        <f>AVERAGE(E85,I85,M85,Q85,U85)-C85</f>
        <v>0</v>
      </c>
      <c r="AB85" s="241"/>
    </row>
    <row r="86" spans="1:28" s="134" customFormat="1" ht="16.149999999999999" customHeight="1" x14ac:dyDescent="0.2">
      <c r="A86" s="112"/>
      <c r="B86" s="122" t="s">
        <v>127</v>
      </c>
      <c r="C86" s="121"/>
      <c r="D86" s="115"/>
      <c r="E86" s="116"/>
      <c r="F86" s="245"/>
      <c r="G86" s="246"/>
      <c r="H86" s="117"/>
      <c r="I86" s="118"/>
      <c r="J86" s="245"/>
      <c r="K86" s="246"/>
      <c r="L86" s="117"/>
      <c r="M86" s="118"/>
      <c r="N86" s="245"/>
      <c r="O86" s="246"/>
      <c r="P86" s="115"/>
      <c r="Q86" s="116"/>
      <c r="R86" s="245"/>
      <c r="S86" s="246"/>
      <c r="T86" s="115"/>
      <c r="U86" s="116">
        <f t="shared" ref="U86:U87" si="88">T86+C86</f>
        <v>0</v>
      </c>
      <c r="V86" s="245"/>
      <c r="W86" s="246"/>
      <c r="X86" s="118">
        <f t="shared" si="62"/>
        <v>0</v>
      </c>
      <c r="Y86" s="117">
        <f>D86+H86+L86+P86+T86</f>
        <v>0</v>
      </c>
      <c r="Z86" s="119">
        <f>AVERAGE(E86,I86,M86,Q86,U86)</f>
        <v>0</v>
      </c>
      <c r="AA86" s="120">
        <f>AVERAGE(E86,I86,M86,Q86,U86)-C86</f>
        <v>0</v>
      </c>
      <c r="AB86" s="241"/>
    </row>
    <row r="87" spans="1:28" s="134" customFormat="1" ht="16.899999999999999" customHeight="1" thickBot="1" x14ac:dyDescent="0.25">
      <c r="A87" s="112"/>
      <c r="B87" s="136" t="s">
        <v>128</v>
      </c>
      <c r="C87" s="123"/>
      <c r="D87" s="115"/>
      <c r="E87" s="116"/>
      <c r="F87" s="247"/>
      <c r="G87" s="248"/>
      <c r="H87" s="124"/>
      <c r="I87" s="118"/>
      <c r="J87" s="247"/>
      <c r="K87" s="248"/>
      <c r="L87" s="117"/>
      <c r="M87" s="118"/>
      <c r="N87" s="247"/>
      <c r="O87" s="248"/>
      <c r="P87" s="115"/>
      <c r="Q87" s="116"/>
      <c r="R87" s="247"/>
      <c r="S87" s="248"/>
      <c r="T87" s="115"/>
      <c r="U87" s="116">
        <f t="shared" si="88"/>
        <v>0</v>
      </c>
      <c r="V87" s="247"/>
      <c r="W87" s="248"/>
      <c r="X87" s="118">
        <f t="shared" si="62"/>
        <v>0</v>
      </c>
      <c r="Y87" s="124">
        <f>D87+H87+L87+P87+T87</f>
        <v>0</v>
      </c>
      <c r="Z87" s="125">
        <f>AVERAGE(E87,I87,M87,Q87,U87)</f>
        <v>0</v>
      </c>
      <c r="AA87" s="126">
        <f>AVERAGE(E87,I87,M87,Q87,U87)-C87</f>
        <v>0</v>
      </c>
      <c r="AB87" s="242"/>
    </row>
    <row r="88" spans="1:28" s="134" customFormat="1" ht="30.75" customHeight="1" x14ac:dyDescent="0.2">
      <c r="A88" s="112"/>
      <c r="B88" s="139"/>
      <c r="C88" s="140"/>
      <c r="D88" s="141"/>
      <c r="E88" s="142"/>
      <c r="F88" s="143"/>
      <c r="G88" s="143"/>
      <c r="H88" s="141"/>
      <c r="I88" s="142"/>
      <c r="J88" s="143"/>
      <c r="K88" s="143"/>
      <c r="L88" s="141"/>
      <c r="M88" s="142"/>
      <c r="N88" s="143"/>
      <c r="O88" s="143"/>
      <c r="P88" s="141"/>
      <c r="Q88" s="142"/>
      <c r="R88" s="143"/>
      <c r="S88" s="143"/>
      <c r="T88" s="141"/>
      <c r="U88" s="142"/>
      <c r="V88" s="143"/>
      <c r="W88" s="143"/>
      <c r="X88" s="142"/>
      <c r="Y88" s="141"/>
      <c r="Z88" s="144"/>
      <c r="AA88" s="145"/>
      <c r="AB88" s="146"/>
    </row>
  </sheetData>
  <mergeCells count="138"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AB80:AB83"/>
    <mergeCell ref="F81:G83"/>
    <mergeCell ref="J81:K83"/>
    <mergeCell ref="N81:O83"/>
    <mergeCell ref="R81:S83"/>
    <mergeCell ref="V81:W83"/>
    <mergeCell ref="AB84:AB87"/>
    <mergeCell ref="F85:G87"/>
    <mergeCell ref="J85:K87"/>
    <mergeCell ref="N85:O87"/>
    <mergeCell ref="R85:S87"/>
    <mergeCell ref="V85:W87"/>
    <mergeCell ref="AB72:AB75"/>
    <mergeCell ref="F73:G75"/>
    <mergeCell ref="J73:K75"/>
    <mergeCell ref="N73:O75"/>
    <mergeCell ref="R73:S75"/>
    <mergeCell ref="V73:W75"/>
    <mergeCell ref="AB76:AB79"/>
    <mergeCell ref="F77:G79"/>
    <mergeCell ref="J77:K79"/>
    <mergeCell ref="N77:O79"/>
    <mergeCell ref="R77:S79"/>
    <mergeCell ref="V77:W79"/>
    <mergeCell ref="AB64:AB67"/>
    <mergeCell ref="F65:G67"/>
    <mergeCell ref="J65:K67"/>
    <mergeCell ref="N65:O67"/>
    <mergeCell ref="R65:S67"/>
    <mergeCell ref="V65:W67"/>
    <mergeCell ref="AB68:AB71"/>
    <mergeCell ref="F69:G71"/>
    <mergeCell ref="J69:K71"/>
    <mergeCell ref="N69:O71"/>
    <mergeCell ref="R69:S71"/>
    <mergeCell ref="V69:W71"/>
    <mergeCell ref="F63:G63"/>
    <mergeCell ref="J63:K63"/>
    <mergeCell ref="N63:O63"/>
    <mergeCell ref="R63:S63"/>
    <mergeCell ref="V63:W63"/>
    <mergeCell ref="F62:G62"/>
    <mergeCell ref="J62:K62"/>
    <mergeCell ref="N62:O62"/>
    <mergeCell ref="R62:S62"/>
    <mergeCell ref="V62:W62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</mergeCells>
  <conditionalFormatting sqref="C64:C66 C68:C70 C72:C74 C84:C86 C76:C78">
    <cfRule type="cellIs" dxfId="584" priority="195" stopIfTrue="1" operator="between">
      <formula>200</formula>
      <formula>300</formula>
    </cfRule>
  </conditionalFormatting>
  <conditionalFormatting sqref="AA61:AA63">
    <cfRule type="cellIs" dxfId="583" priority="196" stopIfTrue="1" operator="between">
      <formula>200</formula>
      <formula>300</formula>
    </cfRule>
  </conditionalFormatting>
  <conditionalFormatting sqref="V68:W68 F68:G68 E65:F65 L65:L68 N65 T65:T68 U65:V65 H65:H68 J65 R65 E76:W76 E80:W80 E84:W84 E72:W72 M68:S68 X64:AA88 I68:K68 X59:AA59 L59 H59 P59 T59 D59 E66:E68 U66:U68">
    <cfRule type="cellIs" dxfId="582" priority="197" stopIfTrue="1" operator="between">
      <formula>200</formula>
      <formula>300</formula>
    </cfRule>
  </conditionalFormatting>
  <conditionalFormatting sqref="D68">
    <cfRule type="cellIs" dxfId="581" priority="194" stopIfTrue="1" operator="between">
      <formula>200</formula>
      <formula>300</formula>
    </cfRule>
  </conditionalFormatting>
  <conditionalFormatting sqref="D72">
    <cfRule type="cellIs" dxfId="580" priority="193" stopIfTrue="1" operator="between">
      <formula>200</formula>
      <formula>300</formula>
    </cfRule>
  </conditionalFormatting>
  <conditionalFormatting sqref="D76">
    <cfRule type="cellIs" dxfId="579" priority="192" stopIfTrue="1" operator="between">
      <formula>200</formula>
      <formula>300</formula>
    </cfRule>
  </conditionalFormatting>
  <conditionalFormatting sqref="D80">
    <cfRule type="cellIs" dxfId="578" priority="191" stopIfTrue="1" operator="between">
      <formula>200</formula>
      <formula>300</formula>
    </cfRule>
  </conditionalFormatting>
  <conditionalFormatting sqref="D84">
    <cfRule type="cellIs" dxfId="577" priority="190" stopIfTrue="1" operator="between">
      <formula>200</formula>
      <formula>300</formula>
    </cfRule>
  </conditionalFormatting>
  <conditionalFormatting sqref="C80:C82">
    <cfRule type="cellIs" dxfId="576" priority="189" stopIfTrue="1" operator="between">
      <formula>200</formula>
      <formula>300</formula>
    </cfRule>
  </conditionalFormatting>
  <conditionalFormatting sqref="D64">
    <cfRule type="cellIs" dxfId="575" priority="188" stopIfTrue="1" operator="between">
      <formula>200</formula>
      <formula>300</formula>
    </cfRule>
  </conditionalFormatting>
  <conditionalFormatting sqref="E64:W64">
    <cfRule type="cellIs" dxfId="574" priority="187" stopIfTrue="1" operator="between">
      <formula>200</formula>
      <formula>300</formula>
    </cfRule>
  </conditionalFormatting>
  <conditionalFormatting sqref="F81 L81:L83 N81 T81:T83 V81 H81:H83 J81 P81:P83 R81 D81:D83">
    <cfRule type="cellIs" dxfId="573" priority="183" stopIfTrue="1" operator="between">
      <formula>200</formula>
      <formula>300</formula>
    </cfRule>
  </conditionalFormatting>
  <conditionalFormatting sqref="F77 L77:L79 N77 T77:T79 V77 H77:H79 J77 P77:P79 R77">
    <cfRule type="cellIs" dxfId="572" priority="184" stopIfTrue="1" operator="between">
      <formula>200</formula>
      <formula>300</formula>
    </cfRule>
  </conditionalFormatting>
  <conditionalFormatting sqref="F85 L85:L88 N85 V85 H85:H88 J85 P85:P88 R85">
    <cfRule type="cellIs" dxfId="571" priority="182" stopIfTrue="1" operator="between">
      <formula>200</formula>
      <formula>300</formula>
    </cfRule>
  </conditionalFormatting>
  <conditionalFormatting sqref="F69 L69:L71 N69 T69:T71 V69 H69:H71 J69 P69:P71 R69">
    <cfRule type="cellIs" dxfId="570" priority="186" stopIfTrue="1" operator="between">
      <formula>200</formula>
      <formula>300</formula>
    </cfRule>
  </conditionalFormatting>
  <conditionalFormatting sqref="F73 L73:L75 N73 T73:T75 V73 H73:H75 J73 P73:P75 R73">
    <cfRule type="cellIs" dxfId="569" priority="185" stopIfTrue="1" operator="between">
      <formula>200</formula>
      <formula>300</formula>
    </cfRule>
  </conditionalFormatting>
  <conditionalFormatting sqref="Q65:Q67 Q73:Q75 Q77:Q79 Q81:Q83">
    <cfRule type="cellIs" dxfId="568" priority="181" stopIfTrue="1" operator="between">
      <formula>200</formula>
      <formula>300</formula>
    </cfRule>
  </conditionalFormatting>
  <conditionalFormatting sqref="T85:T88">
    <cfRule type="cellIs" dxfId="567" priority="180" stopIfTrue="1" operator="between">
      <formula>200</formula>
      <formula>300</formula>
    </cfRule>
  </conditionalFormatting>
  <conditionalFormatting sqref="M65:M67">
    <cfRule type="cellIs" dxfId="566" priority="179" stopIfTrue="1" operator="between">
      <formula>200</formula>
      <formula>300</formula>
    </cfRule>
  </conditionalFormatting>
  <conditionalFormatting sqref="D85:D88 D77:D79 D73:D75 D69:D71 D65:D67">
    <cfRule type="cellIs" dxfId="565" priority="177" stopIfTrue="1" operator="between">
      <formula>200</formula>
      <formula>300</formula>
    </cfRule>
  </conditionalFormatting>
  <conditionalFormatting sqref="P65:P67">
    <cfRule type="cellIs" dxfId="564" priority="178" stopIfTrue="1" operator="between">
      <formula>200</formula>
      <formula>300</formula>
    </cfRule>
  </conditionalFormatting>
  <conditionalFormatting sqref="E88">
    <cfRule type="cellIs" dxfId="563" priority="176" stopIfTrue="1" operator="between">
      <formula>200</formula>
      <formula>300</formula>
    </cfRule>
  </conditionalFormatting>
  <conditionalFormatting sqref="I88">
    <cfRule type="cellIs" dxfId="562" priority="175" stopIfTrue="1" operator="between">
      <formula>200</formula>
      <formula>300</formula>
    </cfRule>
  </conditionalFormatting>
  <conditionalFormatting sqref="M88">
    <cfRule type="cellIs" dxfId="561" priority="174" stopIfTrue="1" operator="between">
      <formula>200</formula>
      <formula>300</formula>
    </cfRule>
  </conditionalFormatting>
  <conditionalFormatting sqref="Q88">
    <cfRule type="cellIs" dxfId="560" priority="173" stopIfTrue="1" operator="between">
      <formula>200</formula>
      <formula>300</formula>
    </cfRule>
  </conditionalFormatting>
  <conditionalFormatting sqref="U88">
    <cfRule type="cellIs" dxfId="559" priority="172" stopIfTrue="1" operator="between">
      <formula>200</formula>
      <formula>300</formula>
    </cfRule>
  </conditionalFormatting>
  <conditionalFormatting sqref="I73:I75">
    <cfRule type="cellIs" dxfId="558" priority="167" stopIfTrue="1" operator="between">
      <formula>200</formula>
      <formula>300</formula>
    </cfRule>
  </conditionalFormatting>
  <conditionalFormatting sqref="I85:I87">
    <cfRule type="cellIs" dxfId="557" priority="164" stopIfTrue="1" operator="between">
      <formula>200</formula>
      <formula>300</formula>
    </cfRule>
  </conditionalFormatting>
  <conditionalFormatting sqref="M85:M87">
    <cfRule type="cellIs" dxfId="556" priority="159" stopIfTrue="1" operator="between">
      <formula>200</formula>
      <formula>300</formula>
    </cfRule>
  </conditionalFormatting>
  <conditionalFormatting sqref="Q85:Q87">
    <cfRule type="cellIs" dxfId="555" priority="157" stopIfTrue="1" operator="between">
      <formula>200</formula>
      <formula>300</formula>
    </cfRule>
  </conditionalFormatting>
  <conditionalFormatting sqref="E59">
    <cfRule type="cellIs" dxfId="554" priority="131" stopIfTrue="1" operator="between">
      <formula>200</formula>
      <formula>300</formula>
    </cfRule>
  </conditionalFormatting>
  <conditionalFormatting sqref="I59">
    <cfRule type="cellIs" dxfId="553" priority="130" stopIfTrue="1" operator="between">
      <formula>200</formula>
      <formula>300</formula>
    </cfRule>
  </conditionalFormatting>
  <conditionalFormatting sqref="M59">
    <cfRule type="cellIs" dxfId="552" priority="129" stopIfTrue="1" operator="between">
      <formula>200</formula>
      <formula>300</formula>
    </cfRule>
  </conditionalFormatting>
  <conditionalFormatting sqref="Q59">
    <cfRule type="cellIs" dxfId="551" priority="128" stopIfTrue="1" operator="between">
      <formula>200</formula>
      <formula>300</formula>
    </cfRule>
  </conditionalFormatting>
  <conditionalFormatting sqref="U59">
    <cfRule type="cellIs" dxfId="550" priority="127" stopIfTrue="1" operator="between">
      <formula>200</formula>
      <formula>300</formula>
    </cfRule>
  </conditionalFormatting>
  <conditionalFormatting sqref="E85:E87 E81:E83 E77:E79 E73:E75 E69:E71">
    <cfRule type="cellIs" dxfId="549" priority="79" stopIfTrue="1" operator="between">
      <formula>200</formula>
      <formula>300</formula>
    </cfRule>
  </conditionalFormatting>
  <conditionalFormatting sqref="I81:I83 I77:I79 I69:I71 I65:I67">
    <cfRule type="cellIs" dxfId="548" priority="78" stopIfTrue="1" operator="between">
      <formula>200</formula>
      <formula>300</formula>
    </cfRule>
  </conditionalFormatting>
  <conditionalFormatting sqref="M81:M83 M77:M79 M73:M75 M69:M71">
    <cfRule type="cellIs" dxfId="547" priority="77" stopIfTrue="1" operator="between">
      <formula>200</formula>
      <formula>300</formula>
    </cfRule>
  </conditionalFormatting>
  <conditionalFormatting sqref="Q69:Q71">
    <cfRule type="cellIs" dxfId="546" priority="76" stopIfTrue="1" operator="between">
      <formula>200</formula>
      <formula>300</formula>
    </cfRule>
  </conditionalFormatting>
  <conditionalFormatting sqref="U85:U87 U81:U83 U77:U79 U73:U75 U69:U71">
    <cfRule type="cellIs" dxfId="545" priority="75" stopIfTrue="1" operator="between">
      <formula>200</formula>
      <formula>300</formula>
    </cfRule>
  </conditionalFormatting>
  <conditionalFormatting sqref="C34:C36 C38:C40 C42:C44 C54:C56 C46:C48">
    <cfRule type="cellIs" dxfId="544" priority="72" stopIfTrue="1" operator="between">
      <formula>200</formula>
      <formula>300</formula>
    </cfRule>
  </conditionalFormatting>
  <conditionalFormatting sqref="AA31:AA33">
    <cfRule type="cellIs" dxfId="543" priority="73" stopIfTrue="1" operator="between">
      <formula>200</formula>
      <formula>300</formula>
    </cfRule>
  </conditionalFormatting>
  <conditionalFormatting sqref="V38:W38 J38:K38 F38:G38 E35:F35 L35:L38 N35 T35:T38 U35:V35 H35:H38 I35:J35 R35 E46:W46 E50:W50 E54:H54 E42:W42 M38:S38 X34:AA58 J54:W54 E36:E38 I36:I38 U36:U38">
    <cfRule type="cellIs" dxfId="542" priority="74" stopIfTrue="1" operator="between">
      <formula>200</formula>
      <formula>300</formula>
    </cfRule>
  </conditionalFormatting>
  <conditionalFormatting sqref="D38">
    <cfRule type="cellIs" dxfId="541" priority="71" stopIfTrue="1" operator="between">
      <formula>200</formula>
      <formula>300</formula>
    </cfRule>
  </conditionalFormatting>
  <conditionalFormatting sqref="D42">
    <cfRule type="cellIs" dxfId="540" priority="70" stopIfTrue="1" operator="between">
      <formula>200</formula>
      <formula>300</formula>
    </cfRule>
  </conditionalFormatting>
  <conditionalFormatting sqref="D46">
    <cfRule type="cellIs" dxfId="539" priority="69" stopIfTrue="1" operator="between">
      <formula>200</formula>
      <formula>300</formula>
    </cfRule>
  </conditionalFormatting>
  <conditionalFormatting sqref="D50">
    <cfRule type="cellIs" dxfId="538" priority="68" stopIfTrue="1" operator="between">
      <formula>200</formula>
      <formula>300</formula>
    </cfRule>
  </conditionalFormatting>
  <conditionalFormatting sqref="D54">
    <cfRule type="cellIs" dxfId="537" priority="67" stopIfTrue="1" operator="between">
      <formula>200</formula>
      <formula>300</formula>
    </cfRule>
  </conditionalFormatting>
  <conditionalFormatting sqref="C50:C52">
    <cfRule type="cellIs" dxfId="536" priority="66" stopIfTrue="1" operator="between">
      <formula>200</formula>
      <formula>300</formula>
    </cfRule>
  </conditionalFormatting>
  <conditionalFormatting sqref="D34">
    <cfRule type="cellIs" dxfId="535" priority="65" stopIfTrue="1" operator="between">
      <formula>200</formula>
      <formula>300</formula>
    </cfRule>
  </conditionalFormatting>
  <conditionalFormatting sqref="E34:W34">
    <cfRule type="cellIs" dxfId="534" priority="64" stopIfTrue="1" operator="between">
      <formula>200</formula>
      <formula>300</formula>
    </cfRule>
  </conditionalFormatting>
  <conditionalFormatting sqref="F51 L51:L53 N51 T51:T53 V51 H51:H53 J51 P51:P53 R51 D51:D53">
    <cfRule type="cellIs" dxfId="533" priority="60" stopIfTrue="1" operator="between">
      <formula>200</formula>
      <formula>300</formula>
    </cfRule>
  </conditionalFormatting>
  <conditionalFormatting sqref="F47 L47:L49 N47 T47:T49 V47 H47:H49 J47 P47:P49 R47">
    <cfRule type="cellIs" dxfId="532" priority="61" stopIfTrue="1" operator="between">
      <formula>200</formula>
      <formula>300</formula>
    </cfRule>
  </conditionalFormatting>
  <conditionalFormatting sqref="F55 L55:L58 N55 V55 H55:H58 J55 P55:P58 R55">
    <cfRule type="cellIs" dxfId="531" priority="59" stopIfTrue="1" operator="between">
      <formula>200</formula>
      <formula>300</formula>
    </cfRule>
  </conditionalFormatting>
  <conditionalFormatting sqref="F39 L39:L41 N39 T39:T41 V39 H39:H41 J39 P39:P41 R39">
    <cfRule type="cellIs" dxfId="530" priority="63" stopIfTrue="1" operator="between">
      <formula>200</formula>
      <formula>300</formula>
    </cfRule>
  </conditionalFormatting>
  <conditionalFormatting sqref="F43 L43:L45 N43 T43:T45 V43 H43:H45 J43 P43:P45 R43">
    <cfRule type="cellIs" dxfId="529" priority="62" stopIfTrue="1" operator="between">
      <formula>200</formula>
      <formula>300</formula>
    </cfRule>
  </conditionalFormatting>
  <conditionalFormatting sqref="Q35:Q37 Q43:Q45 Q47:Q49 Q51:Q53">
    <cfRule type="cellIs" dxfId="528" priority="58" stopIfTrue="1" operator="between">
      <formula>200</formula>
      <formula>300</formula>
    </cfRule>
  </conditionalFormatting>
  <conditionalFormatting sqref="T55:T58">
    <cfRule type="cellIs" dxfId="527" priority="57" stopIfTrue="1" operator="between">
      <formula>200</formula>
      <formula>300</formula>
    </cfRule>
  </conditionalFormatting>
  <conditionalFormatting sqref="M35:M37">
    <cfRule type="cellIs" dxfId="526" priority="56" stopIfTrue="1" operator="between">
      <formula>200</formula>
      <formula>300</formula>
    </cfRule>
  </conditionalFormatting>
  <conditionalFormatting sqref="D55:D58 D47:D49 D43:D45 D39:D41 D35:D37">
    <cfRule type="cellIs" dxfId="525" priority="54" stopIfTrue="1" operator="between">
      <formula>200</formula>
      <formula>300</formula>
    </cfRule>
  </conditionalFormatting>
  <conditionalFormatting sqref="P35:P37">
    <cfRule type="cellIs" dxfId="524" priority="55" stopIfTrue="1" operator="between">
      <formula>200</formula>
      <formula>300</formula>
    </cfRule>
  </conditionalFormatting>
  <conditionalFormatting sqref="E58">
    <cfRule type="cellIs" dxfId="523" priority="53" stopIfTrue="1" operator="between">
      <formula>200</formula>
      <formula>300</formula>
    </cfRule>
  </conditionalFormatting>
  <conditionalFormatting sqref="I58">
    <cfRule type="cellIs" dxfId="522" priority="52" stopIfTrue="1" operator="between">
      <formula>200</formula>
      <formula>300</formula>
    </cfRule>
  </conditionalFormatting>
  <conditionalFormatting sqref="M58">
    <cfRule type="cellIs" dxfId="521" priority="51" stopIfTrue="1" operator="between">
      <formula>200</formula>
      <formula>300</formula>
    </cfRule>
  </conditionalFormatting>
  <conditionalFormatting sqref="Q58">
    <cfRule type="cellIs" dxfId="520" priority="50" stopIfTrue="1" operator="between">
      <formula>200</formula>
      <formula>300</formula>
    </cfRule>
  </conditionalFormatting>
  <conditionalFormatting sqref="U58">
    <cfRule type="cellIs" dxfId="519" priority="49" stopIfTrue="1" operator="between">
      <formula>200</formula>
      <formula>300</formula>
    </cfRule>
  </conditionalFormatting>
  <conditionalFormatting sqref="I54">
    <cfRule type="cellIs" dxfId="518" priority="46" stopIfTrue="1" operator="between">
      <formula>200</formula>
      <formula>300</formula>
    </cfRule>
  </conditionalFormatting>
  <conditionalFormatting sqref="E55:E57 E51:E53 E47:E49 E43:E45 E39:E41">
    <cfRule type="cellIs" dxfId="517" priority="42" stopIfTrue="1" operator="between">
      <formula>200</formula>
      <formula>300</formula>
    </cfRule>
  </conditionalFormatting>
  <conditionalFormatting sqref="I55:I57 I51:I53 I47:I49 I43:I45 I39:I41">
    <cfRule type="cellIs" dxfId="516" priority="41" stopIfTrue="1" operator="between">
      <formula>200</formula>
      <formula>300</formula>
    </cfRule>
  </conditionalFormatting>
  <conditionalFormatting sqref="M55:M57 M51:M53 M47:M49 M43:M45 M39:M41">
    <cfRule type="cellIs" dxfId="515" priority="40" stopIfTrue="1" operator="between">
      <formula>200</formula>
      <formula>300</formula>
    </cfRule>
  </conditionalFormatting>
  <conditionalFormatting sqref="Q55:Q57 Q39:Q41">
    <cfRule type="cellIs" dxfId="514" priority="39" stopIfTrue="1" operator="between">
      <formula>200</formula>
      <formula>300</formula>
    </cfRule>
  </conditionalFormatting>
  <conditionalFormatting sqref="U55:U57 U51:U53 U47:U49 U43:U45 U39:U41">
    <cfRule type="cellIs" dxfId="513" priority="38" stopIfTrue="1" operator="between">
      <formula>200</formula>
      <formula>300</formula>
    </cfRule>
  </conditionalFormatting>
  <conditionalFormatting sqref="C5:C7 C9:C11 C13:C15 C25:C27 C17:C19">
    <cfRule type="cellIs" dxfId="512" priority="35" stopIfTrue="1" operator="between">
      <formula>200</formula>
      <formula>300</formula>
    </cfRule>
  </conditionalFormatting>
  <conditionalFormatting sqref="AA2:AA4">
    <cfRule type="cellIs" dxfId="511" priority="36" stopIfTrue="1" operator="between">
      <formula>200</formula>
      <formula>300</formula>
    </cfRule>
  </conditionalFormatting>
  <conditionalFormatting sqref="V9:W9 J9:K9 F9:G9 E6:F6 L6:L9 N6 T6:T9 U6:V6 H6:H9 I6:J6 R6 E17:W17 E21:W21 E25:W25 E13:W13 M9:S9 X5:AA29 E7:E9 I7:I9 U7:U9">
    <cfRule type="cellIs" dxfId="510" priority="37" stopIfTrue="1" operator="between">
      <formula>200</formula>
      <formula>300</formula>
    </cfRule>
  </conditionalFormatting>
  <conditionalFormatting sqref="D9">
    <cfRule type="cellIs" dxfId="509" priority="34" stopIfTrue="1" operator="between">
      <formula>200</formula>
      <formula>300</formula>
    </cfRule>
  </conditionalFormatting>
  <conditionalFormatting sqref="D13">
    <cfRule type="cellIs" dxfId="508" priority="33" stopIfTrue="1" operator="between">
      <formula>200</formula>
      <formula>300</formula>
    </cfRule>
  </conditionalFormatting>
  <conditionalFormatting sqref="D17">
    <cfRule type="cellIs" dxfId="507" priority="32" stopIfTrue="1" operator="between">
      <formula>200</formula>
      <formula>300</formula>
    </cfRule>
  </conditionalFormatting>
  <conditionalFormatting sqref="D21">
    <cfRule type="cellIs" dxfId="506" priority="31" stopIfTrue="1" operator="between">
      <formula>200</formula>
      <formula>300</formula>
    </cfRule>
  </conditionalFormatting>
  <conditionalFormatting sqref="D25">
    <cfRule type="cellIs" dxfId="505" priority="30" stopIfTrue="1" operator="between">
      <formula>200</formula>
      <formula>300</formula>
    </cfRule>
  </conditionalFormatting>
  <conditionalFormatting sqref="C21:C23">
    <cfRule type="cellIs" dxfId="504" priority="29" stopIfTrue="1" operator="between">
      <formula>200</formula>
      <formula>300</formula>
    </cfRule>
  </conditionalFormatting>
  <conditionalFormatting sqref="D5">
    <cfRule type="cellIs" dxfId="503" priority="28" stopIfTrue="1" operator="between">
      <formula>200</formula>
      <formula>300</formula>
    </cfRule>
  </conditionalFormatting>
  <conditionalFormatting sqref="E5:W5">
    <cfRule type="cellIs" dxfId="502" priority="27" stopIfTrue="1" operator="between">
      <formula>200</formula>
      <formula>300</formula>
    </cfRule>
  </conditionalFormatting>
  <conditionalFormatting sqref="F22 L22:L24 N22 T22:T24 V22 H22:H24 J22 P22:P24 R22 D22:D24">
    <cfRule type="cellIs" dxfId="501" priority="23" stopIfTrue="1" operator="between">
      <formula>200</formula>
      <formula>300</formula>
    </cfRule>
  </conditionalFormatting>
  <conditionalFormatting sqref="F18 L18:L20 N18 T18:T20 V18 H18:H20 J18 P18:P20 R18">
    <cfRule type="cellIs" dxfId="500" priority="24" stopIfTrue="1" operator="between">
      <formula>200</formula>
      <formula>300</formula>
    </cfRule>
  </conditionalFormatting>
  <conditionalFormatting sqref="F26 L26:L29 N26 V26 H26:H29 J26 P26:P29 R26">
    <cfRule type="cellIs" dxfId="499" priority="22" stopIfTrue="1" operator="between">
      <formula>200</formula>
      <formula>300</formula>
    </cfRule>
  </conditionalFormatting>
  <conditionalFormatting sqref="F10 L10:L12 N10 T10:T12 V10 H10:H12 J10 P10:P12 R10">
    <cfRule type="cellIs" dxfId="498" priority="26" stopIfTrue="1" operator="between">
      <formula>200</formula>
      <formula>300</formula>
    </cfRule>
  </conditionalFormatting>
  <conditionalFormatting sqref="F14 L14:L16 N14 T14:T16 V14 H14:H16 J14 P14:P16 R14">
    <cfRule type="cellIs" dxfId="497" priority="25" stopIfTrue="1" operator="between">
      <formula>200</formula>
      <formula>300</formula>
    </cfRule>
  </conditionalFormatting>
  <conditionalFormatting sqref="Q6:Q8 Q14:Q16 Q18:Q20 Q22:Q24">
    <cfRule type="cellIs" dxfId="496" priority="21" stopIfTrue="1" operator="between">
      <formula>200</formula>
      <formula>300</formula>
    </cfRule>
  </conditionalFormatting>
  <conditionalFormatting sqref="T26:T29">
    <cfRule type="cellIs" dxfId="495" priority="20" stopIfTrue="1" operator="between">
      <formula>200</formula>
      <formula>300</formula>
    </cfRule>
  </conditionalFormatting>
  <conditionalFormatting sqref="D26:D29 D18:D20 D14:D16 D10:D12 D6:D8">
    <cfRule type="cellIs" dxfId="494" priority="17" stopIfTrue="1" operator="between">
      <formula>200</formula>
      <formula>300</formula>
    </cfRule>
  </conditionalFormatting>
  <conditionalFormatting sqref="P6:P8">
    <cfRule type="cellIs" dxfId="493" priority="18" stopIfTrue="1" operator="between">
      <formula>200</formula>
      <formula>300</formula>
    </cfRule>
  </conditionalFormatting>
  <conditionalFormatting sqref="E29">
    <cfRule type="cellIs" dxfId="492" priority="16" stopIfTrue="1" operator="between">
      <formula>200</formula>
      <formula>300</formula>
    </cfRule>
  </conditionalFormatting>
  <conditionalFormatting sqref="I29">
    <cfRule type="cellIs" dxfId="491" priority="15" stopIfTrue="1" operator="between">
      <formula>200</formula>
      <formula>300</formula>
    </cfRule>
  </conditionalFormatting>
  <conditionalFormatting sqref="M29">
    <cfRule type="cellIs" dxfId="490" priority="14" stopIfTrue="1" operator="between">
      <formula>200</formula>
      <formula>300</formula>
    </cfRule>
  </conditionalFormatting>
  <conditionalFormatting sqref="Q29">
    <cfRule type="cellIs" dxfId="489" priority="13" stopIfTrue="1" operator="between">
      <formula>200</formula>
      <formula>300</formula>
    </cfRule>
  </conditionalFormatting>
  <conditionalFormatting sqref="U29">
    <cfRule type="cellIs" dxfId="488" priority="12" stopIfTrue="1" operator="between">
      <formula>200</formula>
      <formula>300</formula>
    </cfRule>
  </conditionalFormatting>
  <conditionalFormatting sqref="M10:M12 M14:M16 M18:M20 M22:M24 M26:M28">
    <cfRule type="cellIs" dxfId="487" priority="9" stopIfTrue="1" operator="between">
      <formula>200</formula>
      <formula>300</formula>
    </cfRule>
  </conditionalFormatting>
  <conditionalFormatting sqref="E26:E28 E22:E24 E18:E20 E14:E16 E10:E12">
    <cfRule type="cellIs" dxfId="486" priority="5" stopIfTrue="1" operator="between">
      <formula>200</formula>
      <formula>300</formula>
    </cfRule>
  </conditionalFormatting>
  <conditionalFormatting sqref="I26:I28 I22:I24 I18:I20 I14:I16 I10:I12">
    <cfRule type="cellIs" dxfId="485" priority="4" stopIfTrue="1" operator="between">
      <formula>200</formula>
      <formula>300</formula>
    </cfRule>
  </conditionalFormatting>
  <conditionalFormatting sqref="M6:M8">
    <cfRule type="cellIs" dxfId="484" priority="3" stopIfTrue="1" operator="between">
      <formula>200</formula>
      <formula>300</formula>
    </cfRule>
  </conditionalFormatting>
  <conditionalFormatting sqref="Q26:Q28 Q10:Q12">
    <cfRule type="cellIs" dxfId="483" priority="2" stopIfTrue="1" operator="between">
      <formula>200</formula>
      <formula>300</formula>
    </cfRule>
  </conditionalFormatting>
  <conditionalFormatting sqref="U26:U28 U22:U24 U18:U20 U14:U16 U10:U12">
    <cfRule type="cellIs" dxfId="482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zoomScale="90" zoomScaleNormal="90" workbookViewId="0">
      <selection activeCell="A2" sqref="A2"/>
    </sheetView>
  </sheetViews>
  <sheetFormatPr defaultColWidth="9.140625" defaultRowHeight="16.5" x14ac:dyDescent="0.25"/>
  <cols>
    <col min="1" max="1" width="1.7109375" style="65" customWidth="1"/>
    <col min="2" max="2" width="28.2851562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6.85546875" style="65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8" width="14.42578125" style="149" customWidth="1"/>
    <col min="29" max="16384" width="9.140625" style="65"/>
  </cols>
  <sheetData>
    <row r="1" spans="1:34" ht="32.25" customHeight="1" x14ac:dyDescent="0.25">
      <c r="B1" s="66"/>
      <c r="C1" s="67"/>
      <c r="D1" s="68"/>
      <c r="E1" s="69"/>
      <c r="F1" s="69"/>
      <c r="G1" s="69" t="s">
        <v>138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7"/>
      <c r="S1" s="67"/>
      <c r="T1" s="67"/>
      <c r="U1" s="185"/>
      <c r="V1" s="186" t="s">
        <v>65</v>
      </c>
      <c r="W1" s="70"/>
      <c r="X1" s="70"/>
      <c r="Y1" s="70"/>
      <c r="Z1" s="67"/>
      <c r="AA1" s="67"/>
      <c r="AB1" s="68"/>
    </row>
    <row r="2" spans="1:34" ht="20.25" thickBot="1" x14ac:dyDescent="0.3">
      <c r="B2" s="71" t="s">
        <v>19</v>
      </c>
      <c r="C2" s="72"/>
      <c r="D2" s="68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4" x14ac:dyDescent="0.25">
      <c r="B3" s="74" t="s">
        <v>1</v>
      </c>
      <c r="C3" s="75" t="s">
        <v>20</v>
      </c>
      <c r="D3" s="76"/>
      <c r="E3" s="199" t="s">
        <v>21</v>
      </c>
      <c r="F3" s="249" t="s">
        <v>22</v>
      </c>
      <c r="G3" s="250"/>
      <c r="H3" s="78"/>
      <c r="I3" s="199" t="s">
        <v>23</v>
      </c>
      <c r="J3" s="249" t="s">
        <v>22</v>
      </c>
      <c r="K3" s="250"/>
      <c r="L3" s="79"/>
      <c r="M3" s="199" t="s">
        <v>24</v>
      </c>
      <c r="N3" s="249" t="s">
        <v>22</v>
      </c>
      <c r="O3" s="250"/>
      <c r="P3" s="79"/>
      <c r="Q3" s="199" t="s">
        <v>25</v>
      </c>
      <c r="R3" s="249" t="s">
        <v>22</v>
      </c>
      <c r="S3" s="250"/>
      <c r="T3" s="80"/>
      <c r="U3" s="199" t="s">
        <v>26</v>
      </c>
      <c r="V3" s="249" t="s">
        <v>22</v>
      </c>
      <c r="W3" s="250"/>
      <c r="X3" s="199" t="s">
        <v>27</v>
      </c>
      <c r="Y3" s="81"/>
      <c r="Z3" s="82" t="s">
        <v>28</v>
      </c>
      <c r="AA3" s="83" t="s">
        <v>4</v>
      </c>
      <c r="AB3" s="84" t="s">
        <v>27</v>
      </c>
    </row>
    <row r="4" spans="1:34" ht="17.25" thickBot="1" x14ac:dyDescent="0.3">
      <c r="A4" s="85"/>
      <c r="B4" s="86" t="s">
        <v>29</v>
      </c>
      <c r="C4" s="87"/>
      <c r="D4" s="88"/>
      <c r="E4" s="89" t="s">
        <v>30</v>
      </c>
      <c r="F4" s="251" t="s">
        <v>31</v>
      </c>
      <c r="G4" s="252"/>
      <c r="H4" s="90"/>
      <c r="I4" s="89" t="s">
        <v>30</v>
      </c>
      <c r="J4" s="251" t="s">
        <v>31</v>
      </c>
      <c r="K4" s="252"/>
      <c r="L4" s="89"/>
      <c r="M4" s="89" t="s">
        <v>30</v>
      </c>
      <c r="N4" s="251" t="s">
        <v>31</v>
      </c>
      <c r="O4" s="252"/>
      <c r="P4" s="89"/>
      <c r="Q4" s="89" t="s">
        <v>30</v>
      </c>
      <c r="R4" s="251" t="s">
        <v>31</v>
      </c>
      <c r="S4" s="252"/>
      <c r="T4" s="91"/>
      <c r="U4" s="89" t="s">
        <v>30</v>
      </c>
      <c r="V4" s="251" t="s">
        <v>31</v>
      </c>
      <c r="W4" s="252"/>
      <c r="X4" s="92" t="s">
        <v>30</v>
      </c>
      <c r="Y4" s="93" t="s">
        <v>32</v>
      </c>
      <c r="Z4" s="94" t="s">
        <v>33</v>
      </c>
      <c r="AA4" s="95" t="s">
        <v>34</v>
      </c>
      <c r="AB4" s="96" t="s">
        <v>2</v>
      </c>
    </row>
    <row r="5" spans="1:34" ht="48.75" customHeight="1" thickBot="1" x14ac:dyDescent="0.3">
      <c r="A5" s="97"/>
      <c r="B5" s="127" t="s">
        <v>16</v>
      </c>
      <c r="C5" s="99">
        <f>SUM(C6:C8)</f>
        <v>67</v>
      </c>
      <c r="D5" s="100">
        <f>SUM(D6:D8)</f>
        <v>462</v>
      </c>
      <c r="E5" s="101">
        <f>SUM(E6:E8)</f>
        <v>529</v>
      </c>
      <c r="F5" s="102">
        <f>E25</f>
        <v>573</v>
      </c>
      <c r="G5" s="103" t="str">
        <f>B25</f>
        <v>Toode</v>
      </c>
      <c r="H5" s="104">
        <f>SUM(H6:H8)</f>
        <v>566</v>
      </c>
      <c r="I5" s="105">
        <f>SUM(I6:I8)</f>
        <v>633</v>
      </c>
      <c r="J5" s="105">
        <f>I21</f>
        <v>538</v>
      </c>
      <c r="K5" s="106" t="str">
        <f>B21</f>
        <v>Bowling</v>
      </c>
      <c r="L5" s="107">
        <f>SUM(L6:L8)</f>
        <v>467</v>
      </c>
      <c r="M5" s="102">
        <f>SUM(M6:M8)</f>
        <v>534</v>
      </c>
      <c r="N5" s="102">
        <f>M17</f>
        <v>505</v>
      </c>
      <c r="O5" s="103" t="str">
        <f>B17</f>
        <v>Põdra Pubi</v>
      </c>
      <c r="P5" s="108">
        <f>SUM(P6:P8)</f>
        <v>450</v>
      </c>
      <c r="Q5" s="102">
        <f>SUM(Q6:Q8)</f>
        <v>517</v>
      </c>
      <c r="R5" s="102">
        <f>Q13</f>
        <v>530</v>
      </c>
      <c r="S5" s="103" t="str">
        <f>B13</f>
        <v>Silfer</v>
      </c>
      <c r="T5" s="108">
        <f>SUM(T6:T8)</f>
        <v>447</v>
      </c>
      <c r="U5" s="102">
        <f>SUM(U6:U8)</f>
        <v>514</v>
      </c>
      <c r="V5" s="102">
        <f>U9</f>
        <v>532</v>
      </c>
      <c r="W5" s="103" t="str">
        <f>B9</f>
        <v>Aavmar</v>
      </c>
      <c r="X5" s="109">
        <f t="shared" ref="X5:X28" si="0">E5+I5+M5+Q5+U5</f>
        <v>2727</v>
      </c>
      <c r="Y5" s="107">
        <f>SUM(Y6:Y8)</f>
        <v>2392</v>
      </c>
      <c r="Z5" s="110">
        <f>AVERAGE(Z6,Z7,Z8)</f>
        <v>181.79999999999998</v>
      </c>
      <c r="AA5" s="111">
        <f>AVERAGE(AA6,AA7,AA8)</f>
        <v>159.46666666666667</v>
      </c>
      <c r="AB5" s="240">
        <f>F6+J6+N6+R6+V6</f>
        <v>2</v>
      </c>
    </row>
    <row r="6" spans="1:34" ht="16.899999999999999" customHeight="1" x14ac:dyDescent="0.25">
      <c r="A6" s="112"/>
      <c r="B6" s="135" t="s">
        <v>38</v>
      </c>
      <c r="C6" s="114">
        <v>5</v>
      </c>
      <c r="D6" s="115">
        <v>193</v>
      </c>
      <c r="E6" s="116">
        <f>D6+C6</f>
        <v>198</v>
      </c>
      <c r="F6" s="243">
        <v>0</v>
      </c>
      <c r="G6" s="244"/>
      <c r="H6" s="117">
        <v>228</v>
      </c>
      <c r="I6" s="118">
        <f>+H6+C6</f>
        <v>233</v>
      </c>
      <c r="J6" s="243">
        <v>1</v>
      </c>
      <c r="K6" s="244"/>
      <c r="L6" s="117">
        <v>202</v>
      </c>
      <c r="M6" s="118">
        <f>L6+C6</f>
        <v>207</v>
      </c>
      <c r="N6" s="243">
        <v>1</v>
      </c>
      <c r="O6" s="244"/>
      <c r="P6" s="117">
        <v>167</v>
      </c>
      <c r="Q6" s="116">
        <f>P6+C6</f>
        <v>172</v>
      </c>
      <c r="R6" s="243">
        <v>0</v>
      </c>
      <c r="S6" s="244"/>
      <c r="T6" s="115">
        <v>169</v>
      </c>
      <c r="U6" s="116">
        <f>T6+C6</f>
        <v>174</v>
      </c>
      <c r="V6" s="243">
        <v>0</v>
      </c>
      <c r="W6" s="244"/>
      <c r="X6" s="118">
        <f t="shared" si="0"/>
        <v>984</v>
      </c>
      <c r="Y6" s="117">
        <f>D6+H6+L6+P6+T6</f>
        <v>959</v>
      </c>
      <c r="Z6" s="119">
        <f>AVERAGE(E6,I6,M6,Q6,U6)</f>
        <v>196.8</v>
      </c>
      <c r="AA6" s="120">
        <f>AVERAGE(E6,I6,M6,Q6,U6)-C6</f>
        <v>191.8</v>
      </c>
      <c r="AB6" s="241"/>
    </row>
    <row r="7" spans="1:34" s="85" customFormat="1" ht="16.149999999999999" customHeight="1" x14ac:dyDescent="0.25">
      <c r="A7" s="112"/>
      <c r="B7" s="122" t="s">
        <v>40</v>
      </c>
      <c r="C7" s="121">
        <v>34</v>
      </c>
      <c r="D7" s="115">
        <v>120</v>
      </c>
      <c r="E7" s="116">
        <f t="shared" ref="E7:E8" si="1">D7+C7</f>
        <v>154</v>
      </c>
      <c r="F7" s="245"/>
      <c r="G7" s="246"/>
      <c r="H7" s="117">
        <v>163</v>
      </c>
      <c r="I7" s="118">
        <f t="shared" ref="I7:I8" si="2">+H7+C7</f>
        <v>197</v>
      </c>
      <c r="J7" s="245"/>
      <c r="K7" s="246"/>
      <c r="L7" s="117">
        <v>154</v>
      </c>
      <c r="M7" s="118">
        <f t="shared" ref="M7:M8" si="3">L7+C7</f>
        <v>188</v>
      </c>
      <c r="N7" s="245"/>
      <c r="O7" s="246"/>
      <c r="P7" s="115">
        <v>146</v>
      </c>
      <c r="Q7" s="116">
        <f t="shared" ref="Q7:Q8" si="4">P7+C7</f>
        <v>180</v>
      </c>
      <c r="R7" s="245"/>
      <c r="S7" s="246"/>
      <c r="T7" s="115">
        <v>145</v>
      </c>
      <c r="U7" s="116">
        <f t="shared" ref="U7:U8" si="5">T7+C7</f>
        <v>179</v>
      </c>
      <c r="V7" s="245"/>
      <c r="W7" s="246"/>
      <c r="X7" s="118">
        <f t="shared" si="0"/>
        <v>898</v>
      </c>
      <c r="Y7" s="117">
        <f>D7+H7+L7+P7+T7</f>
        <v>728</v>
      </c>
      <c r="Z7" s="119">
        <f>AVERAGE(E7,I7,M7,Q7,U7)</f>
        <v>179.6</v>
      </c>
      <c r="AA7" s="120">
        <f>AVERAGE(E7,I7,M7,Q7,U7)-C7</f>
        <v>145.6</v>
      </c>
      <c r="AB7" s="241"/>
      <c r="AD7" s="65"/>
      <c r="AE7" s="65"/>
      <c r="AF7" s="65"/>
      <c r="AG7" s="65"/>
      <c r="AH7" s="65"/>
    </row>
    <row r="8" spans="1:34" s="85" customFormat="1" ht="17.45" customHeight="1" thickBot="1" x14ac:dyDescent="0.3">
      <c r="A8" s="112"/>
      <c r="B8" s="136" t="s">
        <v>39</v>
      </c>
      <c r="C8" s="123">
        <v>28</v>
      </c>
      <c r="D8" s="115">
        <v>149</v>
      </c>
      <c r="E8" s="116">
        <f t="shared" si="1"/>
        <v>177</v>
      </c>
      <c r="F8" s="247"/>
      <c r="G8" s="248"/>
      <c r="H8" s="124">
        <v>175</v>
      </c>
      <c r="I8" s="118">
        <f t="shared" si="2"/>
        <v>203</v>
      </c>
      <c r="J8" s="247"/>
      <c r="K8" s="248"/>
      <c r="L8" s="117">
        <v>111</v>
      </c>
      <c r="M8" s="118">
        <f t="shared" si="3"/>
        <v>139</v>
      </c>
      <c r="N8" s="247"/>
      <c r="O8" s="248"/>
      <c r="P8" s="115">
        <v>137</v>
      </c>
      <c r="Q8" s="116">
        <f t="shared" si="4"/>
        <v>165</v>
      </c>
      <c r="R8" s="247"/>
      <c r="S8" s="248"/>
      <c r="T8" s="115">
        <v>133</v>
      </c>
      <c r="U8" s="116">
        <f t="shared" si="5"/>
        <v>161</v>
      </c>
      <c r="V8" s="247"/>
      <c r="W8" s="248"/>
      <c r="X8" s="118">
        <f t="shared" si="0"/>
        <v>845</v>
      </c>
      <c r="Y8" s="124">
        <f>D8+H8+L8+P8+T8</f>
        <v>705</v>
      </c>
      <c r="Z8" s="125">
        <f>AVERAGE(E8,I8,M8,Q8,U8)</f>
        <v>169</v>
      </c>
      <c r="AA8" s="126">
        <f>AVERAGE(E8,I8,M8,Q8,U8)-C8</f>
        <v>141</v>
      </c>
      <c r="AB8" s="242"/>
      <c r="AD8" s="65"/>
      <c r="AE8" s="65"/>
      <c r="AF8" s="65"/>
      <c r="AG8" s="65"/>
      <c r="AH8" s="65"/>
    </row>
    <row r="9" spans="1:34" s="134" customFormat="1" ht="48.75" customHeight="1" thickBot="1" x14ac:dyDescent="0.3">
      <c r="A9" s="112"/>
      <c r="B9" s="127" t="s">
        <v>69</v>
      </c>
      <c r="C9" s="128">
        <f>SUM(C10:C12)</f>
        <v>209</v>
      </c>
      <c r="D9" s="100">
        <f>SUM(D10:D12)</f>
        <v>334</v>
      </c>
      <c r="E9" s="129">
        <f>SUM(E10:E12)</f>
        <v>543</v>
      </c>
      <c r="F9" s="129">
        <f>E21</f>
        <v>507</v>
      </c>
      <c r="G9" s="106" t="str">
        <f>B21</f>
        <v>Bowling</v>
      </c>
      <c r="H9" s="130">
        <f>SUM(H10:H12)</f>
        <v>328</v>
      </c>
      <c r="I9" s="129">
        <f>SUM(I10:I12)</f>
        <v>537</v>
      </c>
      <c r="J9" s="129">
        <f>I17</f>
        <v>562</v>
      </c>
      <c r="K9" s="106" t="str">
        <f>B17</f>
        <v>Põdra Pubi</v>
      </c>
      <c r="L9" s="107">
        <f>SUM(L10:L12)</f>
        <v>354</v>
      </c>
      <c r="M9" s="131">
        <f>SUM(M10:M12)</f>
        <v>563</v>
      </c>
      <c r="N9" s="129">
        <f>M13</f>
        <v>469</v>
      </c>
      <c r="O9" s="106" t="str">
        <f>B13</f>
        <v>Silfer</v>
      </c>
      <c r="P9" s="107">
        <f>SUM(P10:P12)</f>
        <v>306</v>
      </c>
      <c r="Q9" s="102">
        <f>SUM(Q10:Q12)</f>
        <v>515</v>
      </c>
      <c r="R9" s="129">
        <f>Q25</f>
        <v>491</v>
      </c>
      <c r="S9" s="106" t="str">
        <f>B25</f>
        <v>Toode</v>
      </c>
      <c r="T9" s="107">
        <f>SUM(T10:T12)</f>
        <v>323</v>
      </c>
      <c r="U9" s="132">
        <f>SUM(U10:U12)</f>
        <v>532</v>
      </c>
      <c r="V9" s="129">
        <f>U5</f>
        <v>514</v>
      </c>
      <c r="W9" s="106" t="str">
        <f>B5</f>
        <v>VERX</v>
      </c>
      <c r="X9" s="109">
        <f t="shared" si="0"/>
        <v>2690</v>
      </c>
      <c r="Y9" s="107">
        <f>SUM(Y10:Y12)</f>
        <v>1645</v>
      </c>
      <c r="Z9" s="133">
        <f>AVERAGE(Z10,Z11,Z12)</f>
        <v>179.33333333333334</v>
      </c>
      <c r="AA9" s="111">
        <f>AVERAGE(AA10,AA11,AA12)</f>
        <v>109.66666666666667</v>
      </c>
      <c r="AB9" s="240">
        <f>F10+J10+N10+R10+V10</f>
        <v>4</v>
      </c>
      <c r="AD9" s="65"/>
      <c r="AE9" s="65"/>
      <c r="AF9" s="65"/>
      <c r="AG9" s="65"/>
      <c r="AH9" s="65"/>
    </row>
    <row r="10" spans="1:34" s="134" customFormat="1" ht="16.149999999999999" customHeight="1" x14ac:dyDescent="0.25">
      <c r="A10" s="112"/>
      <c r="B10" s="187" t="s">
        <v>75</v>
      </c>
      <c r="C10" s="121">
        <f>174-10</f>
        <v>164</v>
      </c>
      <c r="D10" s="115"/>
      <c r="E10" s="116">
        <f>D10+C10</f>
        <v>164</v>
      </c>
      <c r="F10" s="243">
        <v>1</v>
      </c>
      <c r="G10" s="244"/>
      <c r="H10" s="117"/>
      <c r="I10" s="118">
        <f>+H10+C10</f>
        <v>164</v>
      </c>
      <c r="J10" s="243">
        <v>0</v>
      </c>
      <c r="K10" s="244"/>
      <c r="L10" s="117"/>
      <c r="M10" s="118">
        <f>L10+C10</f>
        <v>164</v>
      </c>
      <c r="N10" s="243">
        <v>1</v>
      </c>
      <c r="O10" s="244"/>
      <c r="P10" s="117"/>
      <c r="Q10" s="116">
        <f>P10+C10</f>
        <v>164</v>
      </c>
      <c r="R10" s="243">
        <v>1</v>
      </c>
      <c r="S10" s="244"/>
      <c r="T10" s="115"/>
      <c r="U10" s="116">
        <f>T10+C10</f>
        <v>164</v>
      </c>
      <c r="V10" s="243">
        <v>1</v>
      </c>
      <c r="W10" s="244"/>
      <c r="X10" s="118">
        <f t="shared" si="0"/>
        <v>820</v>
      </c>
      <c r="Y10" s="117">
        <f>D10+H10+L10+P10+T10</f>
        <v>0</v>
      </c>
      <c r="Z10" s="119">
        <f>AVERAGE(E10,I10,M10,Q10,U10)</f>
        <v>164</v>
      </c>
      <c r="AA10" s="120">
        <f>AVERAGE(E10,I10,M10,Q10,U10)-C10</f>
        <v>0</v>
      </c>
      <c r="AB10" s="241"/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87" t="s">
        <v>76</v>
      </c>
      <c r="C11" s="121">
        <v>22</v>
      </c>
      <c r="D11" s="115">
        <v>177</v>
      </c>
      <c r="E11" s="116">
        <f t="shared" ref="E11:E12" si="6">D11+C11</f>
        <v>199</v>
      </c>
      <c r="F11" s="245"/>
      <c r="G11" s="246"/>
      <c r="H11" s="117">
        <v>196</v>
      </c>
      <c r="I11" s="118">
        <f t="shared" ref="I11:I12" si="7">+H11+C11</f>
        <v>218</v>
      </c>
      <c r="J11" s="245"/>
      <c r="K11" s="246"/>
      <c r="L11" s="117">
        <v>160</v>
      </c>
      <c r="M11" s="118">
        <f t="shared" ref="M11:M12" si="8">L11+C11</f>
        <v>182</v>
      </c>
      <c r="N11" s="245"/>
      <c r="O11" s="246"/>
      <c r="P11" s="115">
        <v>158</v>
      </c>
      <c r="Q11" s="116">
        <f t="shared" ref="Q11:Q12" si="9">P11+C11</f>
        <v>180</v>
      </c>
      <c r="R11" s="245"/>
      <c r="S11" s="246"/>
      <c r="T11" s="115">
        <v>161</v>
      </c>
      <c r="U11" s="116">
        <f t="shared" ref="U11:U12" si="10">T11+C11</f>
        <v>183</v>
      </c>
      <c r="V11" s="245"/>
      <c r="W11" s="246"/>
      <c r="X11" s="118">
        <f t="shared" si="0"/>
        <v>962</v>
      </c>
      <c r="Y11" s="117">
        <f>D11+H11+L11+P11+T11</f>
        <v>852</v>
      </c>
      <c r="Z11" s="119">
        <f>AVERAGE(E11,I11,M11,Q11,U11)</f>
        <v>192.4</v>
      </c>
      <c r="AA11" s="120">
        <f>AVERAGE(E11,I11,M11,Q11,U11)-C11</f>
        <v>170.4</v>
      </c>
      <c r="AB11" s="241"/>
      <c r="AD11" s="65"/>
      <c r="AE11" s="65"/>
      <c r="AF11" s="65"/>
      <c r="AG11" s="65"/>
      <c r="AH11" s="65"/>
    </row>
    <row r="12" spans="1:34" s="134" customFormat="1" ht="16.899999999999999" customHeight="1" thickBot="1" x14ac:dyDescent="0.3">
      <c r="A12" s="112"/>
      <c r="B12" s="188" t="s">
        <v>77</v>
      </c>
      <c r="C12" s="123">
        <v>23</v>
      </c>
      <c r="D12" s="115">
        <v>157</v>
      </c>
      <c r="E12" s="116">
        <f t="shared" si="6"/>
        <v>180</v>
      </c>
      <c r="F12" s="247"/>
      <c r="G12" s="248"/>
      <c r="H12" s="124">
        <v>132</v>
      </c>
      <c r="I12" s="118">
        <f t="shared" si="7"/>
        <v>155</v>
      </c>
      <c r="J12" s="247"/>
      <c r="K12" s="248"/>
      <c r="L12" s="117">
        <v>194</v>
      </c>
      <c r="M12" s="118">
        <f t="shared" si="8"/>
        <v>217</v>
      </c>
      <c r="N12" s="247"/>
      <c r="O12" s="248"/>
      <c r="P12" s="115">
        <v>148</v>
      </c>
      <c r="Q12" s="116">
        <f t="shared" si="9"/>
        <v>171</v>
      </c>
      <c r="R12" s="247"/>
      <c r="S12" s="248"/>
      <c r="T12" s="115">
        <v>162</v>
      </c>
      <c r="U12" s="116">
        <f t="shared" si="10"/>
        <v>185</v>
      </c>
      <c r="V12" s="247"/>
      <c r="W12" s="248"/>
      <c r="X12" s="118">
        <f t="shared" si="0"/>
        <v>908</v>
      </c>
      <c r="Y12" s="124">
        <f>D12+H12+L12+P12+T12</f>
        <v>793</v>
      </c>
      <c r="Z12" s="125">
        <f>AVERAGE(E12,I12,M12,Q12,U12)</f>
        <v>181.6</v>
      </c>
      <c r="AA12" s="126">
        <f>AVERAGE(E12,I12,M12,Q12,U12)-C12</f>
        <v>158.6</v>
      </c>
      <c r="AB12" s="242"/>
      <c r="AD12" s="65"/>
      <c r="AE12" s="65"/>
      <c r="AF12" s="65"/>
      <c r="AG12" s="65"/>
      <c r="AH12" s="65"/>
    </row>
    <row r="13" spans="1:34" s="134" customFormat="1" ht="44.45" customHeight="1" thickBot="1" x14ac:dyDescent="0.25">
      <c r="A13" s="112"/>
      <c r="B13" s="127" t="s">
        <v>54</v>
      </c>
      <c r="C13" s="128">
        <f>SUM(C14:C16)</f>
        <v>109</v>
      </c>
      <c r="D13" s="100">
        <f>SUM(D14:D16)</f>
        <v>462</v>
      </c>
      <c r="E13" s="129">
        <f>SUM(E14:E16)</f>
        <v>571</v>
      </c>
      <c r="F13" s="129">
        <f>E17</f>
        <v>572</v>
      </c>
      <c r="G13" s="106" t="str">
        <f>B17</f>
        <v>Põdra Pubi</v>
      </c>
      <c r="H13" s="130">
        <f>SUM(H14:H16)</f>
        <v>422</v>
      </c>
      <c r="I13" s="129">
        <f>SUM(I14:I16)</f>
        <v>531</v>
      </c>
      <c r="J13" s="129">
        <f>I25</f>
        <v>569</v>
      </c>
      <c r="K13" s="106" t="str">
        <f>B25</f>
        <v>Toode</v>
      </c>
      <c r="L13" s="107">
        <f>SUM(L14:L16)</f>
        <v>360</v>
      </c>
      <c r="M13" s="129">
        <f>SUM(M14:M16)</f>
        <v>469</v>
      </c>
      <c r="N13" s="129">
        <f>M9</f>
        <v>563</v>
      </c>
      <c r="O13" s="106" t="str">
        <f>B9</f>
        <v>Aavmar</v>
      </c>
      <c r="P13" s="107">
        <f>SUM(P14:P16)</f>
        <v>421</v>
      </c>
      <c r="Q13" s="129">
        <f>SUM(Q14:Q16)</f>
        <v>530</v>
      </c>
      <c r="R13" s="129">
        <f>Q5</f>
        <v>517</v>
      </c>
      <c r="S13" s="106" t="str">
        <f>B5</f>
        <v>VERX</v>
      </c>
      <c r="T13" s="107">
        <f>SUM(T14:T16)</f>
        <v>421</v>
      </c>
      <c r="U13" s="129">
        <f>SUM(U14:U16)</f>
        <v>530</v>
      </c>
      <c r="V13" s="129">
        <f>U21</f>
        <v>595</v>
      </c>
      <c r="W13" s="106" t="str">
        <f>B21</f>
        <v>Bowling</v>
      </c>
      <c r="X13" s="109">
        <f t="shared" si="0"/>
        <v>2631</v>
      </c>
      <c r="Y13" s="107">
        <f>SUM(Y14:Y16)</f>
        <v>2086</v>
      </c>
      <c r="Z13" s="133">
        <f>AVERAGE(Z14,Z15,Z16)</f>
        <v>175.4</v>
      </c>
      <c r="AA13" s="111">
        <f>AVERAGE(AA14,AA15,AA16)</f>
        <v>139.06666666666666</v>
      </c>
      <c r="AB13" s="240">
        <f>F14+J14+N14+R14+V14</f>
        <v>1</v>
      </c>
    </row>
    <row r="14" spans="1:34" s="134" customFormat="1" ht="16.149999999999999" customHeight="1" x14ac:dyDescent="0.2">
      <c r="A14" s="112"/>
      <c r="B14" s="113" t="s">
        <v>56</v>
      </c>
      <c r="C14" s="121">
        <v>28</v>
      </c>
      <c r="D14" s="115">
        <v>157</v>
      </c>
      <c r="E14" s="116">
        <f>D14+C14</f>
        <v>185</v>
      </c>
      <c r="F14" s="243">
        <v>0</v>
      </c>
      <c r="G14" s="244"/>
      <c r="H14" s="117">
        <v>145</v>
      </c>
      <c r="I14" s="118">
        <f>+H14+C14</f>
        <v>173</v>
      </c>
      <c r="J14" s="243">
        <v>0</v>
      </c>
      <c r="K14" s="244"/>
      <c r="L14" s="117">
        <v>136</v>
      </c>
      <c r="M14" s="118">
        <f>L14+C14</f>
        <v>164</v>
      </c>
      <c r="N14" s="243">
        <v>0</v>
      </c>
      <c r="O14" s="244"/>
      <c r="P14" s="117">
        <v>151</v>
      </c>
      <c r="Q14" s="116">
        <f>P14+C14</f>
        <v>179</v>
      </c>
      <c r="R14" s="243">
        <v>1</v>
      </c>
      <c r="S14" s="244"/>
      <c r="T14" s="115">
        <v>159</v>
      </c>
      <c r="U14" s="116">
        <f>T14+C14</f>
        <v>187</v>
      </c>
      <c r="V14" s="243">
        <v>0</v>
      </c>
      <c r="W14" s="244"/>
      <c r="X14" s="118">
        <f t="shared" si="0"/>
        <v>888</v>
      </c>
      <c r="Y14" s="117">
        <f>D14+H14+L14+P14+T14</f>
        <v>748</v>
      </c>
      <c r="Z14" s="119">
        <f>AVERAGE(E14,I14,M14,Q14,U14)</f>
        <v>177.6</v>
      </c>
      <c r="AA14" s="120">
        <f>AVERAGE(E14,I14,M14,Q14,U14)-C14</f>
        <v>149.6</v>
      </c>
      <c r="AB14" s="241"/>
    </row>
    <row r="15" spans="1:34" s="134" customFormat="1" ht="16.149999999999999" customHeight="1" x14ac:dyDescent="0.2">
      <c r="A15" s="112"/>
      <c r="B15" s="113" t="s">
        <v>57</v>
      </c>
      <c r="C15" s="121">
        <v>49</v>
      </c>
      <c r="D15" s="115">
        <v>124</v>
      </c>
      <c r="E15" s="116">
        <f t="shared" ref="E15:E16" si="11">D15+C15</f>
        <v>173</v>
      </c>
      <c r="F15" s="245"/>
      <c r="G15" s="246"/>
      <c r="H15" s="117">
        <v>148</v>
      </c>
      <c r="I15" s="118">
        <f t="shared" ref="I15:I16" si="12">+H15+C15</f>
        <v>197</v>
      </c>
      <c r="J15" s="245"/>
      <c r="K15" s="246"/>
      <c r="L15" s="117">
        <v>97</v>
      </c>
      <c r="M15" s="118">
        <f t="shared" ref="M15:M16" si="13">L15+C15</f>
        <v>146</v>
      </c>
      <c r="N15" s="245"/>
      <c r="O15" s="246"/>
      <c r="P15" s="115">
        <v>115</v>
      </c>
      <c r="Q15" s="116">
        <f t="shared" ref="Q15:Q16" si="14">P15+C15</f>
        <v>164</v>
      </c>
      <c r="R15" s="245"/>
      <c r="S15" s="246"/>
      <c r="T15" s="115">
        <v>80</v>
      </c>
      <c r="U15" s="116">
        <f t="shared" ref="U15:U16" si="15">T15+C15</f>
        <v>129</v>
      </c>
      <c r="V15" s="245"/>
      <c r="W15" s="246"/>
      <c r="X15" s="118">
        <f t="shared" si="0"/>
        <v>809</v>
      </c>
      <c r="Y15" s="117">
        <f>D15+H15+L15+P15+T15</f>
        <v>564</v>
      </c>
      <c r="Z15" s="119">
        <f>AVERAGE(E15,I15,M15,Q15,U15)</f>
        <v>161.80000000000001</v>
      </c>
      <c r="AA15" s="120">
        <f>AVERAGE(E15,I15,M15,Q15,U15)-C15</f>
        <v>112.80000000000001</v>
      </c>
      <c r="AB15" s="241"/>
    </row>
    <row r="16" spans="1:34" s="134" customFormat="1" ht="16.899999999999999" customHeight="1" thickBot="1" x14ac:dyDescent="0.25">
      <c r="A16" s="112"/>
      <c r="B16" s="122" t="s">
        <v>58</v>
      </c>
      <c r="C16" s="123">
        <v>32</v>
      </c>
      <c r="D16" s="115">
        <v>181</v>
      </c>
      <c r="E16" s="116">
        <f t="shared" si="11"/>
        <v>213</v>
      </c>
      <c r="F16" s="247"/>
      <c r="G16" s="248"/>
      <c r="H16" s="124">
        <v>129</v>
      </c>
      <c r="I16" s="118">
        <f t="shared" si="12"/>
        <v>161</v>
      </c>
      <c r="J16" s="247"/>
      <c r="K16" s="248"/>
      <c r="L16" s="117">
        <v>127</v>
      </c>
      <c r="M16" s="118">
        <f t="shared" si="13"/>
        <v>159</v>
      </c>
      <c r="N16" s="247"/>
      <c r="O16" s="248"/>
      <c r="P16" s="115">
        <v>155</v>
      </c>
      <c r="Q16" s="116">
        <f t="shared" si="14"/>
        <v>187</v>
      </c>
      <c r="R16" s="247"/>
      <c r="S16" s="248"/>
      <c r="T16" s="115">
        <v>182</v>
      </c>
      <c r="U16" s="116">
        <f t="shared" si="15"/>
        <v>214</v>
      </c>
      <c r="V16" s="247"/>
      <c r="W16" s="248"/>
      <c r="X16" s="118">
        <f t="shared" si="0"/>
        <v>934</v>
      </c>
      <c r="Y16" s="124">
        <f>D16+H16+L16+P16+T16</f>
        <v>774</v>
      </c>
      <c r="Z16" s="125">
        <f>AVERAGE(E16,I16,M16,Q16,U16)</f>
        <v>186.8</v>
      </c>
      <c r="AA16" s="126">
        <f>AVERAGE(E16,I16,M16,Q16,U16)-C16</f>
        <v>154.80000000000001</v>
      </c>
      <c r="AB16" s="242"/>
    </row>
    <row r="17" spans="1:28" s="134" customFormat="1" ht="48.75" customHeight="1" x14ac:dyDescent="0.2">
      <c r="A17" s="112"/>
      <c r="B17" s="147" t="s">
        <v>18</v>
      </c>
      <c r="C17" s="128">
        <f>SUM(C18:C20)</f>
        <v>81</v>
      </c>
      <c r="D17" s="100">
        <f>SUM(D18:D20)</f>
        <v>491</v>
      </c>
      <c r="E17" s="129">
        <f>SUM(E18:E20)</f>
        <v>572</v>
      </c>
      <c r="F17" s="129">
        <f>E13</f>
        <v>571</v>
      </c>
      <c r="G17" s="106" t="str">
        <f>B13</f>
        <v>Silfer</v>
      </c>
      <c r="H17" s="137">
        <f>SUM(H18:H20)</f>
        <v>481</v>
      </c>
      <c r="I17" s="129">
        <f>SUM(I18:I20)</f>
        <v>562</v>
      </c>
      <c r="J17" s="129">
        <f>I9</f>
        <v>537</v>
      </c>
      <c r="K17" s="106" t="str">
        <f>B9</f>
        <v>Aavmar</v>
      </c>
      <c r="L17" s="108">
        <f>SUM(L18:L20)</f>
        <v>424</v>
      </c>
      <c r="M17" s="132">
        <f>SUM(M18:M20)</f>
        <v>505</v>
      </c>
      <c r="N17" s="129">
        <f>M5</f>
        <v>534</v>
      </c>
      <c r="O17" s="106" t="str">
        <f>B5</f>
        <v>VERX</v>
      </c>
      <c r="P17" s="107">
        <f>SUM(P18:P20)</f>
        <v>437</v>
      </c>
      <c r="Q17" s="132">
        <f>SUM(Q18:Q20)</f>
        <v>518</v>
      </c>
      <c r="R17" s="129">
        <f>Q21</f>
        <v>552</v>
      </c>
      <c r="S17" s="106" t="str">
        <f>B21</f>
        <v>Bowling</v>
      </c>
      <c r="T17" s="107">
        <f>SUM(T18:T20)</f>
        <v>507</v>
      </c>
      <c r="U17" s="132">
        <f>SUM(U18:U20)</f>
        <v>588</v>
      </c>
      <c r="V17" s="129">
        <f>U25</f>
        <v>573</v>
      </c>
      <c r="W17" s="106" t="str">
        <f>B25</f>
        <v>Toode</v>
      </c>
      <c r="X17" s="109">
        <f t="shared" si="0"/>
        <v>2745</v>
      </c>
      <c r="Y17" s="107">
        <f>SUM(Y18:Y20)</f>
        <v>2340</v>
      </c>
      <c r="Z17" s="133">
        <f>AVERAGE(Z18,Z19,Z20)</f>
        <v>183</v>
      </c>
      <c r="AA17" s="111">
        <f>AVERAGE(AA18,AA19,AA20)</f>
        <v>156</v>
      </c>
      <c r="AB17" s="240">
        <f>F18+J18+N18+R18+V18</f>
        <v>3</v>
      </c>
    </row>
    <row r="18" spans="1:28" s="134" customFormat="1" ht="16.149999999999999" customHeight="1" x14ac:dyDescent="0.2">
      <c r="A18" s="112"/>
      <c r="B18" s="113" t="s">
        <v>41</v>
      </c>
      <c r="C18" s="121">
        <v>33</v>
      </c>
      <c r="D18" s="115">
        <v>169</v>
      </c>
      <c r="E18" s="116">
        <f>D18+C18</f>
        <v>202</v>
      </c>
      <c r="F18" s="243">
        <v>1</v>
      </c>
      <c r="G18" s="244"/>
      <c r="H18" s="117">
        <v>168</v>
      </c>
      <c r="I18" s="118">
        <f>+H18+C18</f>
        <v>201</v>
      </c>
      <c r="J18" s="243">
        <v>1</v>
      </c>
      <c r="K18" s="244"/>
      <c r="L18" s="117">
        <v>127</v>
      </c>
      <c r="M18" s="118">
        <f>L18+C18</f>
        <v>160</v>
      </c>
      <c r="N18" s="243">
        <v>0</v>
      </c>
      <c r="O18" s="244"/>
      <c r="P18" s="117">
        <v>147</v>
      </c>
      <c r="Q18" s="116">
        <f>P18+C18</f>
        <v>180</v>
      </c>
      <c r="R18" s="243">
        <v>0</v>
      </c>
      <c r="S18" s="244"/>
      <c r="T18" s="115">
        <v>151</v>
      </c>
      <c r="U18" s="116">
        <f>T18+C18</f>
        <v>184</v>
      </c>
      <c r="V18" s="243">
        <v>1</v>
      </c>
      <c r="W18" s="244"/>
      <c r="X18" s="118">
        <f t="shared" si="0"/>
        <v>927</v>
      </c>
      <c r="Y18" s="117">
        <f>D18+H18+L18+P18+T18</f>
        <v>762</v>
      </c>
      <c r="Z18" s="119">
        <f>AVERAGE(E18,I18,M18,Q18,U18)</f>
        <v>185.4</v>
      </c>
      <c r="AA18" s="120">
        <f>AVERAGE(E18,I18,M18,Q18,U18)-C18</f>
        <v>152.4</v>
      </c>
      <c r="AB18" s="241"/>
    </row>
    <row r="19" spans="1:28" s="134" customFormat="1" ht="16.149999999999999" customHeight="1" x14ac:dyDescent="0.2">
      <c r="A19" s="112"/>
      <c r="B19" s="122" t="s">
        <v>42</v>
      </c>
      <c r="C19" s="121">
        <v>27</v>
      </c>
      <c r="D19" s="115">
        <v>142</v>
      </c>
      <c r="E19" s="116">
        <f t="shared" ref="E19:E20" si="16">D19+C19</f>
        <v>169</v>
      </c>
      <c r="F19" s="245"/>
      <c r="G19" s="246"/>
      <c r="H19" s="117">
        <v>138</v>
      </c>
      <c r="I19" s="118">
        <f t="shared" ref="I19:I20" si="17">+H19+C19</f>
        <v>165</v>
      </c>
      <c r="J19" s="245"/>
      <c r="K19" s="246"/>
      <c r="L19" s="117">
        <v>127</v>
      </c>
      <c r="M19" s="118">
        <f t="shared" ref="M19:M20" si="18">L19+C19</f>
        <v>154</v>
      </c>
      <c r="N19" s="245"/>
      <c r="O19" s="246"/>
      <c r="P19" s="115">
        <v>133</v>
      </c>
      <c r="Q19" s="116">
        <f t="shared" ref="Q19:Q20" si="19">P19+C19</f>
        <v>160</v>
      </c>
      <c r="R19" s="245"/>
      <c r="S19" s="246"/>
      <c r="T19" s="115">
        <v>132</v>
      </c>
      <c r="U19" s="116">
        <f t="shared" ref="U19:U20" si="20">T19+C19</f>
        <v>159</v>
      </c>
      <c r="V19" s="245"/>
      <c r="W19" s="246"/>
      <c r="X19" s="118">
        <f t="shared" si="0"/>
        <v>807</v>
      </c>
      <c r="Y19" s="117">
        <f>D19+H19+L19+P19+T19</f>
        <v>672</v>
      </c>
      <c r="Z19" s="119">
        <f>AVERAGE(E19,I19,M19,Q19,U19)</f>
        <v>161.4</v>
      </c>
      <c r="AA19" s="120">
        <f>AVERAGE(E19,I19,M19,Q19,U19)-C19</f>
        <v>134.4</v>
      </c>
      <c r="AB19" s="241"/>
    </row>
    <row r="20" spans="1:28" s="134" customFormat="1" ht="16.899999999999999" customHeight="1" thickBot="1" x14ac:dyDescent="0.25">
      <c r="A20" s="112"/>
      <c r="B20" s="136" t="s">
        <v>43</v>
      </c>
      <c r="C20" s="123">
        <v>21</v>
      </c>
      <c r="D20" s="115">
        <v>180</v>
      </c>
      <c r="E20" s="116">
        <f t="shared" si="16"/>
        <v>201</v>
      </c>
      <c r="F20" s="247"/>
      <c r="G20" s="248"/>
      <c r="H20" s="124">
        <v>175</v>
      </c>
      <c r="I20" s="118">
        <f t="shared" si="17"/>
        <v>196</v>
      </c>
      <c r="J20" s="247"/>
      <c r="K20" s="248"/>
      <c r="L20" s="117">
        <v>170</v>
      </c>
      <c r="M20" s="118">
        <f t="shared" si="18"/>
        <v>191</v>
      </c>
      <c r="N20" s="247"/>
      <c r="O20" s="248"/>
      <c r="P20" s="115">
        <v>157</v>
      </c>
      <c r="Q20" s="116">
        <f t="shared" si="19"/>
        <v>178</v>
      </c>
      <c r="R20" s="247"/>
      <c r="S20" s="248"/>
      <c r="T20" s="115">
        <v>224</v>
      </c>
      <c r="U20" s="116">
        <f t="shared" si="20"/>
        <v>245</v>
      </c>
      <c r="V20" s="247"/>
      <c r="W20" s="248"/>
      <c r="X20" s="118">
        <f t="shared" si="0"/>
        <v>1011</v>
      </c>
      <c r="Y20" s="124">
        <f>D20+H20+L20+P20+T20</f>
        <v>906</v>
      </c>
      <c r="Z20" s="125">
        <f>AVERAGE(E20,I20,M20,Q20,U20)</f>
        <v>202.2</v>
      </c>
      <c r="AA20" s="126">
        <f>AVERAGE(E20,I20,M20,Q20,U20)-C20</f>
        <v>181.2</v>
      </c>
      <c r="AB20" s="242"/>
    </row>
    <row r="21" spans="1:28" s="134" customFormat="1" ht="48.75" customHeight="1" thickBot="1" x14ac:dyDescent="0.25">
      <c r="A21" s="112"/>
      <c r="B21" s="127" t="s">
        <v>73</v>
      </c>
      <c r="C21" s="138">
        <f>SUM(C22:C24)</f>
        <v>68</v>
      </c>
      <c r="D21" s="100">
        <f>SUM(D22:D24)</f>
        <v>439</v>
      </c>
      <c r="E21" s="129">
        <f>SUM(E22:E24)</f>
        <v>507</v>
      </c>
      <c r="F21" s="129">
        <f>E9</f>
        <v>543</v>
      </c>
      <c r="G21" s="106" t="str">
        <f>B9</f>
        <v>Aavmar</v>
      </c>
      <c r="H21" s="130">
        <f>SUM(H22:H24)</f>
        <v>470</v>
      </c>
      <c r="I21" s="129">
        <f>SUM(I22:I24)</f>
        <v>538</v>
      </c>
      <c r="J21" s="129">
        <f>I5</f>
        <v>633</v>
      </c>
      <c r="K21" s="106" t="str">
        <f>B5</f>
        <v>VERX</v>
      </c>
      <c r="L21" s="107">
        <f>SUM(L22:L24)</f>
        <v>382</v>
      </c>
      <c r="M21" s="131">
        <f>SUM(M22:M24)</f>
        <v>450</v>
      </c>
      <c r="N21" s="129">
        <f>M25</f>
        <v>547</v>
      </c>
      <c r="O21" s="106" t="str">
        <f>B25</f>
        <v>Toode</v>
      </c>
      <c r="P21" s="107">
        <f>SUM(P22:P24)</f>
        <v>484</v>
      </c>
      <c r="Q21" s="131">
        <f>SUM(Q22:Q24)</f>
        <v>552</v>
      </c>
      <c r="R21" s="129">
        <f>Q17</f>
        <v>518</v>
      </c>
      <c r="S21" s="106" t="str">
        <f>B17</f>
        <v>Põdra Pubi</v>
      </c>
      <c r="T21" s="107">
        <f>SUM(T22:T24)</f>
        <v>527</v>
      </c>
      <c r="U21" s="131">
        <f>SUM(U22:U24)</f>
        <v>595</v>
      </c>
      <c r="V21" s="129">
        <f>U13</f>
        <v>530</v>
      </c>
      <c r="W21" s="106" t="str">
        <f>B13</f>
        <v>Silfer</v>
      </c>
      <c r="X21" s="109">
        <f t="shared" si="0"/>
        <v>2642</v>
      </c>
      <c r="Y21" s="107">
        <f>SUM(Y22:Y24)</f>
        <v>2302</v>
      </c>
      <c r="Z21" s="133">
        <f>AVERAGE(Z22,Z23,Z24)</f>
        <v>176.13333333333333</v>
      </c>
      <c r="AA21" s="111">
        <f>AVERAGE(AA22,AA23,AA24)</f>
        <v>153.46666666666667</v>
      </c>
      <c r="AB21" s="240">
        <f>F22+J22+N22+R22+V22</f>
        <v>2</v>
      </c>
    </row>
    <row r="22" spans="1:28" s="134" customFormat="1" ht="16.149999999999999" customHeight="1" x14ac:dyDescent="0.2">
      <c r="A22" s="112"/>
      <c r="B22" s="135" t="s">
        <v>92</v>
      </c>
      <c r="C22" s="121">
        <v>40</v>
      </c>
      <c r="D22" s="115">
        <v>158</v>
      </c>
      <c r="E22" s="116">
        <f>D22+C22</f>
        <v>198</v>
      </c>
      <c r="F22" s="243">
        <v>0</v>
      </c>
      <c r="G22" s="244"/>
      <c r="H22" s="117">
        <v>119</v>
      </c>
      <c r="I22" s="118">
        <f>+H22+C22</f>
        <v>159</v>
      </c>
      <c r="J22" s="243">
        <v>0</v>
      </c>
      <c r="K22" s="244"/>
      <c r="L22" s="117">
        <v>96</v>
      </c>
      <c r="M22" s="118">
        <f>L22+C22</f>
        <v>136</v>
      </c>
      <c r="N22" s="243">
        <v>0</v>
      </c>
      <c r="O22" s="244"/>
      <c r="P22" s="117">
        <v>145</v>
      </c>
      <c r="Q22" s="116">
        <f>P22+C22</f>
        <v>185</v>
      </c>
      <c r="R22" s="243">
        <v>1</v>
      </c>
      <c r="S22" s="244"/>
      <c r="T22" s="115">
        <v>175</v>
      </c>
      <c r="U22" s="116">
        <f>T22+C22</f>
        <v>215</v>
      </c>
      <c r="V22" s="243">
        <v>1</v>
      </c>
      <c r="W22" s="244"/>
      <c r="X22" s="118">
        <f t="shared" si="0"/>
        <v>893</v>
      </c>
      <c r="Y22" s="117">
        <f>D22+H22+L22+P22+T22</f>
        <v>693</v>
      </c>
      <c r="Z22" s="119">
        <f>AVERAGE(E22,I22,M22,Q22,U22)</f>
        <v>178.6</v>
      </c>
      <c r="AA22" s="120">
        <f>AVERAGE(E22,I22,M22,Q22,U22)-C22</f>
        <v>138.6</v>
      </c>
      <c r="AB22" s="241"/>
    </row>
    <row r="23" spans="1:28" s="134" customFormat="1" ht="16.149999999999999" customHeight="1" x14ac:dyDescent="0.2">
      <c r="A23" s="112"/>
      <c r="B23" s="122" t="s">
        <v>93</v>
      </c>
      <c r="C23" s="121">
        <v>10</v>
      </c>
      <c r="D23" s="115">
        <v>133</v>
      </c>
      <c r="E23" s="116">
        <f t="shared" ref="E23:E24" si="21">D23+C23</f>
        <v>143</v>
      </c>
      <c r="F23" s="245"/>
      <c r="G23" s="246"/>
      <c r="H23" s="117">
        <v>190</v>
      </c>
      <c r="I23" s="118">
        <f t="shared" ref="I23:I24" si="22">+H23+C23</f>
        <v>200</v>
      </c>
      <c r="J23" s="245"/>
      <c r="K23" s="246"/>
      <c r="L23" s="117">
        <v>153</v>
      </c>
      <c r="M23" s="118">
        <f t="shared" ref="M23:M24" si="23">L23+C23</f>
        <v>163</v>
      </c>
      <c r="N23" s="245"/>
      <c r="O23" s="246"/>
      <c r="P23" s="115">
        <v>172</v>
      </c>
      <c r="Q23" s="116">
        <f t="shared" ref="Q23:Q24" si="24">P23+C23</f>
        <v>182</v>
      </c>
      <c r="R23" s="245"/>
      <c r="S23" s="246"/>
      <c r="T23" s="115">
        <v>161</v>
      </c>
      <c r="U23" s="116">
        <f t="shared" ref="U23:U24" si="25">T23+C23</f>
        <v>171</v>
      </c>
      <c r="V23" s="245"/>
      <c r="W23" s="246"/>
      <c r="X23" s="118">
        <f t="shared" si="0"/>
        <v>859</v>
      </c>
      <c r="Y23" s="117">
        <f>D23+H23+L23+P23+T23</f>
        <v>809</v>
      </c>
      <c r="Z23" s="119">
        <f>AVERAGE(E23,I23,M23,Q23,U23)</f>
        <v>171.8</v>
      </c>
      <c r="AA23" s="120">
        <f>AVERAGE(E23,I23,M23,Q23,U23)-C23</f>
        <v>161.80000000000001</v>
      </c>
      <c r="AB23" s="241"/>
    </row>
    <row r="24" spans="1:28" s="134" customFormat="1" ht="16.899999999999999" customHeight="1" thickBot="1" x14ac:dyDescent="0.25">
      <c r="A24" s="112"/>
      <c r="B24" s="136" t="s">
        <v>84</v>
      </c>
      <c r="C24" s="123">
        <v>18</v>
      </c>
      <c r="D24" s="115">
        <v>148</v>
      </c>
      <c r="E24" s="116">
        <f t="shared" si="21"/>
        <v>166</v>
      </c>
      <c r="F24" s="247"/>
      <c r="G24" s="248"/>
      <c r="H24" s="124">
        <v>161</v>
      </c>
      <c r="I24" s="118">
        <f t="shared" si="22"/>
        <v>179</v>
      </c>
      <c r="J24" s="247"/>
      <c r="K24" s="248"/>
      <c r="L24" s="117">
        <v>133</v>
      </c>
      <c r="M24" s="118">
        <f t="shared" si="23"/>
        <v>151</v>
      </c>
      <c r="N24" s="247"/>
      <c r="O24" s="248"/>
      <c r="P24" s="115">
        <v>167</v>
      </c>
      <c r="Q24" s="116">
        <f t="shared" si="24"/>
        <v>185</v>
      </c>
      <c r="R24" s="247"/>
      <c r="S24" s="248"/>
      <c r="T24" s="115">
        <v>191</v>
      </c>
      <c r="U24" s="116">
        <f t="shared" si="25"/>
        <v>209</v>
      </c>
      <c r="V24" s="247"/>
      <c r="W24" s="248"/>
      <c r="X24" s="118">
        <f t="shared" si="0"/>
        <v>890</v>
      </c>
      <c r="Y24" s="124">
        <f>D24+H24+L24+P24+T24</f>
        <v>800</v>
      </c>
      <c r="Z24" s="125">
        <f>AVERAGE(E24,I24,M24,Q24,U24)</f>
        <v>178</v>
      </c>
      <c r="AA24" s="126">
        <f>AVERAGE(E24,I24,M24,Q24,U24)-C24</f>
        <v>160</v>
      </c>
      <c r="AB24" s="242"/>
    </row>
    <row r="25" spans="1:28" s="134" customFormat="1" ht="48.75" customHeight="1" thickBot="1" x14ac:dyDescent="0.25">
      <c r="A25" s="112"/>
      <c r="B25" s="127" t="s">
        <v>71</v>
      </c>
      <c r="C25" s="138">
        <f>SUM(C26:C28)</f>
        <v>98</v>
      </c>
      <c r="D25" s="100">
        <f>SUM(D26:D28)</f>
        <v>475</v>
      </c>
      <c r="E25" s="129">
        <f>SUM(E26:E28)</f>
        <v>573</v>
      </c>
      <c r="F25" s="129">
        <f>E5</f>
        <v>529</v>
      </c>
      <c r="G25" s="106" t="str">
        <f>B5</f>
        <v>VERX</v>
      </c>
      <c r="H25" s="130">
        <f>SUM(H26:H28)</f>
        <v>471</v>
      </c>
      <c r="I25" s="129">
        <f>SUM(I26:I28)</f>
        <v>569</v>
      </c>
      <c r="J25" s="129">
        <f>I13</f>
        <v>531</v>
      </c>
      <c r="K25" s="106" t="str">
        <f>B13</f>
        <v>Silfer</v>
      </c>
      <c r="L25" s="108">
        <f>SUM(L26:L28)</f>
        <v>449</v>
      </c>
      <c r="M25" s="132">
        <f>SUM(M26:M28)</f>
        <v>547</v>
      </c>
      <c r="N25" s="129">
        <f>M21</f>
        <v>450</v>
      </c>
      <c r="O25" s="106" t="str">
        <f>B21</f>
        <v>Bowling</v>
      </c>
      <c r="P25" s="107">
        <f>SUM(P26:P28)</f>
        <v>393</v>
      </c>
      <c r="Q25" s="132">
        <f>SUM(Q26:Q28)</f>
        <v>491</v>
      </c>
      <c r="R25" s="129">
        <f>Q9</f>
        <v>515</v>
      </c>
      <c r="S25" s="106" t="str">
        <f>B9</f>
        <v>Aavmar</v>
      </c>
      <c r="T25" s="107">
        <f>SUM(T26:T28)</f>
        <v>475</v>
      </c>
      <c r="U25" s="132">
        <f>SUM(U26:U28)</f>
        <v>573</v>
      </c>
      <c r="V25" s="129">
        <f>U17</f>
        <v>588</v>
      </c>
      <c r="W25" s="106" t="str">
        <f>B17</f>
        <v>Põdra Pubi</v>
      </c>
      <c r="X25" s="109">
        <f t="shared" si="0"/>
        <v>2753</v>
      </c>
      <c r="Y25" s="107">
        <f>SUM(Y26:Y28)</f>
        <v>2263</v>
      </c>
      <c r="Z25" s="133">
        <f>AVERAGE(Z26,Z27,Z28)</f>
        <v>183.53333333333333</v>
      </c>
      <c r="AA25" s="111">
        <f>AVERAGE(AA26,AA27,AA28)</f>
        <v>150.86666666666667</v>
      </c>
      <c r="AB25" s="240">
        <f>F26+J26+N26+R26+V26</f>
        <v>3</v>
      </c>
    </row>
    <row r="26" spans="1:28" s="134" customFormat="1" ht="16.149999999999999" customHeight="1" x14ac:dyDescent="0.2">
      <c r="A26" s="112"/>
      <c r="B26" s="135" t="s">
        <v>89</v>
      </c>
      <c r="C26" s="121">
        <v>46</v>
      </c>
      <c r="D26" s="115">
        <v>157</v>
      </c>
      <c r="E26" s="116">
        <f>D26+C26</f>
        <v>203</v>
      </c>
      <c r="F26" s="243">
        <v>1</v>
      </c>
      <c r="G26" s="244"/>
      <c r="H26" s="117">
        <v>169</v>
      </c>
      <c r="I26" s="118">
        <f>+H26+C26</f>
        <v>215</v>
      </c>
      <c r="J26" s="243">
        <v>1</v>
      </c>
      <c r="K26" s="244"/>
      <c r="L26" s="117">
        <v>122</v>
      </c>
      <c r="M26" s="118">
        <f>L26+C26</f>
        <v>168</v>
      </c>
      <c r="N26" s="243">
        <v>1</v>
      </c>
      <c r="O26" s="244"/>
      <c r="P26" s="117">
        <v>127</v>
      </c>
      <c r="Q26" s="116">
        <f>P26+C26</f>
        <v>173</v>
      </c>
      <c r="R26" s="243">
        <v>0</v>
      </c>
      <c r="S26" s="244"/>
      <c r="T26" s="115">
        <v>161</v>
      </c>
      <c r="U26" s="116">
        <f>T26+C26</f>
        <v>207</v>
      </c>
      <c r="V26" s="243">
        <v>0</v>
      </c>
      <c r="W26" s="244"/>
      <c r="X26" s="118">
        <f t="shared" si="0"/>
        <v>966</v>
      </c>
      <c r="Y26" s="117">
        <f>D26+H26+L26+P26+T26</f>
        <v>736</v>
      </c>
      <c r="Z26" s="119">
        <f>AVERAGE(E26,I26,M26,Q26,U26)</f>
        <v>193.2</v>
      </c>
      <c r="AA26" s="120">
        <f>AVERAGE(E26,I26,M26,Q26,U26)-C26</f>
        <v>147.19999999999999</v>
      </c>
      <c r="AB26" s="241"/>
    </row>
    <row r="27" spans="1:28" s="134" customFormat="1" ht="16.149999999999999" customHeight="1" x14ac:dyDescent="0.2">
      <c r="A27" s="112"/>
      <c r="B27" s="122" t="s">
        <v>90</v>
      </c>
      <c r="C27" s="121">
        <v>32</v>
      </c>
      <c r="D27" s="115">
        <v>112</v>
      </c>
      <c r="E27" s="116">
        <f t="shared" ref="E27:E28" si="26">D27+C27</f>
        <v>144</v>
      </c>
      <c r="F27" s="245"/>
      <c r="G27" s="246"/>
      <c r="H27" s="117">
        <v>138</v>
      </c>
      <c r="I27" s="118">
        <f t="shared" ref="I27:I28" si="27">+H27+C27</f>
        <v>170</v>
      </c>
      <c r="J27" s="245"/>
      <c r="K27" s="246"/>
      <c r="L27" s="117">
        <v>101</v>
      </c>
      <c r="M27" s="118">
        <f t="shared" ref="M27:M28" si="28">L27+C27</f>
        <v>133</v>
      </c>
      <c r="N27" s="245"/>
      <c r="O27" s="246"/>
      <c r="P27" s="115">
        <v>86</v>
      </c>
      <c r="Q27" s="116">
        <f t="shared" ref="Q27:Q28" si="29">P27+C27</f>
        <v>118</v>
      </c>
      <c r="R27" s="245"/>
      <c r="S27" s="246"/>
      <c r="T27" s="115">
        <v>130</v>
      </c>
      <c r="U27" s="116">
        <f t="shared" ref="U27:U28" si="30">T27+C27</f>
        <v>162</v>
      </c>
      <c r="V27" s="245"/>
      <c r="W27" s="246"/>
      <c r="X27" s="118">
        <f t="shared" si="0"/>
        <v>727</v>
      </c>
      <c r="Y27" s="117">
        <f>D27+H27+L27+P27+T27</f>
        <v>567</v>
      </c>
      <c r="Z27" s="119">
        <f>AVERAGE(E27,I27,M27,Q27,U27)</f>
        <v>145.4</v>
      </c>
      <c r="AA27" s="120">
        <f>AVERAGE(E27,I27,M27,Q27,U27)-C27</f>
        <v>113.4</v>
      </c>
      <c r="AB27" s="241"/>
    </row>
    <row r="28" spans="1:28" s="134" customFormat="1" ht="16.899999999999999" customHeight="1" thickBot="1" x14ac:dyDescent="0.25">
      <c r="A28" s="112"/>
      <c r="B28" s="136" t="s">
        <v>91</v>
      </c>
      <c r="C28" s="123">
        <v>20</v>
      </c>
      <c r="D28" s="115">
        <v>206</v>
      </c>
      <c r="E28" s="116">
        <f t="shared" si="26"/>
        <v>226</v>
      </c>
      <c r="F28" s="247"/>
      <c r="G28" s="248"/>
      <c r="H28" s="124">
        <v>164</v>
      </c>
      <c r="I28" s="118">
        <f t="shared" si="27"/>
        <v>184</v>
      </c>
      <c r="J28" s="247"/>
      <c r="K28" s="248"/>
      <c r="L28" s="117">
        <v>226</v>
      </c>
      <c r="M28" s="118">
        <f t="shared" si="28"/>
        <v>246</v>
      </c>
      <c r="N28" s="247"/>
      <c r="O28" s="248"/>
      <c r="P28" s="115">
        <v>180</v>
      </c>
      <c r="Q28" s="116">
        <f t="shared" si="29"/>
        <v>200</v>
      </c>
      <c r="R28" s="247"/>
      <c r="S28" s="248"/>
      <c r="T28" s="115">
        <v>184</v>
      </c>
      <c r="U28" s="116">
        <f t="shared" si="30"/>
        <v>204</v>
      </c>
      <c r="V28" s="247"/>
      <c r="W28" s="248"/>
      <c r="X28" s="118">
        <f t="shared" si="0"/>
        <v>1060</v>
      </c>
      <c r="Y28" s="124">
        <f>D28+H28+L28+P28+T28</f>
        <v>960</v>
      </c>
      <c r="Z28" s="125">
        <f>AVERAGE(E28,I28,M28,Q28,U28)</f>
        <v>212</v>
      </c>
      <c r="AA28" s="126">
        <f>AVERAGE(E28,I28,M28,Q28,U28)-C28</f>
        <v>192</v>
      </c>
      <c r="AB28" s="242"/>
    </row>
    <row r="29" spans="1:28" s="134" customFormat="1" ht="24.75" customHeight="1" x14ac:dyDescent="0.2">
      <c r="A29" s="112"/>
      <c r="B29" s="139"/>
      <c r="C29" s="140"/>
      <c r="D29" s="141"/>
      <c r="E29" s="142"/>
      <c r="F29" s="143"/>
      <c r="G29" s="143"/>
      <c r="H29" s="141"/>
      <c r="I29" s="142"/>
      <c r="J29" s="143"/>
      <c r="K29" s="143"/>
      <c r="L29" s="141"/>
      <c r="M29" s="142"/>
      <c r="N29" s="143"/>
      <c r="O29" s="143"/>
      <c r="P29" s="141"/>
      <c r="Q29" s="142"/>
      <c r="R29" s="143"/>
      <c r="S29" s="143"/>
      <c r="T29" s="141"/>
      <c r="U29" s="142"/>
      <c r="V29" s="143"/>
      <c r="W29" s="143"/>
      <c r="X29" s="142"/>
      <c r="Y29" s="141"/>
      <c r="Z29" s="144"/>
      <c r="AA29" s="145"/>
      <c r="AB29" s="146"/>
    </row>
    <row r="30" spans="1:28" s="134" customFormat="1" ht="24.75" customHeight="1" x14ac:dyDescent="0.2">
      <c r="A30" s="112"/>
      <c r="B30" s="139"/>
      <c r="C30" s="140"/>
      <c r="D30" s="141"/>
      <c r="E30" s="142"/>
      <c r="F30" s="143"/>
      <c r="G30" s="143"/>
      <c r="H30" s="141"/>
      <c r="I30" s="142"/>
      <c r="J30" s="143"/>
      <c r="K30" s="143"/>
      <c r="L30" s="141"/>
      <c r="M30" s="142"/>
      <c r="N30" s="143"/>
      <c r="O30" s="143"/>
      <c r="P30" s="141"/>
      <c r="Q30" s="142"/>
      <c r="R30" s="143"/>
      <c r="S30" s="143"/>
      <c r="T30" s="141"/>
      <c r="U30" s="142"/>
      <c r="V30" s="143"/>
      <c r="W30" s="143"/>
      <c r="X30" s="142"/>
      <c r="Y30" s="141"/>
      <c r="Z30" s="144"/>
      <c r="AA30" s="145"/>
      <c r="AB30" s="146"/>
    </row>
    <row r="31" spans="1:28" ht="22.5" x14ac:dyDescent="0.25">
      <c r="B31" s="66"/>
      <c r="C31" s="67"/>
      <c r="D31" s="68"/>
      <c r="E31" s="69"/>
      <c r="F31" s="69"/>
      <c r="G31" s="69" t="s">
        <v>137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7"/>
      <c r="S31" s="67"/>
      <c r="T31" s="67"/>
      <c r="U31" s="185"/>
      <c r="V31" s="186" t="s">
        <v>65</v>
      </c>
      <c r="W31" s="70"/>
      <c r="X31" s="70"/>
      <c r="Y31" s="70"/>
      <c r="Z31" s="67"/>
      <c r="AA31" s="67"/>
      <c r="AB31" s="68"/>
    </row>
    <row r="32" spans="1:28" ht="20.25" thickBot="1" x14ac:dyDescent="0.3">
      <c r="B32" s="71" t="s">
        <v>19</v>
      </c>
      <c r="C32" s="72"/>
      <c r="D32" s="68"/>
      <c r="E32" s="73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</row>
    <row r="33" spans="1:34" x14ac:dyDescent="0.25">
      <c r="B33" s="74" t="s">
        <v>1</v>
      </c>
      <c r="C33" s="75" t="s">
        <v>20</v>
      </c>
      <c r="D33" s="76"/>
      <c r="E33" s="197" t="s">
        <v>21</v>
      </c>
      <c r="F33" s="249" t="s">
        <v>22</v>
      </c>
      <c r="G33" s="250"/>
      <c r="H33" s="78"/>
      <c r="I33" s="197" t="s">
        <v>23</v>
      </c>
      <c r="J33" s="249" t="s">
        <v>22</v>
      </c>
      <c r="K33" s="250"/>
      <c r="L33" s="79"/>
      <c r="M33" s="197" t="s">
        <v>24</v>
      </c>
      <c r="N33" s="249" t="s">
        <v>22</v>
      </c>
      <c r="O33" s="250"/>
      <c r="P33" s="79"/>
      <c r="Q33" s="197" t="s">
        <v>25</v>
      </c>
      <c r="R33" s="249" t="s">
        <v>22</v>
      </c>
      <c r="S33" s="250"/>
      <c r="T33" s="80"/>
      <c r="U33" s="197" t="s">
        <v>26</v>
      </c>
      <c r="V33" s="249" t="s">
        <v>22</v>
      </c>
      <c r="W33" s="250"/>
      <c r="X33" s="197" t="s">
        <v>27</v>
      </c>
      <c r="Y33" s="81"/>
      <c r="Z33" s="82" t="s">
        <v>28</v>
      </c>
      <c r="AA33" s="83" t="s">
        <v>4</v>
      </c>
      <c r="AB33" s="84" t="s">
        <v>27</v>
      </c>
    </row>
    <row r="34" spans="1:34" ht="17.25" thickBot="1" x14ac:dyDescent="0.3">
      <c r="A34" s="85"/>
      <c r="B34" s="86" t="s">
        <v>29</v>
      </c>
      <c r="C34" s="87"/>
      <c r="D34" s="88"/>
      <c r="E34" s="89" t="s">
        <v>30</v>
      </c>
      <c r="F34" s="251" t="s">
        <v>31</v>
      </c>
      <c r="G34" s="252"/>
      <c r="H34" s="90"/>
      <c r="I34" s="89" t="s">
        <v>30</v>
      </c>
      <c r="J34" s="251" t="s">
        <v>31</v>
      </c>
      <c r="K34" s="252"/>
      <c r="L34" s="89"/>
      <c r="M34" s="89" t="s">
        <v>30</v>
      </c>
      <c r="N34" s="251" t="s">
        <v>31</v>
      </c>
      <c r="O34" s="252"/>
      <c r="P34" s="89"/>
      <c r="Q34" s="89" t="s">
        <v>30</v>
      </c>
      <c r="R34" s="251" t="s">
        <v>31</v>
      </c>
      <c r="S34" s="252"/>
      <c r="T34" s="91"/>
      <c r="U34" s="89" t="s">
        <v>30</v>
      </c>
      <c r="V34" s="251" t="s">
        <v>31</v>
      </c>
      <c r="W34" s="252"/>
      <c r="X34" s="92" t="s">
        <v>30</v>
      </c>
      <c r="Y34" s="93" t="s">
        <v>32</v>
      </c>
      <c r="Z34" s="94" t="s">
        <v>33</v>
      </c>
      <c r="AA34" s="95" t="s">
        <v>34</v>
      </c>
      <c r="AB34" s="96" t="s">
        <v>2</v>
      </c>
    </row>
    <row r="35" spans="1:34" ht="48.75" customHeight="1" thickBot="1" x14ac:dyDescent="0.3">
      <c r="A35" s="97"/>
      <c r="B35" s="127" t="s">
        <v>85</v>
      </c>
      <c r="C35" s="99">
        <f>SUM(C36:C38)</f>
        <v>54</v>
      </c>
      <c r="D35" s="100">
        <f>SUM(D36:D38)</f>
        <v>434</v>
      </c>
      <c r="E35" s="101">
        <f>SUM(E36:E38)</f>
        <v>488</v>
      </c>
      <c r="F35" s="102">
        <f>E55</f>
        <v>569</v>
      </c>
      <c r="G35" s="103" t="str">
        <f>B55</f>
        <v>Temper</v>
      </c>
      <c r="H35" s="104">
        <f>SUM(H36:H38)</f>
        <v>506</v>
      </c>
      <c r="I35" s="105">
        <f>SUM(I36:I38)</f>
        <v>560</v>
      </c>
      <c r="J35" s="105">
        <f>I51</f>
        <v>530</v>
      </c>
      <c r="K35" s="106" t="str">
        <f>B51</f>
        <v>JKM</v>
      </c>
      <c r="L35" s="107">
        <f>SUM(L36:L38)</f>
        <v>465</v>
      </c>
      <c r="M35" s="102">
        <f>SUM(M36:M38)</f>
        <v>519</v>
      </c>
      <c r="N35" s="102">
        <f>M47</f>
        <v>556</v>
      </c>
      <c r="O35" s="103" t="str">
        <f>B47</f>
        <v>TER Team</v>
      </c>
      <c r="P35" s="108">
        <f>SUM(P36:P38)</f>
        <v>521</v>
      </c>
      <c r="Q35" s="102">
        <f>SUM(Q36:Q38)</f>
        <v>575</v>
      </c>
      <c r="R35" s="102">
        <f>Q43</f>
        <v>559</v>
      </c>
      <c r="S35" s="103" t="str">
        <f>B43</f>
        <v>Malm ja Ko</v>
      </c>
      <c r="T35" s="108">
        <f>SUM(T36:T38)</f>
        <v>602</v>
      </c>
      <c r="U35" s="102">
        <f>SUM(U36:U38)</f>
        <v>656</v>
      </c>
      <c r="V35" s="102">
        <f>U39</f>
        <v>530</v>
      </c>
      <c r="W35" s="103" t="str">
        <f>B39</f>
        <v>Rakvere Linnavalitsus</v>
      </c>
      <c r="X35" s="109">
        <f t="shared" ref="X35:X58" si="31">E35+I35+M35+Q35+U35</f>
        <v>2798</v>
      </c>
      <c r="Y35" s="107">
        <f>SUM(Y36:Y38)</f>
        <v>2528</v>
      </c>
      <c r="Z35" s="110">
        <f>AVERAGE(Z36,Z37,Z38)</f>
        <v>186.5333333333333</v>
      </c>
      <c r="AA35" s="111">
        <f>AVERAGE(AA36,AA37,AA38)</f>
        <v>168.53333333333333</v>
      </c>
      <c r="AB35" s="240">
        <f>F36+J36+N36+R36+V36</f>
        <v>3</v>
      </c>
    </row>
    <row r="36" spans="1:34" ht="16.899999999999999" customHeight="1" x14ac:dyDescent="0.25">
      <c r="A36" s="112"/>
      <c r="B36" s="135" t="s">
        <v>86</v>
      </c>
      <c r="C36" s="114">
        <v>19</v>
      </c>
      <c r="D36" s="115">
        <v>152</v>
      </c>
      <c r="E36" s="116">
        <f>D36+C36</f>
        <v>171</v>
      </c>
      <c r="F36" s="243">
        <v>0</v>
      </c>
      <c r="G36" s="244"/>
      <c r="H36" s="117">
        <v>157</v>
      </c>
      <c r="I36" s="118">
        <f>H36+C36</f>
        <v>176</v>
      </c>
      <c r="J36" s="243">
        <v>1</v>
      </c>
      <c r="K36" s="244"/>
      <c r="L36" s="117">
        <v>124</v>
      </c>
      <c r="M36" s="118">
        <f>L36+C36</f>
        <v>143</v>
      </c>
      <c r="N36" s="243">
        <v>0</v>
      </c>
      <c r="O36" s="244"/>
      <c r="P36" s="117">
        <v>156</v>
      </c>
      <c r="Q36" s="116">
        <f>P36+C36</f>
        <v>175</v>
      </c>
      <c r="R36" s="243">
        <v>1</v>
      </c>
      <c r="S36" s="244"/>
      <c r="T36" s="115">
        <v>178</v>
      </c>
      <c r="U36" s="116">
        <f>T36+C36</f>
        <v>197</v>
      </c>
      <c r="V36" s="243">
        <v>1</v>
      </c>
      <c r="W36" s="244"/>
      <c r="X36" s="118">
        <f t="shared" si="31"/>
        <v>862</v>
      </c>
      <c r="Y36" s="117">
        <f>D36+H36+L36+P36+T36</f>
        <v>767</v>
      </c>
      <c r="Z36" s="119">
        <f>AVERAGE(E36,I36,M36,Q36,U36)</f>
        <v>172.4</v>
      </c>
      <c r="AA36" s="120">
        <f>AVERAGE(E36,I36,M36,Q36,U36)-C36</f>
        <v>153.4</v>
      </c>
      <c r="AB36" s="241"/>
    </row>
    <row r="37" spans="1:34" s="85" customFormat="1" ht="16.149999999999999" customHeight="1" x14ac:dyDescent="0.25">
      <c r="A37" s="112"/>
      <c r="B37" s="122" t="s">
        <v>87</v>
      </c>
      <c r="C37" s="121">
        <v>10</v>
      </c>
      <c r="D37" s="115">
        <v>127</v>
      </c>
      <c r="E37" s="116">
        <f t="shared" ref="E37:E38" si="32">D37+C37</f>
        <v>137</v>
      </c>
      <c r="F37" s="245"/>
      <c r="G37" s="246"/>
      <c r="H37" s="117">
        <v>161</v>
      </c>
      <c r="I37" s="118">
        <f t="shared" ref="I37:I38" si="33">H37+C37</f>
        <v>171</v>
      </c>
      <c r="J37" s="245"/>
      <c r="K37" s="246"/>
      <c r="L37" s="117">
        <v>194</v>
      </c>
      <c r="M37" s="118">
        <f t="shared" ref="M37:M38" si="34">L37+C37</f>
        <v>204</v>
      </c>
      <c r="N37" s="245"/>
      <c r="O37" s="246"/>
      <c r="P37" s="115">
        <v>187</v>
      </c>
      <c r="Q37" s="116">
        <f t="shared" ref="Q37:Q38" si="35">P37+C37</f>
        <v>197</v>
      </c>
      <c r="R37" s="245"/>
      <c r="S37" s="246"/>
      <c r="T37" s="115">
        <v>236</v>
      </c>
      <c r="U37" s="116">
        <f t="shared" ref="U37:U38" si="36">T37+C37</f>
        <v>246</v>
      </c>
      <c r="V37" s="245"/>
      <c r="W37" s="246"/>
      <c r="X37" s="118">
        <f t="shared" si="31"/>
        <v>955</v>
      </c>
      <c r="Y37" s="117">
        <f>D37+H37+L37+P37+T37</f>
        <v>905</v>
      </c>
      <c r="Z37" s="119">
        <f>AVERAGE(E37,I37,M37,Q37,U37)</f>
        <v>191</v>
      </c>
      <c r="AA37" s="120">
        <f>AVERAGE(E37,I37,M37,Q37,U37)-C37</f>
        <v>181</v>
      </c>
      <c r="AB37" s="241"/>
      <c r="AD37" s="65"/>
      <c r="AE37" s="65"/>
      <c r="AF37" s="65"/>
      <c r="AG37" s="65"/>
      <c r="AH37" s="65"/>
    </row>
    <row r="38" spans="1:34" s="85" customFormat="1" ht="17.45" customHeight="1" thickBot="1" x14ac:dyDescent="0.3">
      <c r="A38" s="112"/>
      <c r="B38" s="136" t="s">
        <v>88</v>
      </c>
      <c r="C38" s="123">
        <v>25</v>
      </c>
      <c r="D38" s="115">
        <v>155</v>
      </c>
      <c r="E38" s="116">
        <f t="shared" si="32"/>
        <v>180</v>
      </c>
      <c r="F38" s="247"/>
      <c r="G38" s="248"/>
      <c r="H38" s="124">
        <v>188</v>
      </c>
      <c r="I38" s="118">
        <f t="shared" si="33"/>
        <v>213</v>
      </c>
      <c r="J38" s="247"/>
      <c r="K38" s="248"/>
      <c r="L38" s="117">
        <v>147</v>
      </c>
      <c r="M38" s="118">
        <f t="shared" si="34"/>
        <v>172</v>
      </c>
      <c r="N38" s="247"/>
      <c r="O38" s="248"/>
      <c r="P38" s="115">
        <v>178</v>
      </c>
      <c r="Q38" s="116">
        <f t="shared" si="35"/>
        <v>203</v>
      </c>
      <c r="R38" s="247"/>
      <c r="S38" s="248"/>
      <c r="T38" s="115">
        <v>188</v>
      </c>
      <c r="U38" s="116">
        <f t="shared" si="36"/>
        <v>213</v>
      </c>
      <c r="V38" s="247"/>
      <c r="W38" s="248"/>
      <c r="X38" s="118">
        <f t="shared" si="31"/>
        <v>981</v>
      </c>
      <c r="Y38" s="124">
        <f>D38+H38+L38+P38+T38</f>
        <v>856</v>
      </c>
      <c r="Z38" s="125">
        <f>AVERAGE(E38,I38,M38,Q38,U38)</f>
        <v>196.2</v>
      </c>
      <c r="AA38" s="126">
        <f>AVERAGE(E38,I38,M38,Q38,U38)-C38</f>
        <v>171.2</v>
      </c>
      <c r="AB38" s="242"/>
      <c r="AD38" s="65"/>
      <c r="AE38" s="65"/>
      <c r="AF38" s="65"/>
      <c r="AG38" s="65"/>
      <c r="AH38" s="65"/>
    </row>
    <row r="39" spans="1:34" s="134" customFormat="1" ht="48.75" customHeight="1" thickBot="1" x14ac:dyDescent="0.3">
      <c r="A39" s="112"/>
      <c r="B39" s="98" t="s">
        <v>96</v>
      </c>
      <c r="C39" s="128">
        <f>SUM(C40:C42)</f>
        <v>83</v>
      </c>
      <c r="D39" s="100">
        <f>SUM(D40:D42)</f>
        <v>457</v>
      </c>
      <c r="E39" s="129">
        <f>SUM(E40:E42)</f>
        <v>540</v>
      </c>
      <c r="F39" s="129">
        <f>E51</f>
        <v>569</v>
      </c>
      <c r="G39" s="106" t="str">
        <f>B51</f>
        <v>JKM</v>
      </c>
      <c r="H39" s="130">
        <f>SUM(H40:H42)</f>
        <v>432</v>
      </c>
      <c r="I39" s="129">
        <f>SUM(I40:I42)</f>
        <v>515</v>
      </c>
      <c r="J39" s="129">
        <f>I47</f>
        <v>585</v>
      </c>
      <c r="K39" s="106" t="str">
        <f>B47</f>
        <v>TER Team</v>
      </c>
      <c r="L39" s="107">
        <f>SUM(L40:L42)</f>
        <v>496</v>
      </c>
      <c r="M39" s="131">
        <f>SUM(M40:M42)</f>
        <v>579</v>
      </c>
      <c r="N39" s="129">
        <f>M43</f>
        <v>475</v>
      </c>
      <c r="O39" s="106" t="str">
        <f>B43</f>
        <v>Malm ja Ko</v>
      </c>
      <c r="P39" s="107">
        <f>SUM(P40:P42)</f>
        <v>384</v>
      </c>
      <c r="Q39" s="102">
        <f>SUM(Q40:Q42)</f>
        <v>467</v>
      </c>
      <c r="R39" s="129">
        <f>Q55</f>
        <v>557</v>
      </c>
      <c r="S39" s="106" t="str">
        <f>B55</f>
        <v>Temper</v>
      </c>
      <c r="T39" s="107">
        <f>SUM(T40:T42)</f>
        <v>447</v>
      </c>
      <c r="U39" s="132">
        <f>SUM(U40:U42)</f>
        <v>530</v>
      </c>
      <c r="V39" s="129">
        <f>U35</f>
        <v>656</v>
      </c>
      <c r="W39" s="106" t="str">
        <f>B35</f>
        <v>WÜRTH</v>
      </c>
      <c r="X39" s="109">
        <f t="shared" si="31"/>
        <v>2631</v>
      </c>
      <c r="Y39" s="107">
        <f>SUM(Y40:Y42)</f>
        <v>2216</v>
      </c>
      <c r="Z39" s="133">
        <f>AVERAGE(Z40,Z41,Z42)</f>
        <v>175.4</v>
      </c>
      <c r="AA39" s="111">
        <f>AVERAGE(AA40,AA41,AA42)</f>
        <v>147.73333333333332</v>
      </c>
      <c r="AB39" s="240">
        <f>F40+J40+N40+R40+V40</f>
        <v>1</v>
      </c>
      <c r="AD39" s="65"/>
      <c r="AE39" s="65"/>
      <c r="AF39" s="65"/>
      <c r="AG39" s="65"/>
      <c r="AH39" s="65"/>
    </row>
    <row r="40" spans="1:34" s="134" customFormat="1" ht="16.149999999999999" customHeight="1" x14ac:dyDescent="0.25">
      <c r="A40" s="112"/>
      <c r="B40" s="113" t="s">
        <v>97</v>
      </c>
      <c r="C40" s="121">
        <v>35</v>
      </c>
      <c r="D40" s="115">
        <v>115</v>
      </c>
      <c r="E40" s="116">
        <f>D40+C40</f>
        <v>150</v>
      </c>
      <c r="F40" s="243">
        <v>0</v>
      </c>
      <c r="G40" s="244"/>
      <c r="H40" s="117">
        <v>127</v>
      </c>
      <c r="I40" s="118">
        <f>H40+C40</f>
        <v>162</v>
      </c>
      <c r="J40" s="243">
        <v>0</v>
      </c>
      <c r="K40" s="244"/>
      <c r="L40" s="117">
        <v>128</v>
      </c>
      <c r="M40" s="118">
        <f>L40+C40</f>
        <v>163</v>
      </c>
      <c r="N40" s="243">
        <v>1</v>
      </c>
      <c r="O40" s="244"/>
      <c r="P40" s="117">
        <v>97</v>
      </c>
      <c r="Q40" s="116">
        <f>P40+C40</f>
        <v>132</v>
      </c>
      <c r="R40" s="243">
        <v>0</v>
      </c>
      <c r="S40" s="244"/>
      <c r="T40" s="115">
        <v>136</v>
      </c>
      <c r="U40" s="116">
        <f>T40+C40</f>
        <v>171</v>
      </c>
      <c r="V40" s="243">
        <v>0</v>
      </c>
      <c r="W40" s="244"/>
      <c r="X40" s="118">
        <f t="shared" si="31"/>
        <v>778</v>
      </c>
      <c r="Y40" s="117">
        <f>D40+H40+L40+P40+T40</f>
        <v>603</v>
      </c>
      <c r="Z40" s="119">
        <f>AVERAGE(E40,I40,M40,Q40,U40)</f>
        <v>155.6</v>
      </c>
      <c r="AA40" s="120">
        <f>AVERAGE(E40,I40,M40,Q40,U40)-C40</f>
        <v>120.6</v>
      </c>
      <c r="AB40" s="241"/>
      <c r="AD40" s="65"/>
      <c r="AE40" s="65"/>
      <c r="AF40" s="65"/>
      <c r="AG40" s="65"/>
      <c r="AH40" s="65"/>
    </row>
    <row r="41" spans="1:34" s="134" customFormat="1" ht="16.149999999999999" customHeight="1" x14ac:dyDescent="0.25">
      <c r="A41" s="112"/>
      <c r="B41" s="113" t="s">
        <v>136</v>
      </c>
      <c r="C41" s="121">
        <v>32</v>
      </c>
      <c r="D41" s="115">
        <v>130</v>
      </c>
      <c r="E41" s="116">
        <f t="shared" ref="E41:E42" si="37">D41+C41</f>
        <v>162</v>
      </c>
      <c r="F41" s="245"/>
      <c r="G41" s="246"/>
      <c r="H41" s="117">
        <v>142</v>
      </c>
      <c r="I41" s="118">
        <f t="shared" ref="I41:I42" si="38">H41+C41</f>
        <v>174</v>
      </c>
      <c r="J41" s="245"/>
      <c r="K41" s="246"/>
      <c r="L41" s="117">
        <v>192</v>
      </c>
      <c r="M41" s="118">
        <f t="shared" ref="M41:M42" si="39">L41+C41</f>
        <v>224</v>
      </c>
      <c r="N41" s="245"/>
      <c r="O41" s="246"/>
      <c r="P41" s="115">
        <v>141</v>
      </c>
      <c r="Q41" s="116">
        <f t="shared" ref="Q41:Q42" si="40">P41+C41</f>
        <v>173</v>
      </c>
      <c r="R41" s="245"/>
      <c r="S41" s="246"/>
      <c r="T41" s="115">
        <v>109</v>
      </c>
      <c r="U41" s="116">
        <f t="shared" ref="U41:U42" si="41">T41+C41</f>
        <v>141</v>
      </c>
      <c r="V41" s="245"/>
      <c r="W41" s="246"/>
      <c r="X41" s="118">
        <f t="shared" si="31"/>
        <v>874</v>
      </c>
      <c r="Y41" s="117">
        <f>D41+H41+L41+P41+T41</f>
        <v>714</v>
      </c>
      <c r="Z41" s="119">
        <f>AVERAGE(E41,I41,M41,Q41,U41)</f>
        <v>174.8</v>
      </c>
      <c r="AA41" s="120">
        <f>AVERAGE(E41,I41,M41,Q41,U41)-C41</f>
        <v>142.80000000000001</v>
      </c>
      <c r="AB41" s="241"/>
      <c r="AD41" s="65"/>
      <c r="AE41" s="65"/>
      <c r="AF41" s="65"/>
      <c r="AG41" s="65"/>
      <c r="AH41" s="65"/>
    </row>
    <row r="42" spans="1:34" s="134" customFormat="1" ht="16.899999999999999" customHeight="1" thickBot="1" x14ac:dyDescent="0.3">
      <c r="A42" s="112"/>
      <c r="B42" s="122" t="s">
        <v>105</v>
      </c>
      <c r="C42" s="123">
        <v>16</v>
      </c>
      <c r="D42" s="115">
        <v>212</v>
      </c>
      <c r="E42" s="116">
        <f t="shared" si="37"/>
        <v>228</v>
      </c>
      <c r="F42" s="247"/>
      <c r="G42" s="248"/>
      <c r="H42" s="124">
        <v>163</v>
      </c>
      <c r="I42" s="118">
        <f t="shared" si="38"/>
        <v>179</v>
      </c>
      <c r="J42" s="247"/>
      <c r="K42" s="248"/>
      <c r="L42" s="117">
        <v>176</v>
      </c>
      <c r="M42" s="118">
        <f t="shared" si="39"/>
        <v>192</v>
      </c>
      <c r="N42" s="247"/>
      <c r="O42" s="248"/>
      <c r="P42" s="115">
        <v>146</v>
      </c>
      <c r="Q42" s="116">
        <f t="shared" si="40"/>
        <v>162</v>
      </c>
      <c r="R42" s="247"/>
      <c r="S42" s="248"/>
      <c r="T42" s="115">
        <v>202</v>
      </c>
      <c r="U42" s="116">
        <f t="shared" si="41"/>
        <v>218</v>
      </c>
      <c r="V42" s="247"/>
      <c r="W42" s="248"/>
      <c r="X42" s="118">
        <f t="shared" si="31"/>
        <v>979</v>
      </c>
      <c r="Y42" s="124">
        <f>D42+H42+L42+P42+T42</f>
        <v>899</v>
      </c>
      <c r="Z42" s="125">
        <f>AVERAGE(E42,I42,M42,Q42,U42)</f>
        <v>195.8</v>
      </c>
      <c r="AA42" s="126">
        <f>AVERAGE(E42,I42,M42,Q42,U42)-C42</f>
        <v>179.8</v>
      </c>
      <c r="AB42" s="242"/>
      <c r="AD42" s="65"/>
      <c r="AE42" s="65"/>
      <c r="AF42" s="65"/>
      <c r="AG42" s="65"/>
      <c r="AH42" s="65"/>
    </row>
    <row r="43" spans="1:34" s="134" customFormat="1" ht="44.45" customHeight="1" x14ac:dyDescent="0.2">
      <c r="A43" s="112"/>
      <c r="B43" s="198" t="s">
        <v>81</v>
      </c>
      <c r="C43" s="128">
        <f>SUM(C44:C46)</f>
        <v>114</v>
      </c>
      <c r="D43" s="100">
        <f>SUM(D44:D46)</f>
        <v>408</v>
      </c>
      <c r="E43" s="129">
        <f>SUM(E44:E46)</f>
        <v>522</v>
      </c>
      <c r="F43" s="129">
        <f>E47</f>
        <v>574</v>
      </c>
      <c r="G43" s="106" t="str">
        <f>B47</f>
        <v>TER Team</v>
      </c>
      <c r="H43" s="130">
        <f>SUM(H44:H46)</f>
        <v>387</v>
      </c>
      <c r="I43" s="129">
        <f>SUM(I44:I46)</f>
        <v>501</v>
      </c>
      <c r="J43" s="129">
        <f>I55</f>
        <v>546</v>
      </c>
      <c r="K43" s="106" t="str">
        <f>B55</f>
        <v>Temper</v>
      </c>
      <c r="L43" s="107">
        <f>SUM(L44:L46)</f>
        <v>361</v>
      </c>
      <c r="M43" s="129">
        <f>SUM(M44:M46)</f>
        <v>475</v>
      </c>
      <c r="N43" s="129">
        <f>M39</f>
        <v>579</v>
      </c>
      <c r="O43" s="106" t="str">
        <f>B39</f>
        <v>Rakvere Linnavalitsus</v>
      </c>
      <c r="P43" s="107">
        <f>SUM(P44:P46)</f>
        <v>445</v>
      </c>
      <c r="Q43" s="129">
        <f>SUM(Q44:Q46)</f>
        <v>559</v>
      </c>
      <c r="R43" s="129">
        <f>Q35</f>
        <v>575</v>
      </c>
      <c r="S43" s="106" t="str">
        <f>B35</f>
        <v>WÜRTH</v>
      </c>
      <c r="T43" s="107">
        <f>SUM(T44:T46)</f>
        <v>494</v>
      </c>
      <c r="U43" s="129">
        <f>SUM(U44:U46)</f>
        <v>608</v>
      </c>
      <c r="V43" s="129">
        <f>U51</f>
        <v>584</v>
      </c>
      <c r="W43" s="106" t="str">
        <f>B51</f>
        <v>JKM</v>
      </c>
      <c r="X43" s="109">
        <f t="shared" si="31"/>
        <v>2665</v>
      </c>
      <c r="Y43" s="107">
        <f>SUM(Y44:Y46)</f>
        <v>2095</v>
      </c>
      <c r="Z43" s="133">
        <f>AVERAGE(Z44,Z45,Z46)</f>
        <v>177.66666666666666</v>
      </c>
      <c r="AA43" s="111">
        <f>AVERAGE(AA44,AA45,AA46)</f>
        <v>139.66666666666666</v>
      </c>
      <c r="AB43" s="240">
        <f>F44+J44+N44+R44+V44</f>
        <v>1</v>
      </c>
    </row>
    <row r="44" spans="1:34" s="134" customFormat="1" ht="16.149999999999999" customHeight="1" x14ac:dyDescent="0.2">
      <c r="A44" s="112"/>
      <c r="B44" s="187" t="s">
        <v>94</v>
      </c>
      <c r="C44" s="121">
        <v>51</v>
      </c>
      <c r="D44" s="115">
        <v>149</v>
      </c>
      <c r="E44" s="116">
        <f>D44+C44</f>
        <v>200</v>
      </c>
      <c r="F44" s="243">
        <v>0</v>
      </c>
      <c r="G44" s="244"/>
      <c r="H44" s="117">
        <v>115</v>
      </c>
      <c r="I44" s="118">
        <f>H44+C44</f>
        <v>166</v>
      </c>
      <c r="J44" s="243">
        <v>0</v>
      </c>
      <c r="K44" s="244"/>
      <c r="L44" s="117">
        <v>127</v>
      </c>
      <c r="M44" s="118">
        <f>L44+C44</f>
        <v>178</v>
      </c>
      <c r="N44" s="243">
        <v>0</v>
      </c>
      <c r="O44" s="244"/>
      <c r="P44" s="117">
        <v>107</v>
      </c>
      <c r="Q44" s="116">
        <f>P44+C44</f>
        <v>158</v>
      </c>
      <c r="R44" s="243">
        <v>0</v>
      </c>
      <c r="S44" s="244"/>
      <c r="T44" s="115">
        <v>132</v>
      </c>
      <c r="U44" s="116">
        <f>T44+C44</f>
        <v>183</v>
      </c>
      <c r="V44" s="243">
        <v>1</v>
      </c>
      <c r="W44" s="244"/>
      <c r="X44" s="118">
        <f t="shared" si="31"/>
        <v>885</v>
      </c>
      <c r="Y44" s="117">
        <f>D44+H44+L44+P44+T44</f>
        <v>630</v>
      </c>
      <c r="Z44" s="119">
        <f>AVERAGE(E44,I44,M44,Q44,U44)</f>
        <v>177</v>
      </c>
      <c r="AA44" s="120">
        <f>AVERAGE(E44,I44,M44,Q44,U44)-C44</f>
        <v>126</v>
      </c>
      <c r="AB44" s="241"/>
    </row>
    <row r="45" spans="1:34" s="134" customFormat="1" ht="16.149999999999999" customHeight="1" x14ac:dyDescent="0.2">
      <c r="A45" s="112"/>
      <c r="B45" s="188" t="s">
        <v>83</v>
      </c>
      <c r="C45" s="121">
        <v>33</v>
      </c>
      <c r="D45" s="115">
        <v>133</v>
      </c>
      <c r="E45" s="116">
        <f t="shared" ref="E45:E46" si="42">D45+C45</f>
        <v>166</v>
      </c>
      <c r="F45" s="245"/>
      <c r="G45" s="246"/>
      <c r="H45" s="117">
        <v>116</v>
      </c>
      <c r="I45" s="118">
        <f t="shared" ref="I45:I46" si="43">H45+C45</f>
        <v>149</v>
      </c>
      <c r="J45" s="245"/>
      <c r="K45" s="246"/>
      <c r="L45" s="117">
        <v>113</v>
      </c>
      <c r="M45" s="118">
        <f t="shared" ref="M45:M46" si="44">L45+C45</f>
        <v>146</v>
      </c>
      <c r="N45" s="245"/>
      <c r="O45" s="246"/>
      <c r="P45" s="115">
        <v>159</v>
      </c>
      <c r="Q45" s="116">
        <f t="shared" ref="Q45:Q46" si="45">P45+C45</f>
        <v>192</v>
      </c>
      <c r="R45" s="245"/>
      <c r="S45" s="246"/>
      <c r="T45" s="115">
        <v>223</v>
      </c>
      <c r="U45" s="116">
        <f t="shared" ref="U45:U46" si="46">T45+C45</f>
        <v>256</v>
      </c>
      <c r="V45" s="245"/>
      <c r="W45" s="246"/>
      <c r="X45" s="118">
        <f t="shared" si="31"/>
        <v>909</v>
      </c>
      <c r="Y45" s="117">
        <f>D45+H45+L45+P45+T45</f>
        <v>744</v>
      </c>
      <c r="Z45" s="119">
        <f>AVERAGE(E45,I45,M45,Q45,U45)</f>
        <v>181.8</v>
      </c>
      <c r="AA45" s="120">
        <f>AVERAGE(E45,I45,M45,Q45,U45)-C45</f>
        <v>148.80000000000001</v>
      </c>
      <c r="AB45" s="241"/>
    </row>
    <row r="46" spans="1:34" s="134" customFormat="1" ht="16.899999999999999" customHeight="1" thickBot="1" x14ac:dyDescent="0.25">
      <c r="A46" s="112"/>
      <c r="B46" s="136" t="s">
        <v>82</v>
      </c>
      <c r="C46" s="123">
        <v>30</v>
      </c>
      <c r="D46" s="115">
        <v>126</v>
      </c>
      <c r="E46" s="116">
        <f t="shared" si="42"/>
        <v>156</v>
      </c>
      <c r="F46" s="247"/>
      <c r="G46" s="248"/>
      <c r="H46" s="124">
        <v>156</v>
      </c>
      <c r="I46" s="118">
        <f t="shared" si="43"/>
        <v>186</v>
      </c>
      <c r="J46" s="247"/>
      <c r="K46" s="248"/>
      <c r="L46" s="117">
        <v>121</v>
      </c>
      <c r="M46" s="118">
        <f t="shared" si="44"/>
        <v>151</v>
      </c>
      <c r="N46" s="247"/>
      <c r="O46" s="248"/>
      <c r="P46" s="115">
        <v>179</v>
      </c>
      <c r="Q46" s="116">
        <f t="shared" si="45"/>
        <v>209</v>
      </c>
      <c r="R46" s="247"/>
      <c r="S46" s="248"/>
      <c r="T46" s="115">
        <v>139</v>
      </c>
      <c r="U46" s="116">
        <f t="shared" si="46"/>
        <v>169</v>
      </c>
      <c r="V46" s="247"/>
      <c r="W46" s="248"/>
      <c r="X46" s="118">
        <f t="shared" si="31"/>
        <v>871</v>
      </c>
      <c r="Y46" s="124">
        <f>D46+H46+L46+P46+T46</f>
        <v>721</v>
      </c>
      <c r="Z46" s="125">
        <f>AVERAGE(E46,I46,M46,Q46,U46)</f>
        <v>174.2</v>
      </c>
      <c r="AA46" s="126">
        <f>AVERAGE(E46,I46,M46,Q46,U46)-C46</f>
        <v>144.19999999999999</v>
      </c>
      <c r="AB46" s="242"/>
    </row>
    <row r="47" spans="1:34" s="134" customFormat="1" ht="48.75" customHeight="1" thickBot="1" x14ac:dyDescent="0.25">
      <c r="A47" s="112"/>
      <c r="B47" s="127" t="s">
        <v>17</v>
      </c>
      <c r="C47" s="128">
        <f>SUM(C48:C50)</f>
        <v>75</v>
      </c>
      <c r="D47" s="100">
        <f>SUM(D48:D50)</f>
        <v>499</v>
      </c>
      <c r="E47" s="129">
        <f>SUM(E48:E50)</f>
        <v>574</v>
      </c>
      <c r="F47" s="129">
        <f>E43</f>
        <v>522</v>
      </c>
      <c r="G47" s="106" t="str">
        <f>B43</f>
        <v>Malm ja Ko</v>
      </c>
      <c r="H47" s="137">
        <f>SUM(H48:H50)</f>
        <v>510</v>
      </c>
      <c r="I47" s="129">
        <f>SUM(I48:I50)</f>
        <v>585</v>
      </c>
      <c r="J47" s="129">
        <f>I39</f>
        <v>515</v>
      </c>
      <c r="K47" s="106" t="str">
        <f>B39</f>
        <v>Rakvere Linnavalitsus</v>
      </c>
      <c r="L47" s="108">
        <f>SUM(L48:L50)</f>
        <v>481</v>
      </c>
      <c r="M47" s="132">
        <f>SUM(M48:M50)</f>
        <v>556</v>
      </c>
      <c r="N47" s="129">
        <f>M35</f>
        <v>519</v>
      </c>
      <c r="O47" s="106" t="str">
        <f>B35</f>
        <v>WÜRTH</v>
      </c>
      <c r="P47" s="107">
        <f>SUM(P48:P50)</f>
        <v>529</v>
      </c>
      <c r="Q47" s="132">
        <f>SUM(Q48:Q50)</f>
        <v>604</v>
      </c>
      <c r="R47" s="129">
        <f>Q51</f>
        <v>569</v>
      </c>
      <c r="S47" s="106" t="str">
        <f>B51</f>
        <v>JKM</v>
      </c>
      <c r="T47" s="107">
        <f>SUM(T48:T50)</f>
        <v>441</v>
      </c>
      <c r="U47" s="132">
        <f>SUM(U48:U50)</f>
        <v>516</v>
      </c>
      <c r="V47" s="129">
        <f>U55</f>
        <v>498</v>
      </c>
      <c r="W47" s="106" t="str">
        <f>B55</f>
        <v>Temper</v>
      </c>
      <c r="X47" s="109">
        <f t="shared" si="31"/>
        <v>2835</v>
      </c>
      <c r="Y47" s="107">
        <f>SUM(Y48:Y50)</f>
        <v>2460</v>
      </c>
      <c r="Z47" s="133">
        <f>AVERAGE(Z48,Z49,Z50)</f>
        <v>189</v>
      </c>
      <c r="AA47" s="111">
        <f>AVERAGE(AA48,AA49,AA50)</f>
        <v>164</v>
      </c>
      <c r="AB47" s="240">
        <f>F48+J48+N48+R48+V48</f>
        <v>5</v>
      </c>
    </row>
    <row r="48" spans="1:34" s="134" customFormat="1" ht="16.149999999999999" customHeight="1" x14ac:dyDescent="0.2">
      <c r="A48" s="112"/>
      <c r="B48" s="135" t="s">
        <v>35</v>
      </c>
      <c r="C48" s="121">
        <v>23</v>
      </c>
      <c r="D48" s="115">
        <v>187</v>
      </c>
      <c r="E48" s="116">
        <f>D48+C48</f>
        <v>210</v>
      </c>
      <c r="F48" s="243">
        <v>1</v>
      </c>
      <c r="G48" s="244"/>
      <c r="H48" s="117">
        <v>204</v>
      </c>
      <c r="I48" s="118">
        <f>H48+C48</f>
        <v>227</v>
      </c>
      <c r="J48" s="243">
        <v>1</v>
      </c>
      <c r="K48" s="244"/>
      <c r="L48" s="117">
        <v>156</v>
      </c>
      <c r="M48" s="118">
        <f>L48+C48</f>
        <v>179</v>
      </c>
      <c r="N48" s="243">
        <v>1</v>
      </c>
      <c r="O48" s="244"/>
      <c r="P48" s="117">
        <v>180</v>
      </c>
      <c r="Q48" s="116">
        <f>P48+C48</f>
        <v>203</v>
      </c>
      <c r="R48" s="243">
        <v>1</v>
      </c>
      <c r="S48" s="244"/>
      <c r="T48" s="115">
        <v>137</v>
      </c>
      <c r="U48" s="116">
        <f>T48+C48</f>
        <v>160</v>
      </c>
      <c r="V48" s="243">
        <v>1</v>
      </c>
      <c r="W48" s="244"/>
      <c r="X48" s="118">
        <f t="shared" si="31"/>
        <v>979</v>
      </c>
      <c r="Y48" s="117">
        <f>D48+H48+L48+P48+T48</f>
        <v>864</v>
      </c>
      <c r="Z48" s="119">
        <f>AVERAGE(E48,I48,M48,Q48,U48)</f>
        <v>195.8</v>
      </c>
      <c r="AA48" s="120">
        <f>AVERAGE(E48,I48,M48,Q48,U48)-C48</f>
        <v>172.8</v>
      </c>
      <c r="AB48" s="241"/>
    </row>
    <row r="49" spans="1:28" s="134" customFormat="1" ht="16.149999999999999" customHeight="1" x14ac:dyDescent="0.2">
      <c r="A49" s="112"/>
      <c r="B49" s="122" t="s">
        <v>36</v>
      </c>
      <c r="C49" s="121">
        <v>28</v>
      </c>
      <c r="D49" s="115">
        <v>164</v>
      </c>
      <c r="E49" s="116">
        <f t="shared" ref="E49:E50" si="47">D49+C49</f>
        <v>192</v>
      </c>
      <c r="F49" s="245"/>
      <c r="G49" s="246"/>
      <c r="H49" s="117">
        <v>170</v>
      </c>
      <c r="I49" s="118">
        <f t="shared" ref="I49:I50" si="48">H49+C49</f>
        <v>198</v>
      </c>
      <c r="J49" s="245"/>
      <c r="K49" s="246"/>
      <c r="L49" s="117">
        <v>172</v>
      </c>
      <c r="M49" s="118">
        <f t="shared" ref="M49:M50" si="49">L49+C49</f>
        <v>200</v>
      </c>
      <c r="N49" s="245"/>
      <c r="O49" s="246"/>
      <c r="P49" s="115">
        <v>156</v>
      </c>
      <c r="Q49" s="116">
        <f t="shared" ref="Q49:Q50" si="50">P49+C49</f>
        <v>184</v>
      </c>
      <c r="R49" s="245"/>
      <c r="S49" s="246"/>
      <c r="T49" s="115">
        <v>162</v>
      </c>
      <c r="U49" s="116">
        <f t="shared" ref="U49:U50" si="51">T49+C49</f>
        <v>190</v>
      </c>
      <c r="V49" s="245"/>
      <c r="W49" s="246"/>
      <c r="X49" s="118">
        <f t="shared" si="31"/>
        <v>964</v>
      </c>
      <c r="Y49" s="117">
        <f>D49+H49+L49+P49+T49</f>
        <v>824</v>
      </c>
      <c r="Z49" s="119">
        <f>AVERAGE(E49,I49,M49,Q49,U49)</f>
        <v>192.8</v>
      </c>
      <c r="AA49" s="120">
        <f>AVERAGE(E49,I49,M49,Q49,U49)-C49</f>
        <v>164.8</v>
      </c>
      <c r="AB49" s="241"/>
    </row>
    <row r="50" spans="1:28" s="134" customFormat="1" ht="16.899999999999999" customHeight="1" thickBot="1" x14ac:dyDescent="0.25">
      <c r="A50" s="112"/>
      <c r="B50" s="136" t="s">
        <v>37</v>
      </c>
      <c r="C50" s="123">
        <v>24</v>
      </c>
      <c r="D50" s="115">
        <v>148</v>
      </c>
      <c r="E50" s="116">
        <f t="shared" si="47"/>
        <v>172</v>
      </c>
      <c r="F50" s="247"/>
      <c r="G50" s="248"/>
      <c r="H50" s="124">
        <v>136</v>
      </c>
      <c r="I50" s="118">
        <f t="shared" si="48"/>
        <v>160</v>
      </c>
      <c r="J50" s="247"/>
      <c r="K50" s="248"/>
      <c r="L50" s="117">
        <v>153</v>
      </c>
      <c r="M50" s="118">
        <f t="shared" si="49"/>
        <v>177</v>
      </c>
      <c r="N50" s="247"/>
      <c r="O50" s="248"/>
      <c r="P50" s="115">
        <v>193</v>
      </c>
      <c r="Q50" s="116">
        <f t="shared" si="50"/>
        <v>217</v>
      </c>
      <c r="R50" s="247"/>
      <c r="S50" s="248"/>
      <c r="T50" s="115">
        <v>142</v>
      </c>
      <c r="U50" s="116">
        <f t="shared" si="51"/>
        <v>166</v>
      </c>
      <c r="V50" s="247"/>
      <c r="W50" s="248"/>
      <c r="X50" s="118">
        <f t="shared" si="31"/>
        <v>892</v>
      </c>
      <c r="Y50" s="124">
        <f>D50+H50+L50+P50+T50</f>
        <v>772</v>
      </c>
      <c r="Z50" s="125">
        <f>AVERAGE(E50,I50,M50,Q50,U50)</f>
        <v>178.4</v>
      </c>
      <c r="AA50" s="126">
        <f>AVERAGE(E50,I50,M50,Q50,U50)-C50</f>
        <v>154.4</v>
      </c>
      <c r="AB50" s="242"/>
    </row>
    <row r="51" spans="1:28" s="134" customFormat="1" ht="48.75" customHeight="1" x14ac:dyDescent="0.2">
      <c r="A51" s="112"/>
      <c r="B51" s="193" t="s">
        <v>109</v>
      </c>
      <c r="C51" s="138">
        <f>SUM(C52:C54)</f>
        <v>78</v>
      </c>
      <c r="D51" s="100">
        <f>SUM(D52:D54)</f>
        <v>491</v>
      </c>
      <c r="E51" s="129">
        <f>SUM(E52:E54)</f>
        <v>569</v>
      </c>
      <c r="F51" s="129">
        <f>E39</f>
        <v>540</v>
      </c>
      <c r="G51" s="106" t="str">
        <f>B39</f>
        <v>Rakvere Linnavalitsus</v>
      </c>
      <c r="H51" s="130">
        <f>SUM(H52:H54)</f>
        <v>452</v>
      </c>
      <c r="I51" s="129">
        <f>SUM(I52:I54)</f>
        <v>530</v>
      </c>
      <c r="J51" s="129">
        <f>I35</f>
        <v>560</v>
      </c>
      <c r="K51" s="106" t="str">
        <f>B35</f>
        <v>WÜRTH</v>
      </c>
      <c r="L51" s="107">
        <f>SUM(L52:L54)</f>
        <v>512</v>
      </c>
      <c r="M51" s="131">
        <f>SUM(M52:M54)</f>
        <v>590</v>
      </c>
      <c r="N51" s="129">
        <f>M55</f>
        <v>503</v>
      </c>
      <c r="O51" s="106" t="str">
        <f>B55</f>
        <v>Temper</v>
      </c>
      <c r="P51" s="107">
        <f>SUM(P52:P54)</f>
        <v>491</v>
      </c>
      <c r="Q51" s="131">
        <f>SUM(Q52:Q54)</f>
        <v>569</v>
      </c>
      <c r="R51" s="129">
        <f>Q47</f>
        <v>604</v>
      </c>
      <c r="S51" s="106" t="str">
        <f>B47</f>
        <v>TER Team</v>
      </c>
      <c r="T51" s="107">
        <f>SUM(T52:T54)</f>
        <v>506</v>
      </c>
      <c r="U51" s="131">
        <f>SUM(U52:U54)</f>
        <v>584</v>
      </c>
      <c r="V51" s="129">
        <f>U43</f>
        <v>608</v>
      </c>
      <c r="W51" s="106" t="str">
        <f>B43</f>
        <v>Malm ja Ko</v>
      </c>
      <c r="X51" s="109">
        <f t="shared" si="31"/>
        <v>2842</v>
      </c>
      <c r="Y51" s="107">
        <f>SUM(Y52:Y54)</f>
        <v>2452</v>
      </c>
      <c r="Z51" s="133">
        <f>AVERAGE(Z52,Z53,Z54)</f>
        <v>189.46666666666667</v>
      </c>
      <c r="AA51" s="111">
        <f>AVERAGE(AA52,AA53,AA54)</f>
        <v>163.46666666666667</v>
      </c>
      <c r="AB51" s="240">
        <f>F52+J52+N52+R52+V52</f>
        <v>2</v>
      </c>
    </row>
    <row r="52" spans="1:28" s="134" customFormat="1" ht="16.149999999999999" customHeight="1" x14ac:dyDescent="0.2">
      <c r="A52" s="112"/>
      <c r="B52" s="113" t="s">
        <v>108</v>
      </c>
      <c r="C52" s="121">
        <v>20</v>
      </c>
      <c r="D52" s="115">
        <v>200</v>
      </c>
      <c r="E52" s="116">
        <f>D52+C52</f>
        <v>220</v>
      </c>
      <c r="F52" s="243">
        <v>1</v>
      </c>
      <c r="G52" s="244"/>
      <c r="H52" s="117">
        <v>158</v>
      </c>
      <c r="I52" s="118">
        <f>H52+C52</f>
        <v>178</v>
      </c>
      <c r="J52" s="243">
        <v>0</v>
      </c>
      <c r="K52" s="244"/>
      <c r="L52" s="117">
        <v>213</v>
      </c>
      <c r="M52" s="118">
        <f>L52+C52</f>
        <v>233</v>
      </c>
      <c r="N52" s="243">
        <v>1</v>
      </c>
      <c r="O52" s="244"/>
      <c r="P52" s="117">
        <v>178</v>
      </c>
      <c r="Q52" s="116">
        <f>P52+C52</f>
        <v>198</v>
      </c>
      <c r="R52" s="243">
        <v>0</v>
      </c>
      <c r="S52" s="244"/>
      <c r="T52" s="115">
        <v>172</v>
      </c>
      <c r="U52" s="116">
        <f>T52+C52</f>
        <v>192</v>
      </c>
      <c r="V52" s="243">
        <v>0</v>
      </c>
      <c r="W52" s="244"/>
      <c r="X52" s="118">
        <f t="shared" si="31"/>
        <v>1021</v>
      </c>
      <c r="Y52" s="117">
        <f>D52+H52+L52+P52+T52</f>
        <v>921</v>
      </c>
      <c r="Z52" s="119">
        <f>AVERAGE(E52,I52,M52,Q52,U52)</f>
        <v>204.2</v>
      </c>
      <c r="AA52" s="120">
        <f>AVERAGE(E52,I52,M52,Q52,U52)-C52</f>
        <v>184.2</v>
      </c>
      <c r="AB52" s="241"/>
    </row>
    <row r="53" spans="1:28" s="134" customFormat="1" ht="16.149999999999999" customHeight="1" x14ac:dyDescent="0.2">
      <c r="A53" s="112"/>
      <c r="B53" s="122" t="s">
        <v>110</v>
      </c>
      <c r="C53" s="121">
        <v>35</v>
      </c>
      <c r="D53" s="115">
        <v>129</v>
      </c>
      <c r="E53" s="116">
        <f t="shared" ref="E53:E54" si="52">D53+C53</f>
        <v>164</v>
      </c>
      <c r="F53" s="245"/>
      <c r="G53" s="246"/>
      <c r="H53" s="117">
        <v>146</v>
      </c>
      <c r="I53" s="118">
        <f>H53+C53</f>
        <v>181</v>
      </c>
      <c r="J53" s="245"/>
      <c r="K53" s="246"/>
      <c r="L53" s="117">
        <v>155</v>
      </c>
      <c r="M53" s="118">
        <f t="shared" ref="M53:M54" si="53">L53+C53</f>
        <v>190</v>
      </c>
      <c r="N53" s="245"/>
      <c r="O53" s="246"/>
      <c r="P53" s="115">
        <v>139</v>
      </c>
      <c r="Q53" s="116">
        <f t="shared" ref="Q53:Q54" si="54">P53+C53</f>
        <v>174</v>
      </c>
      <c r="R53" s="245"/>
      <c r="S53" s="246"/>
      <c r="T53" s="115">
        <v>175</v>
      </c>
      <c r="U53" s="116">
        <f t="shared" ref="U53:U54" si="55">T53+C53</f>
        <v>210</v>
      </c>
      <c r="V53" s="245"/>
      <c r="W53" s="246"/>
      <c r="X53" s="118">
        <f t="shared" si="31"/>
        <v>919</v>
      </c>
      <c r="Y53" s="117">
        <f>D53+H53+L53+P53+T53</f>
        <v>744</v>
      </c>
      <c r="Z53" s="119">
        <f>AVERAGE(E53,I53,M53,Q53,U53)</f>
        <v>183.8</v>
      </c>
      <c r="AA53" s="120">
        <f>AVERAGE(E53,I53,M53,Q53,U53)-C53</f>
        <v>148.80000000000001</v>
      </c>
      <c r="AB53" s="241"/>
    </row>
    <row r="54" spans="1:28" s="134" customFormat="1" ht="16.899999999999999" customHeight="1" thickBot="1" x14ac:dyDescent="0.25">
      <c r="A54" s="112"/>
      <c r="B54" s="136" t="s">
        <v>107</v>
      </c>
      <c r="C54" s="123">
        <v>23</v>
      </c>
      <c r="D54" s="115">
        <v>162</v>
      </c>
      <c r="E54" s="116">
        <f t="shared" si="52"/>
        <v>185</v>
      </c>
      <c r="F54" s="247"/>
      <c r="G54" s="248"/>
      <c r="H54" s="124">
        <v>148</v>
      </c>
      <c r="I54" s="118">
        <f t="shared" ref="I54" si="56">H54+C54</f>
        <v>171</v>
      </c>
      <c r="J54" s="247"/>
      <c r="K54" s="248"/>
      <c r="L54" s="117">
        <v>144</v>
      </c>
      <c r="M54" s="118">
        <f t="shared" si="53"/>
        <v>167</v>
      </c>
      <c r="N54" s="247"/>
      <c r="O54" s="248"/>
      <c r="P54" s="115">
        <v>174</v>
      </c>
      <c r="Q54" s="116">
        <f t="shared" si="54"/>
        <v>197</v>
      </c>
      <c r="R54" s="247"/>
      <c r="S54" s="248"/>
      <c r="T54" s="115">
        <v>159</v>
      </c>
      <c r="U54" s="116">
        <f t="shared" si="55"/>
        <v>182</v>
      </c>
      <c r="V54" s="247"/>
      <c r="W54" s="248"/>
      <c r="X54" s="118">
        <f t="shared" si="31"/>
        <v>902</v>
      </c>
      <c r="Y54" s="124">
        <f>D54+H54+L54+P54+T54</f>
        <v>787</v>
      </c>
      <c r="Z54" s="125">
        <f>AVERAGE(E54,I54,M54,Q54,U54)</f>
        <v>180.4</v>
      </c>
      <c r="AA54" s="126">
        <f>AVERAGE(E54,I54,M54,Q54,U54)-C54</f>
        <v>157.4</v>
      </c>
      <c r="AB54" s="242"/>
    </row>
    <row r="55" spans="1:28" s="134" customFormat="1" ht="48.75" customHeight="1" thickBot="1" x14ac:dyDescent="0.25">
      <c r="A55" s="112"/>
      <c r="B55" s="98" t="s">
        <v>72</v>
      </c>
      <c r="C55" s="138">
        <f>SUM(C56:C58)</f>
        <v>90</v>
      </c>
      <c r="D55" s="100">
        <f>SUM(D56:D58)</f>
        <v>479</v>
      </c>
      <c r="E55" s="129">
        <f>SUM(E56:E58)</f>
        <v>569</v>
      </c>
      <c r="F55" s="129">
        <f>E35</f>
        <v>488</v>
      </c>
      <c r="G55" s="106" t="str">
        <f>B35</f>
        <v>WÜRTH</v>
      </c>
      <c r="H55" s="130">
        <f>SUM(H56:H58)</f>
        <v>456</v>
      </c>
      <c r="I55" s="129">
        <f>SUM(I56:I58)</f>
        <v>546</v>
      </c>
      <c r="J55" s="129">
        <f>I43</f>
        <v>501</v>
      </c>
      <c r="K55" s="106" t="str">
        <f>B43</f>
        <v>Malm ja Ko</v>
      </c>
      <c r="L55" s="108">
        <f>SUM(L56:L58)</f>
        <v>413</v>
      </c>
      <c r="M55" s="132">
        <f>SUM(M56:M58)</f>
        <v>503</v>
      </c>
      <c r="N55" s="129">
        <f>M51</f>
        <v>590</v>
      </c>
      <c r="O55" s="106" t="str">
        <f>B51</f>
        <v>JKM</v>
      </c>
      <c r="P55" s="107">
        <f>SUM(P56:P58)</f>
        <v>467</v>
      </c>
      <c r="Q55" s="132">
        <f>SUM(Q56:Q58)</f>
        <v>557</v>
      </c>
      <c r="R55" s="129">
        <f>Q39</f>
        <v>467</v>
      </c>
      <c r="S55" s="106" t="str">
        <f>B39</f>
        <v>Rakvere Linnavalitsus</v>
      </c>
      <c r="T55" s="107">
        <f>SUM(T56:T58)</f>
        <v>408</v>
      </c>
      <c r="U55" s="132">
        <f>SUM(U56:U58)</f>
        <v>498</v>
      </c>
      <c r="V55" s="129">
        <f>U47</f>
        <v>516</v>
      </c>
      <c r="W55" s="106" t="str">
        <f>B47</f>
        <v>TER Team</v>
      </c>
      <c r="X55" s="109">
        <f t="shared" si="31"/>
        <v>2673</v>
      </c>
      <c r="Y55" s="107">
        <f>SUM(Y56:Y58)</f>
        <v>2223</v>
      </c>
      <c r="Z55" s="133">
        <f>AVERAGE(Z56,Z57,Z58)</f>
        <v>178.19999999999996</v>
      </c>
      <c r="AA55" s="111">
        <f>AVERAGE(AA56,AA57,AA58)</f>
        <v>148.19999999999999</v>
      </c>
      <c r="AB55" s="240">
        <f>F56+J56+N56+R56+V56</f>
        <v>3</v>
      </c>
    </row>
    <row r="56" spans="1:28" s="134" customFormat="1" ht="16.149999999999999" customHeight="1" x14ac:dyDescent="0.2">
      <c r="A56" s="112"/>
      <c r="B56" s="135" t="s">
        <v>78</v>
      </c>
      <c r="C56" s="121">
        <v>27</v>
      </c>
      <c r="D56" s="115">
        <v>172</v>
      </c>
      <c r="E56" s="116">
        <f>D56+C56</f>
        <v>199</v>
      </c>
      <c r="F56" s="243">
        <v>1</v>
      </c>
      <c r="G56" s="244"/>
      <c r="H56" s="117">
        <v>120</v>
      </c>
      <c r="I56" s="118">
        <f>H56+C56</f>
        <v>147</v>
      </c>
      <c r="J56" s="243">
        <v>1</v>
      </c>
      <c r="K56" s="244"/>
      <c r="L56" s="117">
        <v>146</v>
      </c>
      <c r="M56" s="118">
        <f>L56+C56</f>
        <v>173</v>
      </c>
      <c r="N56" s="243">
        <v>0</v>
      </c>
      <c r="O56" s="244"/>
      <c r="P56" s="117">
        <v>182</v>
      </c>
      <c r="Q56" s="116">
        <f>P56+C56</f>
        <v>209</v>
      </c>
      <c r="R56" s="243">
        <v>1</v>
      </c>
      <c r="S56" s="244"/>
      <c r="T56" s="115">
        <v>135</v>
      </c>
      <c r="U56" s="116">
        <f>T56+C56</f>
        <v>162</v>
      </c>
      <c r="V56" s="243">
        <v>0</v>
      </c>
      <c r="W56" s="244"/>
      <c r="X56" s="118">
        <f t="shared" si="31"/>
        <v>890</v>
      </c>
      <c r="Y56" s="117">
        <f>D56+H56+L56+P56+T56</f>
        <v>755</v>
      </c>
      <c r="Z56" s="119">
        <f>AVERAGE(E56,I56,M56,Q56,U56)</f>
        <v>178</v>
      </c>
      <c r="AA56" s="120">
        <f>AVERAGE(E56,I56,M56,Q56,U56)-C56</f>
        <v>151</v>
      </c>
      <c r="AB56" s="241"/>
    </row>
    <row r="57" spans="1:28" s="134" customFormat="1" ht="16.149999999999999" customHeight="1" x14ac:dyDescent="0.2">
      <c r="A57" s="112"/>
      <c r="B57" s="122" t="s">
        <v>79</v>
      </c>
      <c r="C57" s="121">
        <v>31</v>
      </c>
      <c r="D57" s="115">
        <v>132</v>
      </c>
      <c r="E57" s="116">
        <f t="shared" ref="E57:E58" si="57">D57+C57</f>
        <v>163</v>
      </c>
      <c r="F57" s="245"/>
      <c r="G57" s="246"/>
      <c r="H57" s="117">
        <v>163</v>
      </c>
      <c r="I57" s="118">
        <f t="shared" ref="I57:I58" si="58">H57+C57</f>
        <v>194</v>
      </c>
      <c r="J57" s="245"/>
      <c r="K57" s="246"/>
      <c r="L57" s="117">
        <v>131</v>
      </c>
      <c r="M57" s="118">
        <f t="shared" ref="M57:M58" si="59">L57+C57</f>
        <v>162</v>
      </c>
      <c r="N57" s="245"/>
      <c r="O57" s="246"/>
      <c r="P57" s="115">
        <v>142</v>
      </c>
      <c r="Q57" s="116">
        <f t="shared" ref="Q57:Q58" si="60">P57+C57</f>
        <v>173</v>
      </c>
      <c r="R57" s="245"/>
      <c r="S57" s="246"/>
      <c r="T57" s="115">
        <v>114</v>
      </c>
      <c r="U57" s="116">
        <f t="shared" ref="U57:U58" si="61">T57+C57</f>
        <v>145</v>
      </c>
      <c r="V57" s="245"/>
      <c r="W57" s="246"/>
      <c r="X57" s="118">
        <f t="shared" si="31"/>
        <v>837</v>
      </c>
      <c r="Y57" s="117">
        <f>D57+H57+L57+P57+T57</f>
        <v>682</v>
      </c>
      <c r="Z57" s="119">
        <f>AVERAGE(E57,I57,M57,Q57,U57)</f>
        <v>167.4</v>
      </c>
      <c r="AA57" s="120">
        <f>AVERAGE(E57,I57,M57,Q57,U57)-C57</f>
        <v>136.4</v>
      </c>
      <c r="AB57" s="241"/>
    </row>
    <row r="58" spans="1:28" s="134" customFormat="1" ht="16.899999999999999" customHeight="1" thickBot="1" x14ac:dyDescent="0.25">
      <c r="A58" s="112"/>
      <c r="B58" s="136" t="s">
        <v>80</v>
      </c>
      <c r="C58" s="123">
        <v>32</v>
      </c>
      <c r="D58" s="115">
        <v>175</v>
      </c>
      <c r="E58" s="116">
        <f t="shared" si="57"/>
        <v>207</v>
      </c>
      <c r="F58" s="247"/>
      <c r="G58" s="248"/>
      <c r="H58" s="124">
        <v>173</v>
      </c>
      <c r="I58" s="118">
        <f t="shared" si="58"/>
        <v>205</v>
      </c>
      <c r="J58" s="247"/>
      <c r="K58" s="248"/>
      <c r="L58" s="117">
        <v>136</v>
      </c>
      <c r="M58" s="118">
        <f t="shared" si="59"/>
        <v>168</v>
      </c>
      <c r="N58" s="247"/>
      <c r="O58" s="248"/>
      <c r="P58" s="115">
        <v>143</v>
      </c>
      <c r="Q58" s="116">
        <f t="shared" si="60"/>
        <v>175</v>
      </c>
      <c r="R58" s="247"/>
      <c r="S58" s="248"/>
      <c r="T58" s="115">
        <v>159</v>
      </c>
      <c r="U58" s="116">
        <f t="shared" si="61"/>
        <v>191</v>
      </c>
      <c r="V58" s="247"/>
      <c r="W58" s="248"/>
      <c r="X58" s="118">
        <f t="shared" si="31"/>
        <v>946</v>
      </c>
      <c r="Y58" s="124">
        <f>D58+H58+L58+P58+T58</f>
        <v>786</v>
      </c>
      <c r="Z58" s="125">
        <f>AVERAGE(E58,I58,M58,Q58,U58)</f>
        <v>189.2</v>
      </c>
      <c r="AA58" s="126">
        <f>AVERAGE(E58,I58,M58,Q58,U58)-C58</f>
        <v>157.19999999999999</v>
      </c>
      <c r="AB58" s="242"/>
    </row>
    <row r="59" spans="1:28" s="134" customFormat="1" ht="30.75" customHeight="1" x14ac:dyDescent="0.2">
      <c r="A59" s="112"/>
      <c r="B59" s="139"/>
      <c r="C59" s="140"/>
      <c r="D59" s="141"/>
      <c r="E59" s="142"/>
      <c r="F59" s="143"/>
      <c r="G59" s="143"/>
      <c r="H59" s="141"/>
      <c r="I59" s="142"/>
      <c r="J59" s="143"/>
      <c r="K59" s="143"/>
      <c r="L59" s="141"/>
      <c r="M59" s="142"/>
      <c r="N59" s="143"/>
      <c r="O59" s="143"/>
      <c r="P59" s="141"/>
      <c r="Q59" s="142"/>
      <c r="R59" s="143"/>
      <c r="S59" s="143"/>
      <c r="T59" s="141"/>
      <c r="U59" s="142"/>
      <c r="V59" s="143"/>
      <c r="W59" s="143"/>
      <c r="X59" s="142"/>
      <c r="Y59" s="141"/>
      <c r="Z59" s="144"/>
      <c r="AA59" s="145"/>
      <c r="AB59" s="146"/>
    </row>
    <row r="60" spans="1:28" ht="22.5" x14ac:dyDescent="0.25">
      <c r="B60" s="66"/>
      <c r="C60" s="67"/>
      <c r="D60" s="68"/>
      <c r="E60" s="69"/>
      <c r="F60" s="69"/>
      <c r="G60" s="69" t="s">
        <v>134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7"/>
      <c r="S60" s="67"/>
      <c r="T60" s="67"/>
      <c r="U60" s="185"/>
      <c r="V60" s="186" t="s">
        <v>65</v>
      </c>
      <c r="W60" s="70"/>
      <c r="X60" s="70"/>
      <c r="Y60" s="70"/>
      <c r="Z60" s="67"/>
      <c r="AA60" s="67"/>
      <c r="AB60" s="68"/>
    </row>
    <row r="61" spans="1:28" ht="20.25" thickBot="1" x14ac:dyDescent="0.3">
      <c r="B61" s="71" t="s">
        <v>19</v>
      </c>
      <c r="C61" s="72"/>
      <c r="D61" s="68"/>
      <c r="E61" s="73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</row>
    <row r="62" spans="1:28" x14ac:dyDescent="0.25">
      <c r="B62" s="74" t="s">
        <v>1</v>
      </c>
      <c r="C62" s="75" t="s">
        <v>20</v>
      </c>
      <c r="D62" s="76"/>
      <c r="E62" s="77" t="s">
        <v>21</v>
      </c>
      <c r="F62" s="249" t="s">
        <v>22</v>
      </c>
      <c r="G62" s="250"/>
      <c r="H62" s="78"/>
      <c r="I62" s="77" t="s">
        <v>23</v>
      </c>
      <c r="J62" s="249" t="s">
        <v>22</v>
      </c>
      <c r="K62" s="250"/>
      <c r="L62" s="79"/>
      <c r="M62" s="77" t="s">
        <v>24</v>
      </c>
      <c r="N62" s="249" t="s">
        <v>22</v>
      </c>
      <c r="O62" s="250"/>
      <c r="P62" s="79"/>
      <c r="Q62" s="77" t="s">
        <v>25</v>
      </c>
      <c r="R62" s="249" t="s">
        <v>22</v>
      </c>
      <c r="S62" s="250"/>
      <c r="T62" s="80"/>
      <c r="U62" s="77" t="s">
        <v>26</v>
      </c>
      <c r="V62" s="249" t="s">
        <v>22</v>
      </c>
      <c r="W62" s="250"/>
      <c r="X62" s="77" t="s">
        <v>27</v>
      </c>
      <c r="Y62" s="81"/>
      <c r="Z62" s="82" t="s">
        <v>28</v>
      </c>
      <c r="AA62" s="83" t="s">
        <v>4</v>
      </c>
      <c r="AB62" s="84" t="s">
        <v>27</v>
      </c>
    </row>
    <row r="63" spans="1:28" ht="17.25" thickBot="1" x14ac:dyDescent="0.3">
      <c r="A63" s="85"/>
      <c r="B63" s="86" t="s">
        <v>29</v>
      </c>
      <c r="C63" s="87"/>
      <c r="D63" s="88"/>
      <c r="E63" s="89" t="s">
        <v>30</v>
      </c>
      <c r="F63" s="251" t="s">
        <v>31</v>
      </c>
      <c r="G63" s="252"/>
      <c r="H63" s="90"/>
      <c r="I63" s="89" t="s">
        <v>30</v>
      </c>
      <c r="J63" s="251" t="s">
        <v>31</v>
      </c>
      <c r="K63" s="252"/>
      <c r="L63" s="89"/>
      <c r="M63" s="89" t="s">
        <v>30</v>
      </c>
      <c r="N63" s="251" t="s">
        <v>31</v>
      </c>
      <c r="O63" s="252"/>
      <c r="P63" s="89"/>
      <c r="Q63" s="89" t="s">
        <v>30</v>
      </c>
      <c r="R63" s="251" t="s">
        <v>31</v>
      </c>
      <c r="S63" s="252"/>
      <c r="T63" s="91"/>
      <c r="U63" s="89" t="s">
        <v>30</v>
      </c>
      <c r="V63" s="251" t="s">
        <v>31</v>
      </c>
      <c r="W63" s="252"/>
      <c r="X63" s="92" t="s">
        <v>30</v>
      </c>
      <c r="Y63" s="93" t="s">
        <v>32</v>
      </c>
      <c r="Z63" s="94" t="s">
        <v>33</v>
      </c>
      <c r="AA63" s="95" t="s">
        <v>34</v>
      </c>
      <c r="AB63" s="96" t="s">
        <v>2</v>
      </c>
    </row>
    <row r="64" spans="1:28" ht="48.75" customHeight="1" thickBot="1" x14ac:dyDescent="0.3">
      <c r="A64" s="97"/>
      <c r="B64" s="127" t="s">
        <v>55</v>
      </c>
      <c r="C64" s="99">
        <f>SUM(C65:C67)</f>
        <v>102</v>
      </c>
      <c r="D64" s="100">
        <f>SUM(D65:D67)</f>
        <v>479</v>
      </c>
      <c r="E64" s="101">
        <f>SUM(E65:E67)</f>
        <v>581</v>
      </c>
      <c r="F64" s="102">
        <f>E84</f>
        <v>461</v>
      </c>
      <c r="G64" s="103" t="str">
        <f>B84</f>
        <v>TSC</v>
      </c>
      <c r="H64" s="104">
        <f>SUM(H65:H67)</f>
        <v>477</v>
      </c>
      <c r="I64" s="105">
        <f>SUM(I65:I67)</f>
        <v>579</v>
      </c>
      <c r="J64" s="105">
        <f>I80</f>
        <v>553</v>
      </c>
      <c r="K64" s="106" t="str">
        <f>B80</f>
        <v>Bowlingu Team</v>
      </c>
      <c r="L64" s="107">
        <f>SUM(L65:L67)</f>
        <v>456</v>
      </c>
      <c r="M64" s="102">
        <f>SUM(M65:M67)</f>
        <v>558</v>
      </c>
      <c r="N64" s="102">
        <f>M76</f>
        <v>640</v>
      </c>
      <c r="O64" s="103" t="str">
        <f>B76</f>
        <v>Eesti Raudtee</v>
      </c>
      <c r="P64" s="108">
        <f>SUM(P65:P67)</f>
        <v>434</v>
      </c>
      <c r="Q64" s="102">
        <f>SUM(Q65:Q67)</f>
        <v>536</v>
      </c>
      <c r="R64" s="102">
        <f>Q72</f>
        <v>469</v>
      </c>
      <c r="S64" s="103" t="str">
        <f>B72</f>
        <v>Egesten Metallehitused</v>
      </c>
      <c r="T64" s="108">
        <f>SUM(T65:T67)</f>
        <v>460</v>
      </c>
      <c r="U64" s="102">
        <f>SUM(U65:U67)</f>
        <v>562</v>
      </c>
      <c r="V64" s="102">
        <f>U68</f>
        <v>518</v>
      </c>
      <c r="W64" s="103" t="str">
        <f>B68</f>
        <v>Royalsmart</v>
      </c>
      <c r="X64" s="109">
        <f t="shared" ref="X64:X87" si="62">E64+I64+M64+Q64+U64</f>
        <v>2816</v>
      </c>
      <c r="Y64" s="107">
        <f>SUM(Y65:Y67)</f>
        <v>2306</v>
      </c>
      <c r="Z64" s="110">
        <f>AVERAGE(Z65,Z66,Z67)</f>
        <v>187.73333333333335</v>
      </c>
      <c r="AA64" s="111">
        <f>AVERAGE(AA65,AA66,AA67)</f>
        <v>153.73333333333332</v>
      </c>
      <c r="AB64" s="240">
        <f>F65+J65+N65+R65+V65</f>
        <v>4</v>
      </c>
    </row>
    <row r="65" spans="1:34" ht="16.899999999999999" customHeight="1" x14ac:dyDescent="0.25">
      <c r="A65" s="112"/>
      <c r="B65" s="135" t="s">
        <v>59</v>
      </c>
      <c r="C65" s="114">
        <v>32</v>
      </c>
      <c r="D65" s="115">
        <v>151</v>
      </c>
      <c r="E65" s="116">
        <f>C65+D65</f>
        <v>183</v>
      </c>
      <c r="F65" s="243">
        <v>1</v>
      </c>
      <c r="G65" s="244"/>
      <c r="H65" s="117">
        <v>156</v>
      </c>
      <c r="I65" s="118">
        <f>C65+H65</f>
        <v>188</v>
      </c>
      <c r="J65" s="243">
        <v>1</v>
      </c>
      <c r="K65" s="244"/>
      <c r="L65" s="117">
        <v>114</v>
      </c>
      <c r="M65" s="118">
        <f>C65+L65</f>
        <v>146</v>
      </c>
      <c r="N65" s="243">
        <v>0</v>
      </c>
      <c r="O65" s="244"/>
      <c r="P65" s="117">
        <v>151</v>
      </c>
      <c r="Q65" s="116">
        <f>C65+P65</f>
        <v>183</v>
      </c>
      <c r="R65" s="243">
        <v>1</v>
      </c>
      <c r="S65" s="244"/>
      <c r="T65" s="115">
        <v>148</v>
      </c>
      <c r="U65" s="116">
        <f>C65+T65</f>
        <v>180</v>
      </c>
      <c r="V65" s="243">
        <v>1</v>
      </c>
      <c r="W65" s="244"/>
      <c r="X65" s="118">
        <f t="shared" si="62"/>
        <v>880</v>
      </c>
      <c r="Y65" s="117">
        <f>D65+H65+L65+P65+T65</f>
        <v>720</v>
      </c>
      <c r="Z65" s="119">
        <f>AVERAGE(E65,I65,M65,Q65,U65)</f>
        <v>176</v>
      </c>
      <c r="AA65" s="120">
        <f>AVERAGE(E65,I65,M65,Q65,U65)-C65</f>
        <v>144</v>
      </c>
      <c r="AB65" s="241"/>
    </row>
    <row r="66" spans="1:34" s="85" customFormat="1" ht="16.149999999999999" customHeight="1" x14ac:dyDescent="0.25">
      <c r="A66" s="112"/>
      <c r="B66" s="122" t="s">
        <v>135</v>
      </c>
      <c r="C66" s="121">
        <v>36</v>
      </c>
      <c r="D66" s="115">
        <v>157</v>
      </c>
      <c r="E66" s="116">
        <f t="shared" ref="E66:E67" si="63">C66+D66</f>
        <v>193</v>
      </c>
      <c r="F66" s="245"/>
      <c r="G66" s="246"/>
      <c r="H66" s="117">
        <v>175</v>
      </c>
      <c r="I66" s="118">
        <f t="shared" ref="I66:I67" si="64">C66+H66</f>
        <v>211</v>
      </c>
      <c r="J66" s="245"/>
      <c r="K66" s="246"/>
      <c r="L66" s="117">
        <v>159</v>
      </c>
      <c r="M66" s="118">
        <f t="shared" ref="M66:M67" si="65">C66+L66</f>
        <v>195</v>
      </c>
      <c r="N66" s="245"/>
      <c r="O66" s="246"/>
      <c r="P66" s="115">
        <v>129</v>
      </c>
      <c r="Q66" s="116">
        <f t="shared" ref="Q66:Q67" si="66">C66+P66</f>
        <v>165</v>
      </c>
      <c r="R66" s="245"/>
      <c r="S66" s="246"/>
      <c r="T66" s="115">
        <v>135</v>
      </c>
      <c r="U66" s="116">
        <f t="shared" ref="U66:U67" si="67">C66+T66</f>
        <v>171</v>
      </c>
      <c r="V66" s="245"/>
      <c r="W66" s="246"/>
      <c r="X66" s="118">
        <f t="shared" si="62"/>
        <v>935</v>
      </c>
      <c r="Y66" s="117">
        <f>D66+H66+L66+P66+T66</f>
        <v>755</v>
      </c>
      <c r="Z66" s="119">
        <f>AVERAGE(E66,I66,M66,Q66,U66)</f>
        <v>187</v>
      </c>
      <c r="AA66" s="120">
        <f>AVERAGE(E66,I66,M66,Q66,U66)-C66</f>
        <v>151</v>
      </c>
      <c r="AB66" s="241"/>
      <c r="AD66" s="65"/>
      <c r="AE66" s="65"/>
      <c r="AF66" s="65"/>
      <c r="AG66" s="65"/>
      <c r="AH66" s="65"/>
    </row>
    <row r="67" spans="1:34" s="85" customFormat="1" ht="17.45" customHeight="1" thickBot="1" x14ac:dyDescent="0.3">
      <c r="A67" s="112"/>
      <c r="B67" s="136" t="s">
        <v>124</v>
      </c>
      <c r="C67" s="123">
        <v>34</v>
      </c>
      <c r="D67" s="115">
        <v>171</v>
      </c>
      <c r="E67" s="116">
        <f t="shared" si="63"/>
        <v>205</v>
      </c>
      <c r="F67" s="247"/>
      <c r="G67" s="248"/>
      <c r="H67" s="124">
        <v>146</v>
      </c>
      <c r="I67" s="118">
        <f t="shared" si="64"/>
        <v>180</v>
      </c>
      <c r="J67" s="247"/>
      <c r="K67" s="248"/>
      <c r="L67" s="117">
        <v>183</v>
      </c>
      <c r="M67" s="118">
        <f t="shared" si="65"/>
        <v>217</v>
      </c>
      <c r="N67" s="247"/>
      <c r="O67" s="248"/>
      <c r="P67" s="115">
        <v>154</v>
      </c>
      <c r="Q67" s="116">
        <f t="shared" si="66"/>
        <v>188</v>
      </c>
      <c r="R67" s="247"/>
      <c r="S67" s="248"/>
      <c r="T67" s="115">
        <v>177</v>
      </c>
      <c r="U67" s="116">
        <f t="shared" si="67"/>
        <v>211</v>
      </c>
      <c r="V67" s="247"/>
      <c r="W67" s="248"/>
      <c r="X67" s="118">
        <f t="shared" si="62"/>
        <v>1001</v>
      </c>
      <c r="Y67" s="124">
        <f>D67+H67+L67+P67+T67</f>
        <v>831</v>
      </c>
      <c r="Z67" s="125">
        <f>AVERAGE(E67,I67,M67,Q67,U67)</f>
        <v>200.2</v>
      </c>
      <c r="AA67" s="126">
        <f>AVERAGE(E67,I67,M67,Q67,U67)-C67</f>
        <v>166.2</v>
      </c>
      <c r="AB67" s="242"/>
      <c r="AD67" s="65"/>
      <c r="AE67" s="65"/>
      <c r="AF67" s="65"/>
      <c r="AG67" s="65"/>
      <c r="AH67" s="65"/>
    </row>
    <row r="68" spans="1:34" s="134" customFormat="1" ht="48.75" customHeight="1" thickBot="1" x14ac:dyDescent="0.3">
      <c r="A68" s="112"/>
      <c r="B68" s="98" t="s">
        <v>53</v>
      </c>
      <c r="C68" s="128">
        <f>SUM(C69:C71)</f>
        <v>99</v>
      </c>
      <c r="D68" s="100">
        <f>SUM(D69:D71)</f>
        <v>419</v>
      </c>
      <c r="E68" s="129">
        <f>SUM(E69:E71)</f>
        <v>518</v>
      </c>
      <c r="F68" s="129">
        <f>E80</f>
        <v>454</v>
      </c>
      <c r="G68" s="106" t="str">
        <f>B80</f>
        <v>Bowlingu Team</v>
      </c>
      <c r="H68" s="130">
        <f>SUM(H69:H71)</f>
        <v>480</v>
      </c>
      <c r="I68" s="129">
        <f>SUM(I69:I71)</f>
        <v>579</v>
      </c>
      <c r="J68" s="129">
        <f>I76</f>
        <v>505</v>
      </c>
      <c r="K68" s="106" t="str">
        <f>B76</f>
        <v>Eesti Raudtee</v>
      </c>
      <c r="L68" s="107">
        <f>SUM(L69:L71)</f>
        <v>466</v>
      </c>
      <c r="M68" s="131">
        <f>SUM(M69:M71)</f>
        <v>565</v>
      </c>
      <c r="N68" s="129">
        <f>M72</f>
        <v>518</v>
      </c>
      <c r="O68" s="106" t="str">
        <f>B72</f>
        <v>Egesten Metallehitused</v>
      </c>
      <c r="P68" s="107">
        <f>SUM(P69:P71)</f>
        <v>393</v>
      </c>
      <c r="Q68" s="102">
        <f>SUM(Q69:Q71)</f>
        <v>492</v>
      </c>
      <c r="R68" s="129">
        <f>Q84</f>
        <v>550</v>
      </c>
      <c r="S68" s="106" t="str">
        <f>B84</f>
        <v>TSC</v>
      </c>
      <c r="T68" s="107">
        <f>SUM(T69:T71)</f>
        <v>419</v>
      </c>
      <c r="U68" s="132">
        <f>SUM(U69:U71)</f>
        <v>518</v>
      </c>
      <c r="V68" s="129">
        <f>U64</f>
        <v>562</v>
      </c>
      <c r="W68" s="106" t="str">
        <f>B64</f>
        <v>VGB</v>
      </c>
      <c r="X68" s="109">
        <f t="shared" si="62"/>
        <v>2672</v>
      </c>
      <c r="Y68" s="107">
        <f>SUM(Y69:Y71)</f>
        <v>2177</v>
      </c>
      <c r="Z68" s="133">
        <f>AVERAGE(Z69,Z70,Z71)</f>
        <v>178.13333333333333</v>
      </c>
      <c r="AA68" s="111">
        <f>AVERAGE(AA69,AA70,AA71)</f>
        <v>145.13333333333333</v>
      </c>
      <c r="AB68" s="240">
        <f>F69+J69+N69+R69+V69</f>
        <v>3</v>
      </c>
      <c r="AD68" s="65"/>
      <c r="AE68" s="65"/>
      <c r="AF68" s="65"/>
      <c r="AG68" s="65"/>
      <c r="AH68" s="65"/>
    </row>
    <row r="69" spans="1:34" s="134" customFormat="1" ht="16.149999999999999" customHeight="1" x14ac:dyDescent="0.25">
      <c r="A69" s="112"/>
      <c r="B69" s="113" t="s">
        <v>52</v>
      </c>
      <c r="C69" s="121">
        <v>42</v>
      </c>
      <c r="D69" s="115">
        <v>154</v>
      </c>
      <c r="E69" s="116">
        <f>C69+D69</f>
        <v>196</v>
      </c>
      <c r="F69" s="243">
        <v>1</v>
      </c>
      <c r="G69" s="244"/>
      <c r="H69" s="117">
        <v>147</v>
      </c>
      <c r="I69" s="118">
        <f>C69+H69</f>
        <v>189</v>
      </c>
      <c r="J69" s="243">
        <v>1</v>
      </c>
      <c r="K69" s="244"/>
      <c r="L69" s="117">
        <v>142</v>
      </c>
      <c r="M69" s="118">
        <f>C69+L69</f>
        <v>184</v>
      </c>
      <c r="N69" s="243">
        <v>1</v>
      </c>
      <c r="O69" s="244"/>
      <c r="P69" s="117">
        <v>118</v>
      </c>
      <c r="Q69" s="116">
        <f>C69+P69</f>
        <v>160</v>
      </c>
      <c r="R69" s="243">
        <v>0</v>
      </c>
      <c r="S69" s="244"/>
      <c r="T69" s="115">
        <v>127</v>
      </c>
      <c r="U69" s="116">
        <f>C69+T69</f>
        <v>169</v>
      </c>
      <c r="V69" s="243">
        <v>0</v>
      </c>
      <c r="W69" s="244"/>
      <c r="X69" s="118">
        <f t="shared" si="62"/>
        <v>898</v>
      </c>
      <c r="Y69" s="117">
        <f>D69+H69+L69+P69+T69</f>
        <v>688</v>
      </c>
      <c r="Z69" s="119">
        <f>AVERAGE(E69,I69,M69,Q69,U69)</f>
        <v>179.6</v>
      </c>
      <c r="AA69" s="120">
        <f>AVERAGE(E69,I69,M69,Q69,U69)-C69</f>
        <v>137.6</v>
      </c>
      <c r="AB69" s="241"/>
      <c r="AD69" s="65"/>
      <c r="AE69" s="65"/>
      <c r="AF69" s="65"/>
      <c r="AG69" s="65"/>
      <c r="AH69" s="65"/>
    </row>
    <row r="70" spans="1:34" s="134" customFormat="1" ht="16.149999999999999" customHeight="1" x14ac:dyDescent="0.25">
      <c r="A70" s="112"/>
      <c r="B70" s="113" t="s">
        <v>62</v>
      </c>
      <c r="C70" s="121">
        <v>26</v>
      </c>
      <c r="D70" s="115">
        <v>131</v>
      </c>
      <c r="E70" s="116">
        <f t="shared" ref="E70:E71" si="68">C70+D70</f>
        <v>157</v>
      </c>
      <c r="F70" s="245"/>
      <c r="G70" s="246"/>
      <c r="H70" s="117">
        <v>153</v>
      </c>
      <c r="I70" s="118">
        <f t="shared" ref="I70:I71" si="69">C70+H70</f>
        <v>179</v>
      </c>
      <c r="J70" s="245"/>
      <c r="K70" s="246"/>
      <c r="L70" s="117">
        <v>145</v>
      </c>
      <c r="M70" s="118">
        <f t="shared" ref="M70:M71" si="70">C70+L70</f>
        <v>171</v>
      </c>
      <c r="N70" s="245"/>
      <c r="O70" s="246"/>
      <c r="P70" s="115">
        <v>134</v>
      </c>
      <c r="Q70" s="116">
        <f t="shared" ref="Q70:Q71" si="71">C70+P70</f>
        <v>160</v>
      </c>
      <c r="R70" s="245"/>
      <c r="S70" s="246"/>
      <c r="T70" s="115">
        <v>156</v>
      </c>
      <c r="U70" s="116">
        <f t="shared" ref="U70:U71" si="72">C70+T70</f>
        <v>182</v>
      </c>
      <c r="V70" s="245"/>
      <c r="W70" s="246"/>
      <c r="X70" s="118">
        <f t="shared" si="62"/>
        <v>849</v>
      </c>
      <c r="Y70" s="117">
        <f>D70+H70+L70+P70+T70</f>
        <v>719</v>
      </c>
      <c r="Z70" s="119">
        <f>AVERAGE(E70,I70,M70,Q70,U70)</f>
        <v>169.8</v>
      </c>
      <c r="AA70" s="120">
        <f>AVERAGE(E70,I70,M70,Q70,U70)-C70</f>
        <v>143.80000000000001</v>
      </c>
      <c r="AB70" s="241"/>
      <c r="AD70" s="65"/>
      <c r="AE70" s="65"/>
      <c r="AF70" s="65"/>
      <c r="AG70" s="65"/>
      <c r="AH70" s="65"/>
    </row>
    <row r="71" spans="1:34" s="134" customFormat="1" ht="16.899999999999999" customHeight="1" thickBot="1" x14ac:dyDescent="0.3">
      <c r="A71" s="112"/>
      <c r="B71" s="122" t="s">
        <v>63</v>
      </c>
      <c r="C71" s="123">
        <v>31</v>
      </c>
      <c r="D71" s="115">
        <v>134</v>
      </c>
      <c r="E71" s="116">
        <f t="shared" si="68"/>
        <v>165</v>
      </c>
      <c r="F71" s="247"/>
      <c r="G71" s="248"/>
      <c r="H71" s="124">
        <v>180</v>
      </c>
      <c r="I71" s="118">
        <f t="shared" si="69"/>
        <v>211</v>
      </c>
      <c r="J71" s="247"/>
      <c r="K71" s="248"/>
      <c r="L71" s="117">
        <v>179</v>
      </c>
      <c r="M71" s="118">
        <f t="shared" si="70"/>
        <v>210</v>
      </c>
      <c r="N71" s="247"/>
      <c r="O71" s="248"/>
      <c r="P71" s="115">
        <v>141</v>
      </c>
      <c r="Q71" s="116">
        <f t="shared" si="71"/>
        <v>172</v>
      </c>
      <c r="R71" s="247"/>
      <c r="S71" s="248"/>
      <c r="T71" s="115">
        <v>136</v>
      </c>
      <c r="U71" s="116">
        <f t="shared" si="72"/>
        <v>167</v>
      </c>
      <c r="V71" s="247"/>
      <c r="W71" s="248"/>
      <c r="X71" s="118">
        <f t="shared" si="62"/>
        <v>925</v>
      </c>
      <c r="Y71" s="124">
        <f>D71+H71+L71+P71+T71</f>
        <v>770</v>
      </c>
      <c r="Z71" s="125">
        <f>AVERAGE(E71,I71,M71,Q71,U71)</f>
        <v>185</v>
      </c>
      <c r="AA71" s="126">
        <f>AVERAGE(E71,I71,M71,Q71,U71)-C71</f>
        <v>154</v>
      </c>
      <c r="AB71" s="242"/>
      <c r="AD71" s="65"/>
      <c r="AE71" s="65"/>
      <c r="AF71" s="65"/>
      <c r="AG71" s="65"/>
      <c r="AH71" s="65"/>
    </row>
    <row r="72" spans="1:34" s="134" customFormat="1" ht="44.45" customHeight="1" thickBot="1" x14ac:dyDescent="0.25">
      <c r="A72" s="112"/>
      <c r="B72" s="127" t="s">
        <v>115</v>
      </c>
      <c r="C72" s="128">
        <f>SUM(C73:C75)</f>
        <v>71</v>
      </c>
      <c r="D72" s="100">
        <f>SUM(D73:D75)</f>
        <v>493</v>
      </c>
      <c r="E72" s="129">
        <f>SUM(E73:E75)</f>
        <v>564</v>
      </c>
      <c r="F72" s="129">
        <f>E76</f>
        <v>609</v>
      </c>
      <c r="G72" s="106" t="str">
        <f>B76</f>
        <v>Eesti Raudtee</v>
      </c>
      <c r="H72" s="130">
        <f>SUM(H73:H75)</f>
        <v>498</v>
      </c>
      <c r="I72" s="129">
        <f>SUM(I73:I75)</f>
        <v>569</v>
      </c>
      <c r="J72" s="129">
        <f>I84</f>
        <v>493</v>
      </c>
      <c r="K72" s="106" t="str">
        <f>B84</f>
        <v>TSC</v>
      </c>
      <c r="L72" s="107">
        <f>SUM(L73:L75)</f>
        <v>447</v>
      </c>
      <c r="M72" s="129">
        <f>SUM(M73:M75)</f>
        <v>518</v>
      </c>
      <c r="N72" s="129">
        <f>M68</f>
        <v>565</v>
      </c>
      <c r="O72" s="106" t="str">
        <f>B68</f>
        <v>Royalsmart</v>
      </c>
      <c r="P72" s="107">
        <f>SUM(P73:P75)</f>
        <v>398</v>
      </c>
      <c r="Q72" s="129">
        <f>SUM(Q73:Q75)</f>
        <v>469</v>
      </c>
      <c r="R72" s="129">
        <f>Q64</f>
        <v>536</v>
      </c>
      <c r="S72" s="106" t="str">
        <f>B64</f>
        <v>VGB</v>
      </c>
      <c r="T72" s="107">
        <f>SUM(T73:T75)</f>
        <v>484</v>
      </c>
      <c r="U72" s="129">
        <f>SUM(U73:U75)</f>
        <v>555</v>
      </c>
      <c r="V72" s="129">
        <f>U80</f>
        <v>512</v>
      </c>
      <c r="W72" s="106" t="str">
        <f>B80</f>
        <v>Bowlingu Team</v>
      </c>
      <c r="X72" s="109">
        <f t="shared" si="62"/>
        <v>2675</v>
      </c>
      <c r="Y72" s="107">
        <f>SUM(Y73:Y75)</f>
        <v>2320</v>
      </c>
      <c r="Z72" s="133">
        <f>AVERAGE(Z73,Z74,Z75)</f>
        <v>178.33333333333334</v>
      </c>
      <c r="AA72" s="111">
        <f>AVERAGE(AA73,AA74,AA75)</f>
        <v>154.66666666666666</v>
      </c>
      <c r="AB72" s="240">
        <f>F73+J73+N73+R73+V73</f>
        <v>2</v>
      </c>
    </row>
    <row r="73" spans="1:34" s="134" customFormat="1" ht="16.149999999999999" customHeight="1" x14ac:dyDescent="0.2">
      <c r="A73" s="112"/>
      <c r="B73" s="135" t="s">
        <v>98</v>
      </c>
      <c r="C73" s="121">
        <v>55</v>
      </c>
      <c r="D73" s="115">
        <v>123</v>
      </c>
      <c r="E73" s="116">
        <f>C73+D73</f>
        <v>178</v>
      </c>
      <c r="F73" s="243">
        <v>0</v>
      </c>
      <c r="G73" s="244"/>
      <c r="H73" s="117">
        <v>111</v>
      </c>
      <c r="I73" s="118">
        <f>C73+H73</f>
        <v>166</v>
      </c>
      <c r="J73" s="243">
        <v>1</v>
      </c>
      <c r="K73" s="244"/>
      <c r="L73" s="117">
        <v>94</v>
      </c>
      <c r="M73" s="118">
        <f>C73+L73</f>
        <v>149</v>
      </c>
      <c r="N73" s="243">
        <v>0</v>
      </c>
      <c r="O73" s="244"/>
      <c r="P73" s="117">
        <v>113</v>
      </c>
      <c r="Q73" s="116">
        <f>C73+P73</f>
        <v>168</v>
      </c>
      <c r="R73" s="243">
        <v>0</v>
      </c>
      <c r="S73" s="244"/>
      <c r="T73" s="115">
        <v>100</v>
      </c>
      <c r="U73" s="116">
        <f>C73+T73</f>
        <v>155</v>
      </c>
      <c r="V73" s="243">
        <v>1</v>
      </c>
      <c r="W73" s="244"/>
      <c r="X73" s="118">
        <f t="shared" si="62"/>
        <v>816</v>
      </c>
      <c r="Y73" s="117">
        <f>D73+H73+L73+P73+T73</f>
        <v>541</v>
      </c>
      <c r="Z73" s="119">
        <f>AVERAGE(E73,I73,M73,Q73,U73)</f>
        <v>163.19999999999999</v>
      </c>
      <c r="AA73" s="120">
        <f>AVERAGE(E73,I73,M73,Q73,U73)-C73</f>
        <v>108.19999999999999</v>
      </c>
      <c r="AB73" s="241"/>
    </row>
    <row r="74" spans="1:34" s="134" customFormat="1" ht="16.149999999999999" customHeight="1" x14ac:dyDescent="0.2">
      <c r="A74" s="112"/>
      <c r="B74" s="122" t="s">
        <v>99</v>
      </c>
      <c r="C74" s="121">
        <v>5</v>
      </c>
      <c r="D74" s="115">
        <v>212</v>
      </c>
      <c r="E74" s="116">
        <f t="shared" ref="E74:E75" si="73">C74+D74</f>
        <v>217</v>
      </c>
      <c r="F74" s="245"/>
      <c r="G74" s="246"/>
      <c r="H74" s="117">
        <v>178</v>
      </c>
      <c r="I74" s="118">
        <f t="shared" ref="I74:I75" si="74">C74+H74</f>
        <v>183</v>
      </c>
      <c r="J74" s="245"/>
      <c r="K74" s="246"/>
      <c r="L74" s="117">
        <v>206</v>
      </c>
      <c r="M74" s="118">
        <f t="shared" ref="M74:M75" si="75">C74+L74</f>
        <v>211</v>
      </c>
      <c r="N74" s="245"/>
      <c r="O74" s="246"/>
      <c r="P74" s="115">
        <v>140</v>
      </c>
      <c r="Q74" s="116">
        <f t="shared" ref="Q74:Q75" si="76">C74+P74</f>
        <v>145</v>
      </c>
      <c r="R74" s="245"/>
      <c r="S74" s="246"/>
      <c r="T74" s="115">
        <v>227</v>
      </c>
      <c r="U74" s="116">
        <f t="shared" ref="U74:U75" si="77">C74+T74</f>
        <v>232</v>
      </c>
      <c r="V74" s="245"/>
      <c r="W74" s="246"/>
      <c r="X74" s="118">
        <f t="shared" si="62"/>
        <v>988</v>
      </c>
      <c r="Y74" s="117">
        <f>D74+H74+L74+P74+T74</f>
        <v>963</v>
      </c>
      <c r="Z74" s="119">
        <f>AVERAGE(E74,I74,M74,Q74,U74)</f>
        <v>197.6</v>
      </c>
      <c r="AA74" s="120">
        <f>AVERAGE(E74,I74,M74,Q74,U74)-C74</f>
        <v>192.6</v>
      </c>
      <c r="AB74" s="241"/>
    </row>
    <row r="75" spans="1:34" s="134" customFormat="1" ht="16.899999999999999" customHeight="1" thickBot="1" x14ac:dyDescent="0.25">
      <c r="A75" s="112"/>
      <c r="B75" s="136" t="s">
        <v>100</v>
      </c>
      <c r="C75" s="123">
        <v>11</v>
      </c>
      <c r="D75" s="115">
        <v>158</v>
      </c>
      <c r="E75" s="116">
        <f t="shared" si="73"/>
        <v>169</v>
      </c>
      <c r="F75" s="247"/>
      <c r="G75" s="248"/>
      <c r="H75" s="124">
        <v>209</v>
      </c>
      <c r="I75" s="118">
        <f t="shared" si="74"/>
        <v>220</v>
      </c>
      <c r="J75" s="247"/>
      <c r="K75" s="248"/>
      <c r="L75" s="117">
        <v>147</v>
      </c>
      <c r="M75" s="118">
        <f t="shared" si="75"/>
        <v>158</v>
      </c>
      <c r="N75" s="247"/>
      <c r="O75" s="248"/>
      <c r="P75" s="115">
        <v>145</v>
      </c>
      <c r="Q75" s="116">
        <f t="shared" si="76"/>
        <v>156</v>
      </c>
      <c r="R75" s="247"/>
      <c r="S75" s="248"/>
      <c r="T75" s="115">
        <v>157</v>
      </c>
      <c r="U75" s="116">
        <f t="shared" si="77"/>
        <v>168</v>
      </c>
      <c r="V75" s="247"/>
      <c r="W75" s="248"/>
      <c r="X75" s="118">
        <f t="shared" si="62"/>
        <v>871</v>
      </c>
      <c r="Y75" s="124">
        <f>D75+H75+L75+P75+T75</f>
        <v>816</v>
      </c>
      <c r="Z75" s="125">
        <f>AVERAGE(E75,I75,M75,Q75,U75)</f>
        <v>174.2</v>
      </c>
      <c r="AA75" s="126">
        <f>AVERAGE(E75,I75,M75,Q75,U75)-C75</f>
        <v>163.19999999999999</v>
      </c>
      <c r="AB75" s="242"/>
    </row>
    <row r="76" spans="1:34" s="134" customFormat="1" ht="48.75" customHeight="1" thickBot="1" x14ac:dyDescent="0.25">
      <c r="A76" s="112"/>
      <c r="B76" s="127" t="s">
        <v>101</v>
      </c>
      <c r="C76" s="128">
        <f>SUM(C77:C79)</f>
        <v>80</v>
      </c>
      <c r="D76" s="100">
        <f>SUM(D77:D79)</f>
        <v>529</v>
      </c>
      <c r="E76" s="129">
        <f>SUM(E77:E79)</f>
        <v>609</v>
      </c>
      <c r="F76" s="129">
        <f>E72</f>
        <v>564</v>
      </c>
      <c r="G76" s="106" t="str">
        <f>B72</f>
        <v>Egesten Metallehitused</v>
      </c>
      <c r="H76" s="137">
        <f>SUM(H77:H79)</f>
        <v>425</v>
      </c>
      <c r="I76" s="129">
        <f>SUM(I77:I79)</f>
        <v>505</v>
      </c>
      <c r="J76" s="129">
        <f>I68</f>
        <v>579</v>
      </c>
      <c r="K76" s="106" t="str">
        <f>B68</f>
        <v>Royalsmart</v>
      </c>
      <c r="L76" s="108">
        <f>SUM(L77:L79)</f>
        <v>560</v>
      </c>
      <c r="M76" s="132">
        <f>SUM(M77:M79)</f>
        <v>640</v>
      </c>
      <c r="N76" s="129">
        <f>M64</f>
        <v>558</v>
      </c>
      <c r="O76" s="106" t="str">
        <f>B64</f>
        <v>VGB</v>
      </c>
      <c r="P76" s="107">
        <f>SUM(P77:P79)</f>
        <v>512</v>
      </c>
      <c r="Q76" s="132">
        <f>SUM(Q77:Q79)</f>
        <v>592</v>
      </c>
      <c r="R76" s="129">
        <f>Q80</f>
        <v>480</v>
      </c>
      <c r="S76" s="106" t="str">
        <f>B80</f>
        <v>Bowlingu Team</v>
      </c>
      <c r="T76" s="107">
        <f>SUM(T77:T79)</f>
        <v>517</v>
      </c>
      <c r="U76" s="132">
        <f>SUM(U77:U79)</f>
        <v>597</v>
      </c>
      <c r="V76" s="129">
        <f>U84</f>
        <v>552</v>
      </c>
      <c r="W76" s="106" t="str">
        <f>B84</f>
        <v>TSC</v>
      </c>
      <c r="X76" s="109">
        <f t="shared" si="62"/>
        <v>2943</v>
      </c>
      <c r="Y76" s="107">
        <f>SUM(Y77:Y79)</f>
        <v>2543</v>
      </c>
      <c r="Z76" s="133">
        <f>AVERAGE(Z77,Z78,Z79)</f>
        <v>196.20000000000002</v>
      </c>
      <c r="AA76" s="111">
        <f>AVERAGE(AA77,AA78,AA79)</f>
        <v>169.53333333333333</v>
      </c>
      <c r="AB76" s="240">
        <f>F77+J77+N77+R77+V77</f>
        <v>4</v>
      </c>
    </row>
    <row r="77" spans="1:34" s="134" customFormat="1" ht="16.149999999999999" customHeight="1" x14ac:dyDescent="0.2">
      <c r="A77" s="112"/>
      <c r="B77" s="135" t="s">
        <v>102</v>
      </c>
      <c r="C77" s="121">
        <v>38</v>
      </c>
      <c r="D77" s="115">
        <v>127</v>
      </c>
      <c r="E77" s="116">
        <f>C77+D77</f>
        <v>165</v>
      </c>
      <c r="F77" s="243">
        <v>1</v>
      </c>
      <c r="G77" s="244"/>
      <c r="H77" s="117">
        <v>156</v>
      </c>
      <c r="I77" s="118">
        <f>C77+H77</f>
        <v>194</v>
      </c>
      <c r="J77" s="243">
        <v>0</v>
      </c>
      <c r="K77" s="244"/>
      <c r="L77" s="117">
        <v>185</v>
      </c>
      <c r="M77" s="118">
        <f>C77+L77</f>
        <v>223</v>
      </c>
      <c r="N77" s="243">
        <v>1</v>
      </c>
      <c r="O77" s="244"/>
      <c r="P77" s="117">
        <v>149</v>
      </c>
      <c r="Q77" s="116">
        <f>C77+P77</f>
        <v>187</v>
      </c>
      <c r="R77" s="243">
        <v>1</v>
      </c>
      <c r="S77" s="244"/>
      <c r="T77" s="115">
        <v>142</v>
      </c>
      <c r="U77" s="116">
        <f>C77+T77</f>
        <v>180</v>
      </c>
      <c r="V77" s="243">
        <v>1</v>
      </c>
      <c r="W77" s="244"/>
      <c r="X77" s="118">
        <f t="shared" si="62"/>
        <v>949</v>
      </c>
      <c r="Y77" s="117">
        <f>D77+H77+L77+P77+T77</f>
        <v>759</v>
      </c>
      <c r="Z77" s="119">
        <f>AVERAGE(E77,I77,M77,Q77,U77)</f>
        <v>189.8</v>
      </c>
      <c r="AA77" s="120">
        <f>AVERAGE(E77,I77,M77,Q77,U77)-C77</f>
        <v>151.80000000000001</v>
      </c>
      <c r="AB77" s="241"/>
    </row>
    <row r="78" spans="1:34" s="134" customFormat="1" ht="16.149999999999999" customHeight="1" x14ac:dyDescent="0.2">
      <c r="A78" s="112"/>
      <c r="B78" s="122" t="s">
        <v>103</v>
      </c>
      <c r="C78" s="121">
        <v>31</v>
      </c>
      <c r="D78" s="115">
        <v>211</v>
      </c>
      <c r="E78" s="116">
        <f t="shared" ref="E78:E79" si="78">C78+D78</f>
        <v>242</v>
      </c>
      <c r="F78" s="245"/>
      <c r="G78" s="246"/>
      <c r="H78" s="117">
        <v>134</v>
      </c>
      <c r="I78" s="118">
        <f t="shared" ref="I78:I79" si="79">C78+H78</f>
        <v>165</v>
      </c>
      <c r="J78" s="245"/>
      <c r="K78" s="246"/>
      <c r="L78" s="117">
        <v>147</v>
      </c>
      <c r="M78" s="118">
        <f t="shared" ref="M78:M79" si="80">C78+L78</f>
        <v>178</v>
      </c>
      <c r="N78" s="245"/>
      <c r="O78" s="246"/>
      <c r="P78" s="115">
        <v>155</v>
      </c>
      <c r="Q78" s="116">
        <f t="shared" ref="Q78:Q79" si="81">C78+P78</f>
        <v>186</v>
      </c>
      <c r="R78" s="245"/>
      <c r="S78" s="246"/>
      <c r="T78" s="115">
        <v>185</v>
      </c>
      <c r="U78" s="116">
        <f t="shared" ref="U78:U79" si="82">C78+T78</f>
        <v>216</v>
      </c>
      <c r="V78" s="245"/>
      <c r="W78" s="246"/>
      <c r="X78" s="118">
        <f t="shared" si="62"/>
        <v>987</v>
      </c>
      <c r="Y78" s="117">
        <f>D78+H78+L78+P78+T78</f>
        <v>832</v>
      </c>
      <c r="Z78" s="119">
        <f>AVERAGE(E78,I78,M78,Q78,U78)</f>
        <v>197.4</v>
      </c>
      <c r="AA78" s="120">
        <f>AVERAGE(E78,I78,M78,Q78,U78)-C78</f>
        <v>166.4</v>
      </c>
      <c r="AB78" s="241"/>
    </row>
    <row r="79" spans="1:34" s="134" customFormat="1" ht="16.899999999999999" customHeight="1" thickBot="1" x14ac:dyDescent="0.25">
      <c r="A79" s="112"/>
      <c r="B79" s="136" t="s">
        <v>106</v>
      </c>
      <c r="C79" s="123">
        <v>11</v>
      </c>
      <c r="D79" s="115">
        <v>191</v>
      </c>
      <c r="E79" s="116">
        <f t="shared" si="78"/>
        <v>202</v>
      </c>
      <c r="F79" s="247"/>
      <c r="G79" s="248"/>
      <c r="H79" s="124">
        <v>135</v>
      </c>
      <c r="I79" s="118">
        <f t="shared" si="79"/>
        <v>146</v>
      </c>
      <c r="J79" s="247"/>
      <c r="K79" s="248"/>
      <c r="L79" s="117">
        <v>228</v>
      </c>
      <c r="M79" s="118">
        <f t="shared" si="80"/>
        <v>239</v>
      </c>
      <c r="N79" s="247"/>
      <c r="O79" s="248"/>
      <c r="P79" s="115">
        <v>208</v>
      </c>
      <c r="Q79" s="116">
        <f t="shared" si="81"/>
        <v>219</v>
      </c>
      <c r="R79" s="247"/>
      <c r="S79" s="248"/>
      <c r="T79" s="115">
        <v>190</v>
      </c>
      <c r="U79" s="116">
        <f t="shared" si="82"/>
        <v>201</v>
      </c>
      <c r="V79" s="247"/>
      <c r="W79" s="248"/>
      <c r="X79" s="118">
        <f t="shared" si="62"/>
        <v>1007</v>
      </c>
      <c r="Y79" s="124">
        <f>D79+H79+L79+P79+T79</f>
        <v>952</v>
      </c>
      <c r="Z79" s="125">
        <f>AVERAGE(E79,I79,M79,Q79,U79)</f>
        <v>201.4</v>
      </c>
      <c r="AA79" s="126">
        <f>AVERAGE(E79,I79,M79,Q79,U79)-C79</f>
        <v>190.4</v>
      </c>
      <c r="AB79" s="242"/>
    </row>
    <row r="80" spans="1:34" s="134" customFormat="1" ht="48.75" customHeight="1" thickBot="1" x14ac:dyDescent="0.25">
      <c r="A80" s="112"/>
      <c r="B80" s="127" t="s">
        <v>111</v>
      </c>
      <c r="C80" s="138">
        <f>SUM(C81:C83)</f>
        <v>157</v>
      </c>
      <c r="D80" s="100">
        <f>SUM(D81:D83)</f>
        <v>297</v>
      </c>
      <c r="E80" s="129">
        <f>SUM(E81:E83)</f>
        <v>454</v>
      </c>
      <c r="F80" s="129">
        <f>E68</f>
        <v>518</v>
      </c>
      <c r="G80" s="106" t="str">
        <f>B68</f>
        <v>Royalsmart</v>
      </c>
      <c r="H80" s="130">
        <f>SUM(H81:H83)</f>
        <v>396</v>
      </c>
      <c r="I80" s="129">
        <f>SUM(I81:I83)</f>
        <v>553</v>
      </c>
      <c r="J80" s="129">
        <f>I64</f>
        <v>579</v>
      </c>
      <c r="K80" s="106" t="str">
        <f>B64</f>
        <v>VGB</v>
      </c>
      <c r="L80" s="107">
        <f>SUM(L81:L83)</f>
        <v>352</v>
      </c>
      <c r="M80" s="131">
        <f>SUM(M81:M83)</f>
        <v>509</v>
      </c>
      <c r="N80" s="129">
        <f>M84</f>
        <v>451</v>
      </c>
      <c r="O80" s="106" t="str">
        <f>B84</f>
        <v>TSC</v>
      </c>
      <c r="P80" s="107">
        <f>SUM(P81:P83)</f>
        <v>323</v>
      </c>
      <c r="Q80" s="131">
        <f>SUM(Q81:Q83)</f>
        <v>480</v>
      </c>
      <c r="R80" s="129">
        <f>Q76</f>
        <v>592</v>
      </c>
      <c r="S80" s="106" t="str">
        <f>B76</f>
        <v>Eesti Raudtee</v>
      </c>
      <c r="T80" s="107">
        <f>SUM(T81:T83)</f>
        <v>355</v>
      </c>
      <c r="U80" s="131">
        <f>SUM(U81:U83)</f>
        <v>512</v>
      </c>
      <c r="V80" s="129">
        <f>U72</f>
        <v>555</v>
      </c>
      <c r="W80" s="106" t="str">
        <f>B72</f>
        <v>Egesten Metallehitused</v>
      </c>
      <c r="X80" s="109">
        <f t="shared" si="62"/>
        <v>2508</v>
      </c>
      <c r="Y80" s="107">
        <f>SUM(Y81:Y83)</f>
        <v>1723</v>
      </c>
      <c r="Z80" s="133">
        <f>AVERAGE(Z81,Z82,Z83)</f>
        <v>167.20000000000002</v>
      </c>
      <c r="AA80" s="111">
        <f>AVERAGE(AA81,AA82,AA83)</f>
        <v>114.86666666666667</v>
      </c>
      <c r="AB80" s="240">
        <f>F81+J81+N81+R81+V81</f>
        <v>1</v>
      </c>
    </row>
    <row r="81" spans="1:28" s="134" customFormat="1" ht="16.149999999999999" customHeight="1" x14ac:dyDescent="0.2">
      <c r="A81" s="112"/>
      <c r="B81" s="194" t="s">
        <v>129</v>
      </c>
      <c r="C81" s="121">
        <v>60</v>
      </c>
      <c r="D81" s="115">
        <v>72</v>
      </c>
      <c r="E81" s="116">
        <f>C81+D81</f>
        <v>132</v>
      </c>
      <c r="F81" s="243">
        <v>0</v>
      </c>
      <c r="G81" s="244"/>
      <c r="H81" s="117">
        <v>132</v>
      </c>
      <c r="I81" s="118">
        <f>C81+H81</f>
        <v>192</v>
      </c>
      <c r="J81" s="243">
        <v>0</v>
      </c>
      <c r="K81" s="244"/>
      <c r="L81" s="117">
        <v>115</v>
      </c>
      <c r="M81" s="118">
        <f>C81+L81</f>
        <v>175</v>
      </c>
      <c r="N81" s="243">
        <v>1</v>
      </c>
      <c r="O81" s="244"/>
      <c r="P81" s="117">
        <v>80</v>
      </c>
      <c r="Q81" s="116">
        <f>C81+P81</f>
        <v>140</v>
      </c>
      <c r="R81" s="243">
        <v>0</v>
      </c>
      <c r="S81" s="244"/>
      <c r="T81" s="115">
        <v>106</v>
      </c>
      <c r="U81" s="116">
        <f>C81+T81</f>
        <v>166</v>
      </c>
      <c r="V81" s="243">
        <v>0</v>
      </c>
      <c r="W81" s="244"/>
      <c r="X81" s="118">
        <f t="shared" si="62"/>
        <v>805</v>
      </c>
      <c r="Y81" s="117">
        <f>D81+H81+L81+P81+T81</f>
        <v>505</v>
      </c>
      <c r="Z81" s="119">
        <f>AVERAGE(E81,I81,M81,Q81,U81)</f>
        <v>161</v>
      </c>
      <c r="AA81" s="120">
        <f>AVERAGE(E81,I81,M81,Q81,U81)-C81</f>
        <v>101</v>
      </c>
      <c r="AB81" s="241"/>
    </row>
    <row r="82" spans="1:28" s="134" customFormat="1" ht="16.149999999999999" customHeight="1" x14ac:dyDescent="0.2">
      <c r="A82" s="112"/>
      <c r="B82" s="188" t="s">
        <v>113</v>
      </c>
      <c r="C82" s="121">
        <v>48</v>
      </c>
      <c r="D82" s="115">
        <v>89</v>
      </c>
      <c r="E82" s="116">
        <f t="shared" ref="E82:E83" si="83">C82+D82</f>
        <v>137</v>
      </c>
      <c r="F82" s="245"/>
      <c r="G82" s="246"/>
      <c r="H82" s="117">
        <v>122</v>
      </c>
      <c r="I82" s="118">
        <f t="shared" ref="I82:I83" si="84">C82+H82</f>
        <v>170</v>
      </c>
      <c r="J82" s="245"/>
      <c r="K82" s="246"/>
      <c r="L82" s="117">
        <v>142</v>
      </c>
      <c r="M82" s="118">
        <f t="shared" ref="M82:M83" si="85">C82+L82</f>
        <v>190</v>
      </c>
      <c r="N82" s="245"/>
      <c r="O82" s="246"/>
      <c r="P82" s="115">
        <v>98</v>
      </c>
      <c r="Q82" s="116">
        <f t="shared" ref="Q82:Q83" si="86">C82+P82</f>
        <v>146</v>
      </c>
      <c r="R82" s="245"/>
      <c r="S82" s="246"/>
      <c r="T82" s="115">
        <v>119</v>
      </c>
      <c r="U82" s="116">
        <f t="shared" ref="U82:U83" si="87">C82+T82</f>
        <v>167</v>
      </c>
      <c r="V82" s="245"/>
      <c r="W82" s="246"/>
      <c r="X82" s="118">
        <f t="shared" si="62"/>
        <v>810</v>
      </c>
      <c r="Y82" s="117">
        <f>D82+H82+L82+P82+T82</f>
        <v>570</v>
      </c>
      <c r="Z82" s="119">
        <f>AVERAGE(E82,I82,M82,Q82,U82)</f>
        <v>162</v>
      </c>
      <c r="AA82" s="120">
        <f>AVERAGE(E82,I82,M82,Q82,U82)-C82</f>
        <v>114</v>
      </c>
      <c r="AB82" s="241"/>
    </row>
    <row r="83" spans="1:28" s="134" customFormat="1" ht="16.899999999999999" customHeight="1" thickBot="1" x14ac:dyDescent="0.25">
      <c r="A83" s="112"/>
      <c r="B83" s="136" t="s">
        <v>114</v>
      </c>
      <c r="C83" s="123">
        <v>49</v>
      </c>
      <c r="D83" s="115">
        <v>136</v>
      </c>
      <c r="E83" s="116">
        <f t="shared" si="83"/>
        <v>185</v>
      </c>
      <c r="F83" s="247"/>
      <c r="G83" s="248"/>
      <c r="H83" s="124">
        <v>142</v>
      </c>
      <c r="I83" s="118">
        <f t="shared" si="84"/>
        <v>191</v>
      </c>
      <c r="J83" s="247"/>
      <c r="K83" s="248"/>
      <c r="L83" s="117">
        <v>95</v>
      </c>
      <c r="M83" s="118">
        <f t="shared" si="85"/>
        <v>144</v>
      </c>
      <c r="N83" s="247"/>
      <c r="O83" s="248"/>
      <c r="P83" s="115">
        <v>145</v>
      </c>
      <c r="Q83" s="116">
        <f t="shared" si="86"/>
        <v>194</v>
      </c>
      <c r="R83" s="247"/>
      <c r="S83" s="248"/>
      <c r="T83" s="115">
        <v>130</v>
      </c>
      <c r="U83" s="116">
        <f t="shared" si="87"/>
        <v>179</v>
      </c>
      <c r="V83" s="247"/>
      <c r="W83" s="248"/>
      <c r="X83" s="118">
        <f t="shared" si="62"/>
        <v>893</v>
      </c>
      <c r="Y83" s="124">
        <f>D83+H83+L83+P83+T83</f>
        <v>648</v>
      </c>
      <c r="Z83" s="125">
        <f>AVERAGE(E83,I83,M83,Q83,U83)</f>
        <v>178.6</v>
      </c>
      <c r="AA83" s="126">
        <f>AVERAGE(E83,I83,M83,Q83,U83)-C83</f>
        <v>129.6</v>
      </c>
      <c r="AB83" s="242"/>
    </row>
    <row r="84" spans="1:28" s="134" customFormat="1" ht="48.75" customHeight="1" thickBot="1" x14ac:dyDescent="0.25">
      <c r="A84" s="112"/>
      <c r="B84" s="98" t="s">
        <v>125</v>
      </c>
      <c r="C84" s="138">
        <f>SUM(C85:C87)</f>
        <v>180</v>
      </c>
      <c r="D84" s="100">
        <f>SUM(D85:D87)</f>
        <v>281</v>
      </c>
      <c r="E84" s="129">
        <f>SUM(E85:E87)</f>
        <v>461</v>
      </c>
      <c r="F84" s="129">
        <f>E64</f>
        <v>581</v>
      </c>
      <c r="G84" s="106" t="str">
        <f>B64</f>
        <v>VGB</v>
      </c>
      <c r="H84" s="130">
        <f>SUM(H85:H87)</f>
        <v>313</v>
      </c>
      <c r="I84" s="129">
        <f>SUM(I85:I87)</f>
        <v>493</v>
      </c>
      <c r="J84" s="129">
        <f>I72</f>
        <v>569</v>
      </c>
      <c r="K84" s="106" t="str">
        <f>B72</f>
        <v>Egesten Metallehitused</v>
      </c>
      <c r="L84" s="108">
        <f>SUM(L85:L87)</f>
        <v>271</v>
      </c>
      <c r="M84" s="132">
        <f>SUM(M85:M87)</f>
        <v>451</v>
      </c>
      <c r="N84" s="129">
        <f>M80</f>
        <v>509</v>
      </c>
      <c r="O84" s="106" t="str">
        <f>B80</f>
        <v>Bowlingu Team</v>
      </c>
      <c r="P84" s="107">
        <f>SUM(P85:P87)</f>
        <v>370</v>
      </c>
      <c r="Q84" s="132">
        <f>SUM(Q85:Q87)</f>
        <v>550</v>
      </c>
      <c r="R84" s="129">
        <f>Q68</f>
        <v>492</v>
      </c>
      <c r="S84" s="106" t="str">
        <f>B68</f>
        <v>Royalsmart</v>
      </c>
      <c r="T84" s="107">
        <f>SUM(T85:T87)</f>
        <v>372</v>
      </c>
      <c r="U84" s="132">
        <f>SUM(U85:U87)</f>
        <v>552</v>
      </c>
      <c r="V84" s="129">
        <f>U76</f>
        <v>597</v>
      </c>
      <c r="W84" s="106" t="str">
        <f>B76</f>
        <v>Eesti Raudtee</v>
      </c>
      <c r="X84" s="109">
        <f t="shared" si="62"/>
        <v>2507</v>
      </c>
      <c r="Y84" s="107">
        <f>SUM(Y85:Y87)</f>
        <v>1607</v>
      </c>
      <c r="Z84" s="133">
        <f>AVERAGE(Z85,Z86,Z87)</f>
        <v>167.13333333333333</v>
      </c>
      <c r="AA84" s="111">
        <f>AVERAGE(AA85,AA86,AA87)</f>
        <v>107.13333333333333</v>
      </c>
      <c r="AB84" s="240">
        <f>F85+J85+N85+R85+V85</f>
        <v>1</v>
      </c>
    </row>
    <row r="85" spans="1:28" s="134" customFormat="1" ht="16.149999999999999" customHeight="1" x14ac:dyDescent="0.2">
      <c r="A85" s="112"/>
      <c r="B85" s="135" t="s">
        <v>126</v>
      </c>
      <c r="C85" s="121">
        <v>60</v>
      </c>
      <c r="D85" s="115">
        <v>97</v>
      </c>
      <c r="E85" s="116">
        <f>C85+D85</f>
        <v>157</v>
      </c>
      <c r="F85" s="243">
        <v>0</v>
      </c>
      <c r="G85" s="244"/>
      <c r="H85" s="117">
        <v>131</v>
      </c>
      <c r="I85" s="118">
        <f>C85+H85</f>
        <v>191</v>
      </c>
      <c r="J85" s="243">
        <v>0</v>
      </c>
      <c r="K85" s="244"/>
      <c r="L85" s="117">
        <v>93</v>
      </c>
      <c r="M85" s="118">
        <f>C85+L85</f>
        <v>153</v>
      </c>
      <c r="N85" s="243">
        <v>0</v>
      </c>
      <c r="O85" s="244"/>
      <c r="P85" s="117">
        <v>178</v>
      </c>
      <c r="Q85" s="116">
        <f>C85+P85</f>
        <v>238</v>
      </c>
      <c r="R85" s="243">
        <v>1</v>
      </c>
      <c r="S85" s="244"/>
      <c r="T85" s="115">
        <v>112</v>
      </c>
      <c r="U85" s="116">
        <f>C85+T85</f>
        <v>172</v>
      </c>
      <c r="V85" s="243">
        <v>0</v>
      </c>
      <c r="W85" s="244"/>
      <c r="X85" s="118">
        <f t="shared" si="62"/>
        <v>911</v>
      </c>
      <c r="Y85" s="117">
        <f>D85+H85+L85+P85+T85</f>
        <v>611</v>
      </c>
      <c r="Z85" s="119">
        <f>AVERAGE(E85,I85,M85,Q85,U85)</f>
        <v>182.2</v>
      </c>
      <c r="AA85" s="120">
        <f>AVERAGE(E85,I85,M85,Q85,U85)-C85</f>
        <v>122.19999999999999</v>
      </c>
      <c r="AB85" s="241"/>
    </row>
    <row r="86" spans="1:28" s="134" customFormat="1" ht="16.149999999999999" customHeight="1" x14ac:dyDescent="0.2">
      <c r="A86" s="112"/>
      <c r="B86" s="122" t="s">
        <v>127</v>
      </c>
      <c r="C86" s="121">
        <v>60</v>
      </c>
      <c r="D86" s="115">
        <v>114</v>
      </c>
      <c r="E86" s="116">
        <f t="shared" ref="E86:E87" si="88">C86+D86</f>
        <v>174</v>
      </c>
      <c r="F86" s="245"/>
      <c r="G86" s="246"/>
      <c r="H86" s="117">
        <v>70</v>
      </c>
      <c r="I86" s="118">
        <f t="shared" ref="I86:I87" si="89">C86+H86</f>
        <v>130</v>
      </c>
      <c r="J86" s="245"/>
      <c r="K86" s="246"/>
      <c r="L86" s="117">
        <v>80</v>
      </c>
      <c r="M86" s="118">
        <f t="shared" ref="M86:M87" si="90">C86+L86</f>
        <v>140</v>
      </c>
      <c r="N86" s="245"/>
      <c r="O86" s="246"/>
      <c r="P86" s="115">
        <v>106</v>
      </c>
      <c r="Q86" s="116">
        <f t="shared" ref="Q86:Q87" si="91">C86+P86</f>
        <v>166</v>
      </c>
      <c r="R86" s="245"/>
      <c r="S86" s="246"/>
      <c r="T86" s="115">
        <v>181</v>
      </c>
      <c r="U86" s="116">
        <f t="shared" ref="U86:U87" si="92">C86+T86</f>
        <v>241</v>
      </c>
      <c r="V86" s="245"/>
      <c r="W86" s="246"/>
      <c r="X86" s="118">
        <f t="shared" si="62"/>
        <v>851</v>
      </c>
      <c r="Y86" s="117">
        <f>D86+H86+L86+P86+T86</f>
        <v>551</v>
      </c>
      <c r="Z86" s="119">
        <f>AVERAGE(E86,I86,M86,Q86,U86)</f>
        <v>170.2</v>
      </c>
      <c r="AA86" s="120">
        <f>AVERAGE(E86,I86,M86,Q86,U86)-C86</f>
        <v>110.19999999999999</v>
      </c>
      <c r="AB86" s="241"/>
    </row>
    <row r="87" spans="1:28" s="134" customFormat="1" ht="16.899999999999999" customHeight="1" thickBot="1" x14ac:dyDescent="0.25">
      <c r="A87" s="112"/>
      <c r="B87" s="136" t="s">
        <v>128</v>
      </c>
      <c r="C87" s="123">
        <v>60</v>
      </c>
      <c r="D87" s="115">
        <v>70</v>
      </c>
      <c r="E87" s="116">
        <f t="shared" si="88"/>
        <v>130</v>
      </c>
      <c r="F87" s="247"/>
      <c r="G87" s="248"/>
      <c r="H87" s="124">
        <v>112</v>
      </c>
      <c r="I87" s="118">
        <f t="shared" si="89"/>
        <v>172</v>
      </c>
      <c r="J87" s="247"/>
      <c r="K87" s="248"/>
      <c r="L87" s="117">
        <v>98</v>
      </c>
      <c r="M87" s="118">
        <f t="shared" si="90"/>
        <v>158</v>
      </c>
      <c r="N87" s="247"/>
      <c r="O87" s="248"/>
      <c r="P87" s="115">
        <v>86</v>
      </c>
      <c r="Q87" s="116">
        <f t="shared" si="91"/>
        <v>146</v>
      </c>
      <c r="R87" s="247"/>
      <c r="S87" s="248"/>
      <c r="T87" s="115">
        <v>79</v>
      </c>
      <c r="U87" s="116">
        <f t="shared" si="92"/>
        <v>139</v>
      </c>
      <c r="V87" s="247"/>
      <c r="W87" s="248"/>
      <c r="X87" s="118">
        <f t="shared" si="62"/>
        <v>745</v>
      </c>
      <c r="Y87" s="124">
        <f>D87+H87+L87+P87+T87</f>
        <v>445</v>
      </c>
      <c r="Z87" s="125">
        <f>AVERAGE(E87,I87,M87,Q87,U87)</f>
        <v>149</v>
      </c>
      <c r="AA87" s="126">
        <f>AVERAGE(E87,I87,M87,Q87,U87)-C87</f>
        <v>89</v>
      </c>
      <c r="AB87" s="242"/>
    </row>
    <row r="88" spans="1:28" s="134" customFormat="1" ht="30.75" customHeight="1" x14ac:dyDescent="0.2">
      <c r="A88" s="112"/>
      <c r="B88" s="139"/>
      <c r="C88" s="140"/>
      <c r="D88" s="141"/>
      <c r="E88" s="142"/>
      <c r="F88" s="143"/>
      <c r="G88" s="143"/>
      <c r="H88" s="141"/>
      <c r="I88" s="142"/>
      <c r="J88" s="143"/>
      <c r="K88" s="143"/>
      <c r="L88" s="141"/>
      <c r="M88" s="142"/>
      <c r="N88" s="143"/>
      <c r="O88" s="143"/>
      <c r="P88" s="141"/>
      <c r="Q88" s="142"/>
      <c r="R88" s="143"/>
      <c r="S88" s="143"/>
      <c r="T88" s="141"/>
      <c r="U88" s="142"/>
      <c r="V88" s="143"/>
      <c r="W88" s="143"/>
      <c r="X88" s="142"/>
      <c r="Y88" s="141"/>
      <c r="Z88" s="144"/>
      <c r="AA88" s="145"/>
      <c r="AB88" s="146"/>
    </row>
  </sheetData>
  <mergeCells count="138"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55:AB58"/>
    <mergeCell ref="F56:G58"/>
    <mergeCell ref="J56:K58"/>
    <mergeCell ref="N56:O58"/>
    <mergeCell ref="R56:S58"/>
    <mergeCell ref="V56:W58"/>
    <mergeCell ref="AB51:AB54"/>
    <mergeCell ref="F52:G54"/>
    <mergeCell ref="J52:K54"/>
    <mergeCell ref="N52:O54"/>
    <mergeCell ref="R52:S54"/>
    <mergeCell ref="V52:W54"/>
    <mergeCell ref="AB47:AB50"/>
    <mergeCell ref="F48:G50"/>
    <mergeCell ref="J48:K50"/>
    <mergeCell ref="N48:O50"/>
    <mergeCell ref="R48:S50"/>
    <mergeCell ref="V48:W50"/>
    <mergeCell ref="AB43:AB46"/>
    <mergeCell ref="F44:G46"/>
    <mergeCell ref="J44:K46"/>
    <mergeCell ref="N44:O46"/>
    <mergeCell ref="R44:S46"/>
    <mergeCell ref="V44:W46"/>
    <mergeCell ref="AB39:AB42"/>
    <mergeCell ref="F40:G42"/>
    <mergeCell ref="J40:K42"/>
    <mergeCell ref="N40:O42"/>
    <mergeCell ref="R40:S42"/>
    <mergeCell ref="V40:W42"/>
    <mergeCell ref="AB35:AB38"/>
    <mergeCell ref="F36:G38"/>
    <mergeCell ref="J36:K38"/>
    <mergeCell ref="N36:O38"/>
    <mergeCell ref="R36:S38"/>
    <mergeCell ref="V36:W38"/>
    <mergeCell ref="F34:G34"/>
    <mergeCell ref="J34:K34"/>
    <mergeCell ref="N34:O34"/>
    <mergeCell ref="R34:S34"/>
    <mergeCell ref="V34:W34"/>
    <mergeCell ref="F33:G33"/>
    <mergeCell ref="J33:K33"/>
    <mergeCell ref="N33:O33"/>
    <mergeCell ref="R33:S33"/>
    <mergeCell ref="V33:W33"/>
    <mergeCell ref="F63:G63"/>
    <mergeCell ref="J63:K63"/>
    <mergeCell ref="N63:O63"/>
    <mergeCell ref="R63:S63"/>
    <mergeCell ref="V63:W63"/>
    <mergeCell ref="F62:G62"/>
    <mergeCell ref="J62:K62"/>
    <mergeCell ref="N62:O62"/>
    <mergeCell ref="R62:S62"/>
    <mergeCell ref="V62:W62"/>
    <mergeCell ref="AB64:AB67"/>
    <mergeCell ref="F65:G67"/>
    <mergeCell ref="J65:K67"/>
    <mergeCell ref="N65:O67"/>
    <mergeCell ref="R65:S67"/>
    <mergeCell ref="V65:W67"/>
    <mergeCell ref="AB68:AB71"/>
    <mergeCell ref="F69:G71"/>
    <mergeCell ref="J69:K71"/>
    <mergeCell ref="N69:O71"/>
    <mergeCell ref="R69:S71"/>
    <mergeCell ref="V69:W71"/>
    <mergeCell ref="AB72:AB75"/>
    <mergeCell ref="F73:G75"/>
    <mergeCell ref="J73:K75"/>
    <mergeCell ref="N73:O75"/>
    <mergeCell ref="R73:S75"/>
    <mergeCell ref="V73:W75"/>
    <mergeCell ref="AB76:AB79"/>
    <mergeCell ref="F77:G79"/>
    <mergeCell ref="J77:K79"/>
    <mergeCell ref="N77:O79"/>
    <mergeCell ref="R77:S79"/>
    <mergeCell ref="V77:W79"/>
    <mergeCell ref="AB80:AB83"/>
    <mergeCell ref="F81:G83"/>
    <mergeCell ref="J81:K83"/>
    <mergeCell ref="N81:O83"/>
    <mergeCell ref="R81:S83"/>
    <mergeCell ref="V81:W83"/>
    <mergeCell ref="AB84:AB87"/>
    <mergeCell ref="F85:G87"/>
    <mergeCell ref="J85:K87"/>
    <mergeCell ref="N85:O87"/>
    <mergeCell ref="R85:S87"/>
    <mergeCell ref="V85:W87"/>
  </mergeCells>
  <conditionalFormatting sqref="C64:C66 C68:C70 C72:C74 C84:C86 C76:C78">
    <cfRule type="cellIs" dxfId="481" priority="219" stopIfTrue="1" operator="between">
      <formula>200</formula>
      <formula>300</formula>
    </cfRule>
  </conditionalFormatting>
  <conditionalFormatting sqref="AA61:AA63">
    <cfRule type="cellIs" dxfId="480" priority="220" stopIfTrue="1" operator="between">
      <formula>200</formula>
      <formula>300</formula>
    </cfRule>
  </conditionalFormatting>
  <conditionalFormatting sqref="V68:W68 J68:K68 F68:G68 E65:F65 L65:L68 N65 T65:T68 U65:V65 H65:H68 I65:J65 R65 E76:W76 E80:W80 E84:W84 E72:W72 M68:S68 X64:AA88 E66:E71 I66:I71 U66:U71">
    <cfRule type="cellIs" dxfId="479" priority="221" stopIfTrue="1" operator="between">
      <formula>200</formula>
      <formula>300</formula>
    </cfRule>
  </conditionalFormatting>
  <conditionalFormatting sqref="D68">
    <cfRule type="cellIs" dxfId="478" priority="218" stopIfTrue="1" operator="between">
      <formula>200</formula>
      <formula>300</formula>
    </cfRule>
  </conditionalFormatting>
  <conditionalFormatting sqref="D72">
    <cfRule type="cellIs" dxfId="477" priority="217" stopIfTrue="1" operator="between">
      <formula>200</formula>
      <formula>300</formula>
    </cfRule>
  </conditionalFormatting>
  <conditionalFormatting sqref="D76">
    <cfRule type="cellIs" dxfId="476" priority="216" stopIfTrue="1" operator="between">
      <formula>200</formula>
      <formula>300</formula>
    </cfRule>
  </conditionalFormatting>
  <conditionalFormatting sqref="D80">
    <cfRule type="cellIs" dxfId="475" priority="215" stopIfTrue="1" operator="between">
      <formula>200</formula>
      <formula>300</formula>
    </cfRule>
  </conditionalFormatting>
  <conditionalFormatting sqref="D84">
    <cfRule type="cellIs" dxfId="474" priority="214" stopIfTrue="1" operator="between">
      <formula>200</formula>
      <formula>300</formula>
    </cfRule>
  </conditionalFormatting>
  <conditionalFormatting sqref="C80:C82">
    <cfRule type="cellIs" dxfId="473" priority="213" stopIfTrue="1" operator="between">
      <formula>200</formula>
      <formula>300</formula>
    </cfRule>
  </conditionalFormatting>
  <conditionalFormatting sqref="D64">
    <cfRule type="cellIs" dxfId="472" priority="212" stopIfTrue="1" operator="between">
      <formula>200</formula>
      <formula>300</formula>
    </cfRule>
  </conditionalFormatting>
  <conditionalFormatting sqref="E64:W64">
    <cfRule type="cellIs" dxfId="471" priority="211" stopIfTrue="1" operator="between">
      <formula>200</formula>
      <formula>300</formula>
    </cfRule>
  </conditionalFormatting>
  <conditionalFormatting sqref="F81 L81:L83 N81 T81:T83 V81 H81:H83 J81 P81:P83 R81 D81:D83">
    <cfRule type="cellIs" dxfId="470" priority="207" stopIfTrue="1" operator="between">
      <formula>200</formula>
      <formula>300</formula>
    </cfRule>
  </conditionalFormatting>
  <conditionalFormatting sqref="F77 L77:L79 N77 T77:T79 V77 H77:H79 J77 P77:P79 R77">
    <cfRule type="cellIs" dxfId="469" priority="208" stopIfTrue="1" operator="between">
      <formula>200</formula>
      <formula>300</formula>
    </cfRule>
  </conditionalFormatting>
  <conditionalFormatting sqref="F85 L85:L88 N85 V85 H85:H88 J85 P85:P88 R85">
    <cfRule type="cellIs" dxfId="468" priority="206" stopIfTrue="1" operator="between">
      <formula>200</formula>
      <formula>300</formula>
    </cfRule>
  </conditionalFormatting>
  <conditionalFormatting sqref="F69 L69:L71 N69 T69:T71 V69 H69:H71 J69 P69:P71 R69">
    <cfRule type="cellIs" dxfId="467" priority="210" stopIfTrue="1" operator="between">
      <formula>200</formula>
      <formula>300</formula>
    </cfRule>
  </conditionalFormatting>
  <conditionalFormatting sqref="F73 L73:L75 N73 T73:T75 V73 H73:H75 J73 P73:P75 R73">
    <cfRule type="cellIs" dxfId="466" priority="209" stopIfTrue="1" operator="between">
      <formula>200</formula>
      <formula>300</formula>
    </cfRule>
  </conditionalFormatting>
  <conditionalFormatting sqref="Q65:Q67 Q73:Q75 Q77:Q79 Q81:Q83">
    <cfRule type="cellIs" dxfId="465" priority="205" stopIfTrue="1" operator="between">
      <formula>200</formula>
      <formula>300</formula>
    </cfRule>
  </conditionalFormatting>
  <conditionalFormatting sqref="T85:T88">
    <cfRule type="cellIs" dxfId="464" priority="204" stopIfTrue="1" operator="between">
      <formula>200</formula>
      <formula>300</formula>
    </cfRule>
  </conditionalFormatting>
  <conditionalFormatting sqref="M65:M67">
    <cfRule type="cellIs" dxfId="463" priority="203" stopIfTrue="1" operator="between">
      <formula>200</formula>
      <formula>300</formula>
    </cfRule>
  </conditionalFormatting>
  <conditionalFormatting sqref="D85:D88 D77:D79 D73:D75 D69:D71 D65:D67">
    <cfRule type="cellIs" dxfId="462" priority="201" stopIfTrue="1" operator="between">
      <formula>200</formula>
      <formula>300</formula>
    </cfRule>
  </conditionalFormatting>
  <conditionalFormatting sqref="P65:P67">
    <cfRule type="cellIs" dxfId="461" priority="202" stopIfTrue="1" operator="between">
      <formula>200</formula>
      <formula>300</formula>
    </cfRule>
  </conditionalFormatting>
  <conditionalFormatting sqref="E88">
    <cfRule type="cellIs" dxfId="460" priority="200" stopIfTrue="1" operator="between">
      <formula>200</formula>
      <formula>300</formula>
    </cfRule>
  </conditionalFormatting>
  <conditionalFormatting sqref="I88">
    <cfRule type="cellIs" dxfId="459" priority="199" stopIfTrue="1" operator="between">
      <formula>200</formula>
      <formula>300</formula>
    </cfRule>
  </conditionalFormatting>
  <conditionalFormatting sqref="M88">
    <cfRule type="cellIs" dxfId="458" priority="198" stopIfTrue="1" operator="between">
      <formula>200</formula>
      <formula>300</formula>
    </cfRule>
  </conditionalFormatting>
  <conditionalFormatting sqref="Q88">
    <cfRule type="cellIs" dxfId="457" priority="197" stopIfTrue="1" operator="between">
      <formula>200</formula>
      <formula>300</formula>
    </cfRule>
  </conditionalFormatting>
  <conditionalFormatting sqref="U88">
    <cfRule type="cellIs" dxfId="456" priority="196" stopIfTrue="1" operator="between">
      <formula>200</formula>
      <formula>300</formula>
    </cfRule>
  </conditionalFormatting>
  <conditionalFormatting sqref="E73:E75">
    <cfRule type="cellIs" dxfId="455" priority="115" stopIfTrue="1" operator="between">
      <formula>200</formula>
      <formula>300</formula>
    </cfRule>
  </conditionalFormatting>
  <conditionalFormatting sqref="E77:E79">
    <cfRule type="cellIs" dxfId="454" priority="114" stopIfTrue="1" operator="between">
      <formula>200</formula>
      <formula>300</formula>
    </cfRule>
  </conditionalFormatting>
  <conditionalFormatting sqref="E81:E83">
    <cfRule type="cellIs" dxfId="453" priority="113" stopIfTrue="1" operator="between">
      <formula>200</formula>
      <formula>300</formula>
    </cfRule>
  </conditionalFormatting>
  <conditionalFormatting sqref="E85:E87">
    <cfRule type="cellIs" dxfId="452" priority="112" stopIfTrue="1" operator="between">
      <formula>200</formula>
      <formula>300</formula>
    </cfRule>
  </conditionalFormatting>
  <conditionalFormatting sqref="I73:I75">
    <cfRule type="cellIs" dxfId="451" priority="111" stopIfTrue="1" operator="between">
      <formula>200</formula>
      <formula>300</formula>
    </cfRule>
  </conditionalFormatting>
  <conditionalFormatting sqref="I77:I79">
    <cfRule type="cellIs" dxfId="450" priority="110" stopIfTrue="1" operator="between">
      <formula>200</formula>
      <formula>300</formula>
    </cfRule>
  </conditionalFormatting>
  <conditionalFormatting sqref="I81:I83">
    <cfRule type="cellIs" dxfId="449" priority="109" stopIfTrue="1" operator="between">
      <formula>200</formula>
      <formula>300</formula>
    </cfRule>
  </conditionalFormatting>
  <conditionalFormatting sqref="I85:I87">
    <cfRule type="cellIs" dxfId="448" priority="108" stopIfTrue="1" operator="between">
      <formula>200</formula>
      <formula>300</formula>
    </cfRule>
  </conditionalFormatting>
  <conditionalFormatting sqref="M69:M71">
    <cfRule type="cellIs" dxfId="447" priority="107" stopIfTrue="1" operator="between">
      <formula>200</formula>
      <formula>300</formula>
    </cfRule>
  </conditionalFormatting>
  <conditionalFormatting sqref="M73:M75">
    <cfRule type="cellIs" dxfId="446" priority="106" stopIfTrue="1" operator="between">
      <formula>200</formula>
      <formula>300</formula>
    </cfRule>
  </conditionalFormatting>
  <conditionalFormatting sqref="M77:M79">
    <cfRule type="cellIs" dxfId="445" priority="105" stopIfTrue="1" operator="between">
      <formula>200</formula>
      <formula>300</formula>
    </cfRule>
  </conditionalFormatting>
  <conditionalFormatting sqref="M81:M83">
    <cfRule type="cellIs" dxfId="444" priority="104" stopIfTrue="1" operator="between">
      <formula>200</formula>
      <formula>300</formula>
    </cfRule>
  </conditionalFormatting>
  <conditionalFormatting sqref="M85:M87">
    <cfRule type="cellIs" dxfId="443" priority="103" stopIfTrue="1" operator="between">
      <formula>200</formula>
      <formula>300</formula>
    </cfRule>
  </conditionalFormatting>
  <conditionalFormatting sqref="Q69:Q71">
    <cfRule type="cellIs" dxfId="442" priority="102" stopIfTrue="1" operator="between">
      <formula>200</formula>
      <formula>300</formula>
    </cfRule>
  </conditionalFormatting>
  <conditionalFormatting sqref="Q85:Q87">
    <cfRule type="cellIs" dxfId="441" priority="101" stopIfTrue="1" operator="between">
      <formula>200</formula>
      <formula>300</formula>
    </cfRule>
  </conditionalFormatting>
  <conditionalFormatting sqref="U73:U75">
    <cfRule type="cellIs" dxfId="440" priority="100" stopIfTrue="1" operator="between">
      <formula>200</formula>
      <formula>300</formula>
    </cfRule>
  </conditionalFormatting>
  <conditionalFormatting sqref="U77:U79">
    <cfRule type="cellIs" dxfId="439" priority="99" stopIfTrue="1" operator="between">
      <formula>200</formula>
      <formula>300</formula>
    </cfRule>
  </conditionalFormatting>
  <conditionalFormatting sqref="U81:U83">
    <cfRule type="cellIs" dxfId="438" priority="98" stopIfTrue="1" operator="between">
      <formula>200</formula>
      <formula>300</formula>
    </cfRule>
  </conditionalFormatting>
  <conditionalFormatting sqref="U85:U87">
    <cfRule type="cellIs" dxfId="437" priority="97" stopIfTrue="1" operator="between">
      <formula>200</formula>
      <formula>300</formula>
    </cfRule>
  </conditionalFormatting>
  <conditionalFormatting sqref="C35:C37 C39:C41 C43:C45 C55:C57 C47:C49">
    <cfRule type="cellIs" dxfId="436" priority="94" stopIfTrue="1" operator="between">
      <formula>200</formula>
      <formula>300</formula>
    </cfRule>
  </conditionalFormatting>
  <conditionalFormatting sqref="AA32:AA34">
    <cfRule type="cellIs" dxfId="435" priority="95" stopIfTrue="1" operator="between">
      <formula>200</formula>
      <formula>300</formula>
    </cfRule>
  </conditionalFormatting>
  <conditionalFormatting sqref="V39:W39 J39:K39 F39:G39 E36:F36 L36:L39 N36 T36:T39 U36:V36 H36:H39 I36:J36 R36 E47:W47 E51:W51 E55:H55 E43:W43 M39:S39 X35:AA59 E37:E39 I37:I39 J55:W55 U37:U39">
    <cfRule type="cellIs" dxfId="434" priority="96" stopIfTrue="1" operator="between">
      <formula>200</formula>
      <formula>300</formula>
    </cfRule>
  </conditionalFormatting>
  <conditionalFormatting sqref="D39">
    <cfRule type="cellIs" dxfId="433" priority="93" stopIfTrue="1" operator="between">
      <formula>200</formula>
      <formula>300</formula>
    </cfRule>
  </conditionalFormatting>
  <conditionalFormatting sqref="D43">
    <cfRule type="cellIs" dxfId="432" priority="92" stopIfTrue="1" operator="between">
      <formula>200</formula>
      <formula>300</formula>
    </cfRule>
  </conditionalFormatting>
  <conditionalFormatting sqref="D47">
    <cfRule type="cellIs" dxfId="431" priority="91" stopIfTrue="1" operator="between">
      <formula>200</formula>
      <formula>300</formula>
    </cfRule>
  </conditionalFormatting>
  <conditionalFormatting sqref="D51">
    <cfRule type="cellIs" dxfId="430" priority="90" stopIfTrue="1" operator="between">
      <formula>200</formula>
      <formula>300</formula>
    </cfRule>
  </conditionalFormatting>
  <conditionalFormatting sqref="D55">
    <cfRule type="cellIs" dxfId="429" priority="89" stopIfTrue="1" operator="between">
      <formula>200</formula>
      <formula>300</formula>
    </cfRule>
  </conditionalFormatting>
  <conditionalFormatting sqref="C51:C53">
    <cfRule type="cellIs" dxfId="428" priority="88" stopIfTrue="1" operator="between">
      <formula>200</formula>
      <formula>300</formula>
    </cfRule>
  </conditionalFormatting>
  <conditionalFormatting sqref="D35">
    <cfRule type="cellIs" dxfId="427" priority="87" stopIfTrue="1" operator="between">
      <formula>200</formula>
      <formula>300</formula>
    </cfRule>
  </conditionalFormatting>
  <conditionalFormatting sqref="E35:W35">
    <cfRule type="cellIs" dxfId="426" priority="86" stopIfTrue="1" operator="between">
      <formula>200</formula>
      <formula>300</formula>
    </cfRule>
  </conditionalFormatting>
  <conditionalFormatting sqref="F52 L52:L54 N52 T52:T54 V52 H52:H54 J52 P52:P54 R52 D52:D54">
    <cfRule type="cellIs" dxfId="425" priority="82" stopIfTrue="1" operator="between">
      <formula>200</formula>
      <formula>300</formula>
    </cfRule>
  </conditionalFormatting>
  <conditionalFormatting sqref="F48 L48:L50 N48 T48:T50 V48 H48:H50 J48 P48:P50 R48">
    <cfRule type="cellIs" dxfId="424" priority="83" stopIfTrue="1" operator="between">
      <formula>200</formula>
      <formula>300</formula>
    </cfRule>
  </conditionalFormatting>
  <conditionalFormatting sqref="F56 L56:L59 N56 V56 H56:H59 J56 P56:P59 R56">
    <cfRule type="cellIs" dxfId="423" priority="81" stopIfTrue="1" operator="between">
      <formula>200</formula>
      <formula>300</formula>
    </cfRule>
  </conditionalFormatting>
  <conditionalFormatting sqref="F40 L40:L42 N40 T40:T42 V40 H40:H42 J40 P40:P42 R40">
    <cfRule type="cellIs" dxfId="422" priority="85" stopIfTrue="1" operator="between">
      <formula>200</formula>
      <formula>300</formula>
    </cfRule>
  </conditionalFormatting>
  <conditionalFormatting sqref="F44 L44:L46 N44 T44:T46 V44 H44:H46 J44 P44:P46 R44">
    <cfRule type="cellIs" dxfId="421" priority="84" stopIfTrue="1" operator="between">
      <formula>200</formula>
      <formula>300</formula>
    </cfRule>
  </conditionalFormatting>
  <conditionalFormatting sqref="Q36:Q38 Q44:Q46 Q48:Q50 Q52:Q54">
    <cfRule type="cellIs" dxfId="420" priority="80" stopIfTrue="1" operator="between">
      <formula>200</formula>
      <formula>300</formula>
    </cfRule>
  </conditionalFormatting>
  <conditionalFormatting sqref="T56:T59">
    <cfRule type="cellIs" dxfId="419" priority="79" stopIfTrue="1" operator="between">
      <formula>200</formula>
      <formula>300</formula>
    </cfRule>
  </conditionalFormatting>
  <conditionalFormatting sqref="M36:M38">
    <cfRule type="cellIs" dxfId="418" priority="78" stopIfTrue="1" operator="between">
      <formula>200</formula>
      <formula>300</formula>
    </cfRule>
  </conditionalFormatting>
  <conditionalFormatting sqref="D56:D59 D48:D50 D44:D46 D40:D42 D36:D38">
    <cfRule type="cellIs" dxfId="417" priority="76" stopIfTrue="1" operator="between">
      <formula>200</formula>
      <formula>300</formula>
    </cfRule>
  </conditionalFormatting>
  <conditionalFormatting sqref="P36:P38">
    <cfRule type="cellIs" dxfId="416" priority="77" stopIfTrue="1" operator="between">
      <formula>200</formula>
      <formula>300</formula>
    </cfRule>
  </conditionalFormatting>
  <conditionalFormatting sqref="E59">
    <cfRule type="cellIs" dxfId="415" priority="75" stopIfTrue="1" operator="between">
      <formula>200</formula>
      <formula>300</formula>
    </cfRule>
  </conditionalFormatting>
  <conditionalFormatting sqref="I59">
    <cfRule type="cellIs" dxfId="414" priority="74" stopIfTrue="1" operator="between">
      <formula>200</formula>
      <formula>300</formula>
    </cfRule>
  </conditionalFormatting>
  <conditionalFormatting sqref="M59">
    <cfRule type="cellIs" dxfId="413" priority="73" stopIfTrue="1" operator="between">
      <formula>200</formula>
      <formula>300</formula>
    </cfRule>
  </conditionalFormatting>
  <conditionalFormatting sqref="Q59">
    <cfRule type="cellIs" dxfId="412" priority="72" stopIfTrue="1" operator="between">
      <formula>200</formula>
      <formula>300</formula>
    </cfRule>
  </conditionalFormatting>
  <conditionalFormatting sqref="U59">
    <cfRule type="cellIs" dxfId="411" priority="71" stopIfTrue="1" operator="between">
      <formula>200</formula>
      <formula>300</formula>
    </cfRule>
  </conditionalFormatting>
  <conditionalFormatting sqref="X30:AA30">
    <cfRule type="cellIs" dxfId="410" priority="65" stopIfTrue="1" operator="between">
      <formula>200</formula>
      <formula>300</formula>
    </cfRule>
  </conditionalFormatting>
  <conditionalFormatting sqref="L30 H30 P30">
    <cfRule type="cellIs" dxfId="409" priority="64" stopIfTrue="1" operator="between">
      <formula>200</formula>
      <formula>300</formula>
    </cfRule>
  </conditionalFormatting>
  <conditionalFormatting sqref="T30">
    <cfRule type="cellIs" dxfId="408" priority="63" stopIfTrue="1" operator="between">
      <formula>200</formula>
      <formula>300</formula>
    </cfRule>
  </conditionalFormatting>
  <conditionalFormatting sqref="D30">
    <cfRule type="cellIs" dxfId="407" priority="62" stopIfTrue="1" operator="between">
      <formula>200</formula>
      <formula>300</formula>
    </cfRule>
  </conditionalFormatting>
  <conditionalFormatting sqref="E30">
    <cfRule type="cellIs" dxfId="406" priority="61" stopIfTrue="1" operator="between">
      <formula>200</formula>
      <formula>300</formula>
    </cfRule>
  </conditionalFormatting>
  <conditionalFormatting sqref="I30">
    <cfRule type="cellIs" dxfId="405" priority="60" stopIfTrue="1" operator="between">
      <formula>200</formula>
      <formula>300</formula>
    </cfRule>
  </conditionalFormatting>
  <conditionalFormatting sqref="M30">
    <cfRule type="cellIs" dxfId="404" priority="59" stopIfTrue="1" operator="between">
      <formula>200</formula>
      <formula>300</formula>
    </cfRule>
  </conditionalFormatting>
  <conditionalFormatting sqref="Q30">
    <cfRule type="cellIs" dxfId="403" priority="58" stopIfTrue="1" operator="between">
      <formula>200</formula>
      <formula>300</formula>
    </cfRule>
  </conditionalFormatting>
  <conditionalFormatting sqref="U30">
    <cfRule type="cellIs" dxfId="402" priority="57" stopIfTrue="1" operator="between">
      <formula>200</formula>
      <formula>300</formula>
    </cfRule>
  </conditionalFormatting>
  <conditionalFormatting sqref="E56:E58 E52:E54 E48:E50 E44:E46 E40:E42">
    <cfRule type="cellIs" dxfId="401" priority="56" stopIfTrue="1" operator="between">
      <formula>200</formula>
      <formula>300</formula>
    </cfRule>
  </conditionalFormatting>
  <conditionalFormatting sqref="I48:I50 I44:I46 I40:I42 I52:I54 I56:I58">
    <cfRule type="cellIs" dxfId="400" priority="55" stopIfTrue="1" operator="between">
      <formula>200</formula>
      <formula>300</formula>
    </cfRule>
  </conditionalFormatting>
  <conditionalFormatting sqref="I55">
    <cfRule type="cellIs" dxfId="399" priority="54" stopIfTrue="1" operator="between">
      <formula>200</formula>
      <formula>300</formula>
    </cfRule>
  </conditionalFormatting>
  <conditionalFormatting sqref="M56:M58 M52:M54 M48:M50 M44:M46 M40:M42">
    <cfRule type="cellIs" dxfId="398" priority="53" stopIfTrue="1" operator="between">
      <formula>200</formula>
      <formula>300</formula>
    </cfRule>
  </conditionalFormatting>
  <conditionalFormatting sqref="Q56:Q58 Q40:Q42">
    <cfRule type="cellIs" dxfId="397" priority="52" stopIfTrue="1" operator="between">
      <formula>200</formula>
      <formula>300</formula>
    </cfRule>
  </conditionalFormatting>
  <conditionalFormatting sqref="U56:U58 U52:U54 U48:U50 U44:U46 U40:U42">
    <cfRule type="cellIs" dxfId="396" priority="51" stopIfTrue="1" operator="between">
      <formula>200</formula>
      <formula>300</formula>
    </cfRule>
  </conditionalFormatting>
  <conditionalFormatting sqref="C5:C7 C9:C11 C13:C15 C25:C27 C17:C19">
    <cfRule type="cellIs" dxfId="395" priority="48" stopIfTrue="1" operator="between">
      <formula>200</formula>
      <formula>300</formula>
    </cfRule>
  </conditionalFormatting>
  <conditionalFormatting sqref="AA2:AA4">
    <cfRule type="cellIs" dxfId="394" priority="49" stopIfTrue="1" operator="between">
      <formula>200</formula>
      <formula>300</formula>
    </cfRule>
  </conditionalFormatting>
  <conditionalFormatting sqref="V9:W9 J9:K9 F9:G9 E6:F6 L6:L9 N6 T6:T9 U6:V6 H6:H9 I6:J6 R6 E17:W17 E21:W21 E25:W25 E13:W13 M9:S9 X5:AA29 E7:E9 I7:I9 U7:U9">
    <cfRule type="cellIs" dxfId="393" priority="50" stopIfTrue="1" operator="between">
      <formula>200</formula>
      <formula>300</formula>
    </cfRule>
  </conditionalFormatting>
  <conditionalFormatting sqref="D9">
    <cfRule type="cellIs" dxfId="392" priority="47" stopIfTrue="1" operator="between">
      <formula>200</formula>
      <formula>300</formula>
    </cfRule>
  </conditionalFormatting>
  <conditionalFormatting sqref="D13">
    <cfRule type="cellIs" dxfId="391" priority="46" stopIfTrue="1" operator="between">
      <formula>200</formula>
      <formula>300</formula>
    </cfRule>
  </conditionalFormatting>
  <conditionalFormatting sqref="D17">
    <cfRule type="cellIs" dxfId="390" priority="45" stopIfTrue="1" operator="between">
      <formula>200</formula>
      <formula>300</formula>
    </cfRule>
  </conditionalFormatting>
  <conditionalFormatting sqref="D21">
    <cfRule type="cellIs" dxfId="389" priority="44" stopIfTrue="1" operator="between">
      <formula>200</formula>
      <formula>300</formula>
    </cfRule>
  </conditionalFormatting>
  <conditionalFormatting sqref="D25">
    <cfRule type="cellIs" dxfId="388" priority="43" stopIfTrue="1" operator="between">
      <formula>200</formula>
      <formula>300</formula>
    </cfRule>
  </conditionalFormatting>
  <conditionalFormatting sqref="C21:C23">
    <cfRule type="cellIs" dxfId="387" priority="42" stopIfTrue="1" operator="between">
      <formula>200</formula>
      <formula>300</formula>
    </cfRule>
  </conditionalFormatting>
  <conditionalFormatting sqref="D5">
    <cfRule type="cellIs" dxfId="386" priority="41" stopIfTrue="1" operator="between">
      <formula>200</formula>
      <formula>300</formula>
    </cfRule>
  </conditionalFormatting>
  <conditionalFormatting sqref="E5:W5">
    <cfRule type="cellIs" dxfId="385" priority="40" stopIfTrue="1" operator="between">
      <formula>200</formula>
      <formula>300</formula>
    </cfRule>
  </conditionalFormatting>
  <conditionalFormatting sqref="F22 L22:L24 N22 T22:T24 V22 H22:H24 J22 P22:P24 R22 D22:D24">
    <cfRule type="cellIs" dxfId="384" priority="36" stopIfTrue="1" operator="between">
      <formula>200</formula>
      <formula>300</formula>
    </cfRule>
  </conditionalFormatting>
  <conditionalFormatting sqref="F18 L18:L20 N18 T18:T20 V18 H18:H20 J18 P18:P20 R18">
    <cfRule type="cellIs" dxfId="383" priority="37" stopIfTrue="1" operator="between">
      <formula>200</formula>
      <formula>300</formula>
    </cfRule>
  </conditionalFormatting>
  <conditionalFormatting sqref="F26 L26:L29 N26 V26 H26:H29 J26 P26:P29 R26">
    <cfRule type="cellIs" dxfId="382" priority="35" stopIfTrue="1" operator="between">
      <formula>200</formula>
      <formula>300</formula>
    </cfRule>
  </conditionalFormatting>
  <conditionalFormatting sqref="F10 L10:L12 N10 T10:T12 V10 H10:H12 J10 P10:P12 R10">
    <cfRule type="cellIs" dxfId="381" priority="39" stopIfTrue="1" operator="between">
      <formula>200</formula>
      <formula>300</formula>
    </cfRule>
  </conditionalFormatting>
  <conditionalFormatting sqref="F14 L14:L16 N14 T14:T16 V14 H14:H16 J14 P14:P16 R14">
    <cfRule type="cellIs" dxfId="380" priority="38" stopIfTrue="1" operator="between">
      <formula>200</formula>
      <formula>300</formula>
    </cfRule>
  </conditionalFormatting>
  <conditionalFormatting sqref="Q6:Q8 Q14:Q16 Q18:Q20 Q22:Q24">
    <cfRule type="cellIs" dxfId="379" priority="34" stopIfTrue="1" operator="between">
      <formula>200</formula>
      <formula>300</formula>
    </cfRule>
  </conditionalFormatting>
  <conditionalFormatting sqref="T26:T29">
    <cfRule type="cellIs" dxfId="378" priority="33" stopIfTrue="1" operator="between">
      <formula>200</formula>
      <formula>300</formula>
    </cfRule>
  </conditionalFormatting>
  <conditionalFormatting sqref="M6:M8">
    <cfRule type="cellIs" dxfId="377" priority="32" stopIfTrue="1" operator="between">
      <formula>200</formula>
      <formula>300</formula>
    </cfRule>
  </conditionalFormatting>
  <conditionalFormatting sqref="D26:D29 D18:D20 D14:D16 D10:D12 D6:D8">
    <cfRule type="cellIs" dxfId="376" priority="30" stopIfTrue="1" operator="between">
      <formula>200</formula>
      <formula>300</formula>
    </cfRule>
  </conditionalFormatting>
  <conditionalFormatting sqref="P6:P8">
    <cfRule type="cellIs" dxfId="375" priority="31" stopIfTrue="1" operator="between">
      <formula>200</formula>
      <formula>300</formula>
    </cfRule>
  </conditionalFormatting>
  <conditionalFormatting sqref="E29">
    <cfRule type="cellIs" dxfId="374" priority="29" stopIfTrue="1" operator="between">
      <formula>200</formula>
      <formula>300</formula>
    </cfRule>
  </conditionalFormatting>
  <conditionalFormatting sqref="I29">
    <cfRule type="cellIs" dxfId="373" priority="28" stopIfTrue="1" operator="between">
      <formula>200</formula>
      <formula>300</formula>
    </cfRule>
  </conditionalFormatting>
  <conditionalFormatting sqref="M29">
    <cfRule type="cellIs" dxfId="372" priority="27" stopIfTrue="1" operator="between">
      <formula>200</formula>
      <formula>300</formula>
    </cfRule>
  </conditionalFormatting>
  <conditionalFormatting sqref="Q29">
    <cfRule type="cellIs" dxfId="371" priority="26" stopIfTrue="1" operator="between">
      <formula>200</formula>
      <formula>300</formula>
    </cfRule>
  </conditionalFormatting>
  <conditionalFormatting sqref="U29">
    <cfRule type="cellIs" dxfId="370" priority="25" stopIfTrue="1" operator="between">
      <formula>200</formula>
      <formula>300</formula>
    </cfRule>
  </conditionalFormatting>
  <conditionalFormatting sqref="E26:E28 E22:E24 E18:E20 E14:E16 E10:E12">
    <cfRule type="cellIs" dxfId="369" priority="6" stopIfTrue="1" operator="between">
      <formula>200</formula>
      <formula>300</formula>
    </cfRule>
  </conditionalFormatting>
  <conditionalFormatting sqref="I26:I28 I22:I24 I18:I20 I14:I16 I10:I12">
    <cfRule type="cellIs" dxfId="368" priority="5" stopIfTrue="1" operator="between">
      <formula>200</formula>
      <formula>300</formula>
    </cfRule>
  </conditionalFormatting>
  <conditionalFormatting sqref="M26:M28 M22:M24 M18:M20 M14:M16 M10:M12">
    <cfRule type="cellIs" dxfId="367" priority="4" stopIfTrue="1" operator="between">
      <formula>200</formula>
      <formula>300</formula>
    </cfRule>
  </conditionalFormatting>
  <conditionalFormatting sqref="Q10:Q12">
    <cfRule type="cellIs" dxfId="366" priority="3" stopIfTrue="1" operator="between">
      <formula>200</formula>
      <formula>300</formula>
    </cfRule>
  </conditionalFormatting>
  <conditionalFormatting sqref="Q26:Q28">
    <cfRule type="cellIs" dxfId="365" priority="2" stopIfTrue="1" operator="between">
      <formula>200</formula>
      <formula>300</formula>
    </cfRule>
  </conditionalFormatting>
  <conditionalFormatting sqref="U26:U28 U22:U24 U18:U20 U14:U16 U10:U12">
    <cfRule type="cellIs" dxfId="364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zoomScale="90" zoomScaleNormal="90" workbookViewId="0">
      <selection activeCell="A2" sqref="A2"/>
    </sheetView>
  </sheetViews>
  <sheetFormatPr defaultColWidth="9.140625" defaultRowHeight="16.5" x14ac:dyDescent="0.25"/>
  <cols>
    <col min="1" max="1" width="1.5703125" style="65" customWidth="1"/>
    <col min="2" max="2" width="28.28515625" style="148" customWidth="1"/>
    <col min="3" max="3" width="7.85546875" style="65" customWidth="1"/>
    <col min="4" max="4" width="6.5703125" style="149" customWidth="1"/>
    <col min="5" max="5" width="8.7109375" style="150" customWidth="1"/>
    <col min="6" max="6" width="7.85546875" style="65" customWidth="1"/>
    <col min="7" max="7" width="14.140625" style="65" customWidth="1"/>
    <col min="8" max="8" width="5.7109375" style="65" bestFit="1" customWidth="1"/>
    <col min="9" max="9" width="7" style="65" customWidth="1"/>
    <col min="10" max="10" width="6.42578125" style="65" bestFit="1" customWidth="1"/>
    <col min="11" max="11" width="14.140625" style="65" customWidth="1"/>
    <col min="12" max="12" width="5.85546875" style="65" customWidth="1"/>
    <col min="13" max="13" width="7.42578125" style="65" customWidth="1"/>
    <col min="14" max="14" width="7.85546875" style="65" customWidth="1"/>
    <col min="15" max="15" width="14.140625" style="65" customWidth="1"/>
    <col min="16" max="16" width="6" style="65" customWidth="1"/>
    <col min="17" max="17" width="7.5703125" style="65" customWidth="1"/>
    <col min="18" max="18" width="7.85546875" style="65" customWidth="1"/>
    <col min="19" max="19" width="14.140625" style="65" customWidth="1"/>
    <col min="20" max="20" width="7.28515625" style="65" customWidth="1"/>
    <col min="21" max="21" width="8.7109375" style="65" customWidth="1"/>
    <col min="22" max="22" width="7.85546875" style="65" customWidth="1"/>
    <col min="23" max="23" width="14.140625" style="65" customWidth="1"/>
    <col min="24" max="24" width="9.7109375" style="65" customWidth="1"/>
    <col min="25" max="25" width="7.28515625" style="65" customWidth="1"/>
    <col min="26" max="26" width="12.28515625" style="65" customWidth="1"/>
    <col min="27" max="27" width="10.42578125" style="65" customWidth="1"/>
    <col min="28" max="28" width="14.42578125" style="149" customWidth="1"/>
    <col min="29" max="16384" width="9.140625" style="65"/>
  </cols>
  <sheetData>
    <row r="1" spans="1:34" ht="32.25" customHeight="1" x14ac:dyDescent="0.25">
      <c r="B1" s="66"/>
      <c r="C1" s="67"/>
      <c r="D1" s="68"/>
      <c r="E1" s="69"/>
      <c r="F1" s="69"/>
      <c r="G1" s="69" t="s">
        <v>133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7"/>
      <c r="S1" s="67"/>
      <c r="T1" s="67"/>
      <c r="U1" s="185"/>
      <c r="V1" s="186" t="s">
        <v>65</v>
      </c>
      <c r="W1" s="70"/>
      <c r="X1" s="70"/>
      <c r="Y1" s="70"/>
      <c r="Z1" s="67"/>
      <c r="AA1" s="67"/>
      <c r="AB1" s="68"/>
    </row>
    <row r="2" spans="1:34" ht="20.25" thickBot="1" x14ac:dyDescent="0.3">
      <c r="B2" s="71" t="s">
        <v>19</v>
      </c>
      <c r="C2" s="72"/>
      <c r="D2" s="68"/>
      <c r="E2" s="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34" x14ac:dyDescent="0.25">
      <c r="B3" s="74" t="s">
        <v>1</v>
      </c>
      <c r="C3" s="75" t="s">
        <v>20</v>
      </c>
      <c r="D3" s="76"/>
      <c r="E3" s="77" t="s">
        <v>21</v>
      </c>
      <c r="F3" s="249" t="s">
        <v>22</v>
      </c>
      <c r="G3" s="250"/>
      <c r="H3" s="78"/>
      <c r="I3" s="77" t="s">
        <v>23</v>
      </c>
      <c r="J3" s="249" t="s">
        <v>22</v>
      </c>
      <c r="K3" s="250"/>
      <c r="L3" s="79"/>
      <c r="M3" s="77" t="s">
        <v>24</v>
      </c>
      <c r="N3" s="249" t="s">
        <v>22</v>
      </c>
      <c r="O3" s="250"/>
      <c r="P3" s="79"/>
      <c r="Q3" s="77" t="s">
        <v>25</v>
      </c>
      <c r="R3" s="249" t="s">
        <v>22</v>
      </c>
      <c r="S3" s="250"/>
      <c r="T3" s="80"/>
      <c r="U3" s="77" t="s">
        <v>26</v>
      </c>
      <c r="V3" s="249" t="s">
        <v>22</v>
      </c>
      <c r="W3" s="250"/>
      <c r="X3" s="77" t="s">
        <v>27</v>
      </c>
      <c r="Y3" s="81"/>
      <c r="Z3" s="82" t="s">
        <v>28</v>
      </c>
      <c r="AA3" s="83" t="s">
        <v>4</v>
      </c>
      <c r="AB3" s="84" t="s">
        <v>27</v>
      </c>
    </row>
    <row r="4" spans="1:34" ht="17.25" thickBot="1" x14ac:dyDescent="0.3">
      <c r="A4" s="85"/>
      <c r="B4" s="86" t="s">
        <v>29</v>
      </c>
      <c r="C4" s="87"/>
      <c r="D4" s="88"/>
      <c r="E4" s="89" t="s">
        <v>30</v>
      </c>
      <c r="F4" s="251" t="s">
        <v>31</v>
      </c>
      <c r="G4" s="252"/>
      <c r="H4" s="90"/>
      <c r="I4" s="89" t="s">
        <v>30</v>
      </c>
      <c r="J4" s="251" t="s">
        <v>31</v>
      </c>
      <c r="K4" s="252"/>
      <c r="L4" s="89"/>
      <c r="M4" s="89" t="s">
        <v>30</v>
      </c>
      <c r="N4" s="251" t="s">
        <v>31</v>
      </c>
      <c r="O4" s="252"/>
      <c r="P4" s="89"/>
      <c r="Q4" s="89" t="s">
        <v>30</v>
      </c>
      <c r="R4" s="251" t="s">
        <v>31</v>
      </c>
      <c r="S4" s="252"/>
      <c r="T4" s="91"/>
      <c r="U4" s="89" t="s">
        <v>30</v>
      </c>
      <c r="V4" s="251" t="s">
        <v>31</v>
      </c>
      <c r="W4" s="252"/>
      <c r="X4" s="92" t="s">
        <v>30</v>
      </c>
      <c r="Y4" s="93" t="s">
        <v>32</v>
      </c>
      <c r="Z4" s="94" t="s">
        <v>33</v>
      </c>
      <c r="AA4" s="95" t="s">
        <v>34</v>
      </c>
      <c r="AB4" s="96" t="s">
        <v>2</v>
      </c>
    </row>
    <row r="5" spans="1:34" ht="48.75" customHeight="1" thickBot="1" x14ac:dyDescent="0.3">
      <c r="A5" s="97"/>
      <c r="B5" s="127" t="s">
        <v>54</v>
      </c>
      <c r="C5" s="99">
        <f>SUM(C6:C8)</f>
        <v>98</v>
      </c>
      <c r="D5" s="100">
        <f>SUM(D6:D8)</f>
        <v>410</v>
      </c>
      <c r="E5" s="101">
        <f>SUM(E6:E8)</f>
        <v>508</v>
      </c>
      <c r="F5" s="102">
        <f>E25</f>
        <v>560</v>
      </c>
      <c r="G5" s="103" t="str">
        <f>B25</f>
        <v>VERX</v>
      </c>
      <c r="H5" s="104">
        <f>SUM(H6:H8)</f>
        <v>442</v>
      </c>
      <c r="I5" s="105">
        <f>SUM(I6:I8)</f>
        <v>540</v>
      </c>
      <c r="J5" s="105">
        <f>I21</f>
        <v>519</v>
      </c>
      <c r="K5" s="106" t="str">
        <f>B21</f>
        <v>Aavmar</v>
      </c>
      <c r="L5" s="107">
        <f>SUM(L6:L8)</f>
        <v>409</v>
      </c>
      <c r="M5" s="102">
        <f>SUM(M6:M8)</f>
        <v>507</v>
      </c>
      <c r="N5" s="102">
        <f>M17</f>
        <v>621</v>
      </c>
      <c r="O5" s="103" t="str">
        <f>B17</f>
        <v>Rakvere Linnavalitsus</v>
      </c>
      <c r="P5" s="108">
        <f>SUM(P6:P8)</f>
        <v>330</v>
      </c>
      <c r="Q5" s="102">
        <f>SUM(Q6:Q8)</f>
        <v>428</v>
      </c>
      <c r="R5" s="102">
        <f>Q13</f>
        <v>515</v>
      </c>
      <c r="S5" s="103" t="str">
        <f>B13</f>
        <v>JKM</v>
      </c>
      <c r="T5" s="108">
        <f>SUM(T6:T8)</f>
        <v>445</v>
      </c>
      <c r="U5" s="102">
        <f>SUM(U6:U8)</f>
        <v>543</v>
      </c>
      <c r="V5" s="102">
        <f>U9</f>
        <v>457</v>
      </c>
      <c r="W5" s="103" t="str">
        <f>B9</f>
        <v>Toode</v>
      </c>
      <c r="X5" s="109">
        <f t="shared" ref="X5:X28" si="0">E5+I5+M5+Q5+U5</f>
        <v>2526</v>
      </c>
      <c r="Y5" s="107">
        <f>SUM(Y6:Y8)</f>
        <v>2036</v>
      </c>
      <c r="Z5" s="110">
        <f>AVERAGE(Z6,Z7,Z8)</f>
        <v>168.4</v>
      </c>
      <c r="AA5" s="111">
        <f>AVERAGE(AA6,AA7,AA8)</f>
        <v>135.73333333333332</v>
      </c>
      <c r="AB5" s="240">
        <f>F6+J6+N6+R6+V6</f>
        <v>2</v>
      </c>
    </row>
    <row r="6" spans="1:34" ht="16.899999999999999" customHeight="1" x14ac:dyDescent="0.25">
      <c r="A6" s="112"/>
      <c r="B6" s="113" t="s">
        <v>56</v>
      </c>
      <c r="C6" s="114">
        <v>28</v>
      </c>
      <c r="D6" s="115">
        <v>141</v>
      </c>
      <c r="E6" s="116">
        <f>D6+C6</f>
        <v>169</v>
      </c>
      <c r="F6" s="243">
        <v>0</v>
      </c>
      <c r="G6" s="244"/>
      <c r="H6" s="117">
        <v>191</v>
      </c>
      <c r="I6" s="118">
        <f>H6+C6</f>
        <v>219</v>
      </c>
      <c r="J6" s="243">
        <v>1</v>
      </c>
      <c r="K6" s="244"/>
      <c r="L6" s="117">
        <v>135</v>
      </c>
      <c r="M6" s="118">
        <f>L6+C6</f>
        <v>163</v>
      </c>
      <c r="N6" s="243">
        <v>0</v>
      </c>
      <c r="O6" s="244"/>
      <c r="P6" s="117">
        <v>125</v>
      </c>
      <c r="Q6" s="116">
        <f>P6+C6</f>
        <v>153</v>
      </c>
      <c r="R6" s="243">
        <v>0</v>
      </c>
      <c r="S6" s="244"/>
      <c r="T6" s="115">
        <v>176</v>
      </c>
      <c r="U6" s="116">
        <f>T6+C6</f>
        <v>204</v>
      </c>
      <c r="V6" s="243">
        <v>1</v>
      </c>
      <c r="W6" s="244"/>
      <c r="X6" s="118">
        <f t="shared" si="0"/>
        <v>908</v>
      </c>
      <c r="Y6" s="117">
        <f>D6+H6+L6+P6+T6</f>
        <v>768</v>
      </c>
      <c r="Z6" s="119">
        <f>AVERAGE(E6,I6,M6,Q6,U6)</f>
        <v>181.6</v>
      </c>
      <c r="AA6" s="120">
        <f>AVERAGE(E6,I6,M6,Q6,U6)-C6</f>
        <v>153.6</v>
      </c>
      <c r="AB6" s="241"/>
    </row>
    <row r="7" spans="1:34" s="85" customFormat="1" ht="16.149999999999999" customHeight="1" x14ac:dyDescent="0.25">
      <c r="A7" s="112"/>
      <c r="B7" s="113" t="s">
        <v>57</v>
      </c>
      <c r="C7" s="121">
        <v>39</v>
      </c>
      <c r="D7" s="115">
        <v>109</v>
      </c>
      <c r="E7" s="116">
        <f t="shared" ref="E7:E8" si="1">D7+C7</f>
        <v>148</v>
      </c>
      <c r="F7" s="245"/>
      <c r="G7" s="246"/>
      <c r="H7" s="117">
        <v>101</v>
      </c>
      <c r="I7" s="118">
        <f t="shared" ref="I7:I8" si="2">H7+C7</f>
        <v>140</v>
      </c>
      <c r="J7" s="245"/>
      <c r="K7" s="246"/>
      <c r="L7" s="117">
        <v>110</v>
      </c>
      <c r="M7" s="118">
        <f t="shared" ref="M7:M8" si="3">L7+C7</f>
        <v>149</v>
      </c>
      <c r="N7" s="245"/>
      <c r="O7" s="246"/>
      <c r="P7" s="115">
        <v>93</v>
      </c>
      <c r="Q7" s="116">
        <f t="shared" ref="Q7:Q8" si="4">P7+C7</f>
        <v>132</v>
      </c>
      <c r="R7" s="245"/>
      <c r="S7" s="246"/>
      <c r="T7" s="115">
        <v>116</v>
      </c>
      <c r="U7" s="116">
        <f t="shared" ref="U7:U8" si="5">T7+C7</f>
        <v>155</v>
      </c>
      <c r="V7" s="245"/>
      <c r="W7" s="246"/>
      <c r="X7" s="118">
        <f t="shared" si="0"/>
        <v>724</v>
      </c>
      <c r="Y7" s="117">
        <f>D7+H7+L7+P7+T7</f>
        <v>529</v>
      </c>
      <c r="Z7" s="119">
        <f>AVERAGE(E7,I7,M7,Q7,U7)</f>
        <v>144.80000000000001</v>
      </c>
      <c r="AA7" s="120">
        <f>AVERAGE(E7,I7,M7,Q7,U7)-C7</f>
        <v>105.80000000000001</v>
      </c>
      <c r="AB7" s="241"/>
      <c r="AD7" s="65"/>
      <c r="AE7" s="65"/>
      <c r="AF7" s="65"/>
      <c r="AG7" s="65"/>
      <c r="AH7" s="65"/>
    </row>
    <row r="8" spans="1:34" s="85" customFormat="1" ht="17.45" customHeight="1" thickBot="1" x14ac:dyDescent="0.3">
      <c r="A8" s="112"/>
      <c r="B8" s="122" t="s">
        <v>58</v>
      </c>
      <c r="C8" s="123">
        <v>31</v>
      </c>
      <c r="D8" s="115">
        <v>160</v>
      </c>
      <c r="E8" s="116">
        <f t="shared" si="1"/>
        <v>191</v>
      </c>
      <c r="F8" s="247"/>
      <c r="G8" s="248"/>
      <c r="H8" s="124">
        <v>150</v>
      </c>
      <c r="I8" s="118">
        <f t="shared" si="2"/>
        <v>181</v>
      </c>
      <c r="J8" s="247"/>
      <c r="K8" s="248"/>
      <c r="L8" s="117">
        <v>164</v>
      </c>
      <c r="M8" s="118">
        <f t="shared" si="3"/>
        <v>195</v>
      </c>
      <c r="N8" s="247"/>
      <c r="O8" s="248"/>
      <c r="P8" s="115">
        <v>112</v>
      </c>
      <c r="Q8" s="116">
        <f t="shared" si="4"/>
        <v>143</v>
      </c>
      <c r="R8" s="247"/>
      <c r="S8" s="248"/>
      <c r="T8" s="115">
        <v>153</v>
      </c>
      <c r="U8" s="116">
        <f t="shared" si="5"/>
        <v>184</v>
      </c>
      <c r="V8" s="247"/>
      <c r="W8" s="248"/>
      <c r="X8" s="118">
        <f t="shared" si="0"/>
        <v>894</v>
      </c>
      <c r="Y8" s="124">
        <f>D8+H8+L8+P8+T8</f>
        <v>739</v>
      </c>
      <c r="Z8" s="125">
        <f>AVERAGE(E8,I8,M8,Q8,U8)</f>
        <v>178.8</v>
      </c>
      <c r="AA8" s="126">
        <f>AVERAGE(E8,I8,M8,Q8,U8)-C8</f>
        <v>147.80000000000001</v>
      </c>
      <c r="AB8" s="242"/>
      <c r="AD8" s="65"/>
      <c r="AE8" s="65"/>
      <c r="AF8" s="65"/>
      <c r="AG8" s="65"/>
      <c r="AH8" s="65"/>
    </row>
    <row r="9" spans="1:34" s="134" customFormat="1" ht="48.75" customHeight="1" thickBot="1" x14ac:dyDescent="0.3">
      <c r="A9" s="112"/>
      <c r="B9" s="127" t="s">
        <v>71</v>
      </c>
      <c r="C9" s="128">
        <f>SUM(C10:C12)</f>
        <v>88</v>
      </c>
      <c r="D9" s="100">
        <f>SUM(D10:D12)</f>
        <v>405</v>
      </c>
      <c r="E9" s="129">
        <f>SUM(E10:E12)</f>
        <v>493</v>
      </c>
      <c r="F9" s="129">
        <f>E21</f>
        <v>523</v>
      </c>
      <c r="G9" s="106" t="str">
        <f>B21</f>
        <v>Aavmar</v>
      </c>
      <c r="H9" s="130">
        <f>SUM(H10:H12)</f>
        <v>437</v>
      </c>
      <c r="I9" s="129">
        <f>SUM(I10:I12)</f>
        <v>525</v>
      </c>
      <c r="J9" s="129">
        <f>I17</f>
        <v>480</v>
      </c>
      <c r="K9" s="106" t="str">
        <f>B17</f>
        <v>Rakvere Linnavalitsus</v>
      </c>
      <c r="L9" s="107">
        <f>SUM(L10:L12)</f>
        <v>467</v>
      </c>
      <c r="M9" s="131">
        <f>SUM(M10:M12)</f>
        <v>555</v>
      </c>
      <c r="N9" s="129">
        <f>M13</f>
        <v>555</v>
      </c>
      <c r="O9" s="106" t="str">
        <f>B13</f>
        <v>JKM</v>
      </c>
      <c r="P9" s="107">
        <f>SUM(P10:P12)</f>
        <v>445</v>
      </c>
      <c r="Q9" s="102">
        <f>SUM(Q10:Q12)</f>
        <v>533</v>
      </c>
      <c r="R9" s="129">
        <f>Q25</f>
        <v>572</v>
      </c>
      <c r="S9" s="106" t="str">
        <f>B25</f>
        <v>VERX</v>
      </c>
      <c r="T9" s="107">
        <f>SUM(T10:T12)</f>
        <v>369</v>
      </c>
      <c r="U9" s="132">
        <f>SUM(U10:U12)</f>
        <v>457</v>
      </c>
      <c r="V9" s="129">
        <f>U5</f>
        <v>543</v>
      </c>
      <c r="W9" s="106" t="str">
        <f>B5</f>
        <v>Silfer</v>
      </c>
      <c r="X9" s="109">
        <f t="shared" si="0"/>
        <v>2563</v>
      </c>
      <c r="Y9" s="107">
        <f>SUM(Y10:Y12)</f>
        <v>2123</v>
      </c>
      <c r="Z9" s="133">
        <f>AVERAGE(Z10,Z11,Z12)</f>
        <v>170.86666666666665</v>
      </c>
      <c r="AA9" s="111">
        <f>AVERAGE(AA10,AA11,AA12)</f>
        <v>141.53333333333333</v>
      </c>
      <c r="AB9" s="240">
        <f>F10+J10+N10+R10+V10</f>
        <v>1.5</v>
      </c>
      <c r="AD9" s="65"/>
      <c r="AE9" s="65"/>
      <c r="AF9" s="65"/>
      <c r="AG9" s="65"/>
      <c r="AH9" s="65"/>
    </row>
    <row r="10" spans="1:34" s="134" customFormat="1" ht="16.149999999999999" customHeight="1" x14ac:dyDescent="0.25">
      <c r="A10" s="112"/>
      <c r="B10" s="135" t="s">
        <v>89</v>
      </c>
      <c r="C10" s="121">
        <v>47</v>
      </c>
      <c r="D10" s="115">
        <v>142</v>
      </c>
      <c r="E10" s="116">
        <f>D10+C10</f>
        <v>189</v>
      </c>
      <c r="F10" s="243">
        <v>0</v>
      </c>
      <c r="G10" s="244"/>
      <c r="H10" s="117">
        <v>133</v>
      </c>
      <c r="I10" s="118">
        <f>H10+C10</f>
        <v>180</v>
      </c>
      <c r="J10" s="243">
        <v>1</v>
      </c>
      <c r="K10" s="244"/>
      <c r="L10" s="117">
        <v>154</v>
      </c>
      <c r="M10" s="118">
        <f>L10+C10</f>
        <v>201</v>
      </c>
      <c r="N10" s="243">
        <v>0.5</v>
      </c>
      <c r="O10" s="244"/>
      <c r="P10" s="117">
        <v>147</v>
      </c>
      <c r="Q10" s="116">
        <f>P10+C10</f>
        <v>194</v>
      </c>
      <c r="R10" s="243">
        <v>0</v>
      </c>
      <c r="S10" s="244"/>
      <c r="T10" s="115">
        <v>100</v>
      </c>
      <c r="U10" s="116">
        <f>T10+C10</f>
        <v>147</v>
      </c>
      <c r="V10" s="243">
        <v>0</v>
      </c>
      <c r="W10" s="244"/>
      <c r="X10" s="118">
        <f t="shared" si="0"/>
        <v>911</v>
      </c>
      <c r="Y10" s="117">
        <f>D10+H10+L10+P10+T10</f>
        <v>676</v>
      </c>
      <c r="Z10" s="119">
        <f>AVERAGE(E10,I10,M10,Q10,U10)</f>
        <v>182.2</v>
      </c>
      <c r="AA10" s="120">
        <f>AVERAGE(E10,I10,M10,Q10,U10)-C10</f>
        <v>135.19999999999999</v>
      </c>
      <c r="AB10" s="241"/>
      <c r="AD10" s="65"/>
      <c r="AE10" s="65"/>
      <c r="AF10" s="65"/>
      <c r="AG10" s="65"/>
      <c r="AH10" s="65"/>
    </row>
    <row r="11" spans="1:34" s="134" customFormat="1" ht="16.149999999999999" customHeight="1" x14ac:dyDescent="0.25">
      <c r="A11" s="112"/>
      <c r="B11" s="122" t="s">
        <v>90</v>
      </c>
      <c r="C11" s="121">
        <v>27</v>
      </c>
      <c r="D11" s="115">
        <v>133</v>
      </c>
      <c r="E11" s="116">
        <f t="shared" ref="E11:E12" si="6">D11+C11</f>
        <v>160</v>
      </c>
      <c r="F11" s="245"/>
      <c r="G11" s="246"/>
      <c r="H11" s="117">
        <v>138</v>
      </c>
      <c r="I11" s="118">
        <f t="shared" ref="I11:I12" si="7">H11+C11</f>
        <v>165</v>
      </c>
      <c r="J11" s="245"/>
      <c r="K11" s="246"/>
      <c r="L11" s="117">
        <v>146</v>
      </c>
      <c r="M11" s="118">
        <f t="shared" ref="M11:M12" si="8">L11+C11</f>
        <v>173</v>
      </c>
      <c r="N11" s="245"/>
      <c r="O11" s="246"/>
      <c r="P11" s="115">
        <v>164</v>
      </c>
      <c r="Q11" s="116">
        <f t="shared" ref="Q11:Q12" si="9">P11+C11</f>
        <v>191</v>
      </c>
      <c r="R11" s="245"/>
      <c r="S11" s="246"/>
      <c r="T11" s="115">
        <v>115</v>
      </c>
      <c r="U11" s="116">
        <f t="shared" ref="U11:U12" si="10">T11+C11</f>
        <v>142</v>
      </c>
      <c r="V11" s="245"/>
      <c r="W11" s="246"/>
      <c r="X11" s="118">
        <f t="shared" si="0"/>
        <v>831</v>
      </c>
      <c r="Y11" s="117">
        <f>D11+H11+L11+P11+T11</f>
        <v>696</v>
      </c>
      <c r="Z11" s="119">
        <f>AVERAGE(E11,I11,M11,Q11,U11)</f>
        <v>166.2</v>
      </c>
      <c r="AA11" s="120">
        <f>AVERAGE(E11,I11,M11,Q11,U11)-C11</f>
        <v>139.19999999999999</v>
      </c>
      <c r="AB11" s="241"/>
      <c r="AD11" s="65"/>
      <c r="AE11" s="65"/>
      <c r="AF11" s="65"/>
      <c r="AG11" s="65"/>
      <c r="AH11" s="65"/>
    </row>
    <row r="12" spans="1:34" s="134" customFormat="1" ht="16.899999999999999" customHeight="1" thickBot="1" x14ac:dyDescent="0.3">
      <c r="A12" s="112"/>
      <c r="B12" s="136" t="s">
        <v>91</v>
      </c>
      <c r="C12" s="123">
        <v>14</v>
      </c>
      <c r="D12" s="115">
        <v>130</v>
      </c>
      <c r="E12" s="116">
        <f t="shared" si="6"/>
        <v>144</v>
      </c>
      <c r="F12" s="247"/>
      <c r="G12" s="248"/>
      <c r="H12" s="124">
        <v>166</v>
      </c>
      <c r="I12" s="118">
        <f t="shared" si="7"/>
        <v>180</v>
      </c>
      <c r="J12" s="247"/>
      <c r="K12" s="248"/>
      <c r="L12" s="117">
        <v>167</v>
      </c>
      <c r="M12" s="118">
        <f t="shared" si="8"/>
        <v>181</v>
      </c>
      <c r="N12" s="247"/>
      <c r="O12" s="248"/>
      <c r="P12" s="115">
        <v>134</v>
      </c>
      <c r="Q12" s="116">
        <f t="shared" si="9"/>
        <v>148</v>
      </c>
      <c r="R12" s="247"/>
      <c r="S12" s="248"/>
      <c r="T12" s="115">
        <v>154</v>
      </c>
      <c r="U12" s="116">
        <f t="shared" si="10"/>
        <v>168</v>
      </c>
      <c r="V12" s="247"/>
      <c r="W12" s="248"/>
      <c r="X12" s="118">
        <f t="shared" si="0"/>
        <v>821</v>
      </c>
      <c r="Y12" s="124">
        <f>D12+H12+L12+P12+T12</f>
        <v>751</v>
      </c>
      <c r="Z12" s="125">
        <f>AVERAGE(E12,I12,M12,Q12,U12)</f>
        <v>164.2</v>
      </c>
      <c r="AA12" s="126">
        <f>AVERAGE(E12,I12,M12,Q12,U12)-C12</f>
        <v>150.19999999999999</v>
      </c>
      <c r="AB12" s="242"/>
      <c r="AD12" s="65"/>
      <c r="AE12" s="65"/>
      <c r="AF12" s="65"/>
      <c r="AG12" s="65"/>
      <c r="AH12" s="65"/>
    </row>
    <row r="13" spans="1:34" s="134" customFormat="1" ht="44.45" customHeight="1" x14ac:dyDescent="0.2">
      <c r="A13" s="112"/>
      <c r="B13" s="193" t="s">
        <v>109</v>
      </c>
      <c r="C13" s="128">
        <f>SUM(C14:C16)</f>
        <v>74</v>
      </c>
      <c r="D13" s="100">
        <f>SUM(D14:D16)</f>
        <v>457</v>
      </c>
      <c r="E13" s="129">
        <f>SUM(E14:E16)</f>
        <v>531</v>
      </c>
      <c r="F13" s="129">
        <f>E17</f>
        <v>567</v>
      </c>
      <c r="G13" s="106" t="str">
        <f>B17</f>
        <v>Rakvere Linnavalitsus</v>
      </c>
      <c r="H13" s="130">
        <f>SUM(H14:H16)</f>
        <v>443</v>
      </c>
      <c r="I13" s="129">
        <f>SUM(I14:I16)</f>
        <v>517</v>
      </c>
      <c r="J13" s="129">
        <f>I25</f>
        <v>549</v>
      </c>
      <c r="K13" s="106" t="str">
        <f>B25</f>
        <v>VERX</v>
      </c>
      <c r="L13" s="107">
        <f>SUM(L14:L16)</f>
        <v>481</v>
      </c>
      <c r="M13" s="129">
        <f>SUM(M14:M16)</f>
        <v>555</v>
      </c>
      <c r="N13" s="129">
        <f>M9</f>
        <v>555</v>
      </c>
      <c r="O13" s="106" t="str">
        <f>B9</f>
        <v>Toode</v>
      </c>
      <c r="P13" s="107">
        <f>SUM(P14:P16)</f>
        <v>441</v>
      </c>
      <c r="Q13" s="129">
        <f>SUM(Q14:Q16)</f>
        <v>515</v>
      </c>
      <c r="R13" s="129">
        <f>Q5</f>
        <v>428</v>
      </c>
      <c r="S13" s="106" t="str">
        <f>B5</f>
        <v>Silfer</v>
      </c>
      <c r="T13" s="107">
        <f>SUM(T14:T16)</f>
        <v>464</v>
      </c>
      <c r="U13" s="129">
        <f>SUM(U14:U16)</f>
        <v>538</v>
      </c>
      <c r="V13" s="129">
        <f>U21</f>
        <v>543</v>
      </c>
      <c r="W13" s="106" t="str">
        <f>B21</f>
        <v>Aavmar</v>
      </c>
      <c r="X13" s="109">
        <f t="shared" si="0"/>
        <v>2656</v>
      </c>
      <c r="Y13" s="107">
        <f>SUM(Y14:Y16)</f>
        <v>2286</v>
      </c>
      <c r="Z13" s="133">
        <f>AVERAGE(Z14,Z15,Z16)</f>
        <v>177.06666666666669</v>
      </c>
      <c r="AA13" s="111">
        <f>AVERAGE(AA14,AA15,AA16)</f>
        <v>152.4</v>
      </c>
      <c r="AB13" s="240">
        <f>F14+J14+N14+R14+V14</f>
        <v>1.5</v>
      </c>
    </row>
    <row r="14" spans="1:34" s="134" customFormat="1" ht="16.149999999999999" customHeight="1" x14ac:dyDescent="0.2">
      <c r="A14" s="112"/>
      <c r="B14" s="113" t="s">
        <v>108</v>
      </c>
      <c r="C14" s="121">
        <v>17</v>
      </c>
      <c r="D14" s="115">
        <v>155</v>
      </c>
      <c r="E14" s="116">
        <f>D14+C14</f>
        <v>172</v>
      </c>
      <c r="F14" s="243">
        <v>0</v>
      </c>
      <c r="G14" s="244"/>
      <c r="H14" s="117">
        <v>113</v>
      </c>
      <c r="I14" s="118">
        <f>H14+C14</f>
        <v>130</v>
      </c>
      <c r="J14" s="243">
        <v>0</v>
      </c>
      <c r="K14" s="244"/>
      <c r="L14" s="117">
        <v>170</v>
      </c>
      <c r="M14" s="118">
        <f>L14+C14</f>
        <v>187</v>
      </c>
      <c r="N14" s="243">
        <v>0.5</v>
      </c>
      <c r="O14" s="244"/>
      <c r="P14" s="117">
        <v>179</v>
      </c>
      <c r="Q14" s="116">
        <f>P14+C14</f>
        <v>196</v>
      </c>
      <c r="R14" s="243">
        <v>1</v>
      </c>
      <c r="S14" s="244"/>
      <c r="T14" s="115">
        <v>167</v>
      </c>
      <c r="U14" s="116">
        <f>T14+C14</f>
        <v>184</v>
      </c>
      <c r="V14" s="243">
        <v>0</v>
      </c>
      <c r="W14" s="244"/>
      <c r="X14" s="118">
        <f t="shared" si="0"/>
        <v>869</v>
      </c>
      <c r="Y14" s="117">
        <f>D14+H14+L14+P14+T14</f>
        <v>784</v>
      </c>
      <c r="Z14" s="119">
        <f>AVERAGE(E14,I14,M14,Q14,U14)</f>
        <v>173.8</v>
      </c>
      <c r="AA14" s="120">
        <f>AVERAGE(E14,I14,M14,Q14,U14)-C14</f>
        <v>156.80000000000001</v>
      </c>
      <c r="AB14" s="241"/>
    </row>
    <row r="15" spans="1:34" s="134" customFormat="1" ht="16.149999999999999" customHeight="1" x14ac:dyDescent="0.2">
      <c r="A15" s="112"/>
      <c r="B15" s="122" t="s">
        <v>110</v>
      </c>
      <c r="C15" s="121">
        <v>36</v>
      </c>
      <c r="D15" s="115">
        <v>163</v>
      </c>
      <c r="E15" s="116">
        <f t="shared" ref="E15:E16" si="11">D15+C15</f>
        <v>199</v>
      </c>
      <c r="F15" s="245"/>
      <c r="G15" s="246"/>
      <c r="H15" s="117">
        <v>155</v>
      </c>
      <c r="I15" s="118">
        <f t="shared" ref="I15:I16" si="12">H15+C15</f>
        <v>191</v>
      </c>
      <c r="J15" s="245"/>
      <c r="K15" s="246"/>
      <c r="L15" s="117">
        <v>149</v>
      </c>
      <c r="M15" s="118">
        <f t="shared" ref="M15:M16" si="13">L15+C15</f>
        <v>185</v>
      </c>
      <c r="N15" s="245"/>
      <c r="O15" s="246"/>
      <c r="P15" s="115">
        <v>103</v>
      </c>
      <c r="Q15" s="116">
        <f t="shared" ref="Q15:Q16" si="14">P15+C15</f>
        <v>139</v>
      </c>
      <c r="R15" s="245"/>
      <c r="S15" s="246"/>
      <c r="T15" s="115">
        <v>160</v>
      </c>
      <c r="U15" s="116">
        <f t="shared" ref="U15:U16" si="15">T15+C15</f>
        <v>196</v>
      </c>
      <c r="V15" s="245"/>
      <c r="W15" s="246"/>
      <c r="X15" s="118">
        <f t="shared" si="0"/>
        <v>910</v>
      </c>
      <c r="Y15" s="117">
        <f>D15+H15+L15+P15+T15</f>
        <v>730</v>
      </c>
      <c r="Z15" s="119">
        <f>AVERAGE(E15,I15,M15,Q15,U15)</f>
        <v>182</v>
      </c>
      <c r="AA15" s="120">
        <f>AVERAGE(E15,I15,M15,Q15,U15)-C15</f>
        <v>146</v>
      </c>
      <c r="AB15" s="241"/>
    </row>
    <row r="16" spans="1:34" s="134" customFormat="1" ht="16.899999999999999" customHeight="1" thickBot="1" x14ac:dyDescent="0.25">
      <c r="A16" s="112"/>
      <c r="B16" s="136" t="s">
        <v>107</v>
      </c>
      <c r="C16" s="123">
        <v>21</v>
      </c>
      <c r="D16" s="115">
        <v>139</v>
      </c>
      <c r="E16" s="116">
        <f t="shared" si="11"/>
        <v>160</v>
      </c>
      <c r="F16" s="247"/>
      <c r="G16" s="248"/>
      <c r="H16" s="124">
        <v>175</v>
      </c>
      <c r="I16" s="118">
        <f t="shared" si="12"/>
        <v>196</v>
      </c>
      <c r="J16" s="247"/>
      <c r="K16" s="248"/>
      <c r="L16" s="117">
        <v>162</v>
      </c>
      <c r="M16" s="118">
        <f t="shared" si="13"/>
        <v>183</v>
      </c>
      <c r="N16" s="247"/>
      <c r="O16" s="248"/>
      <c r="P16" s="115">
        <v>159</v>
      </c>
      <c r="Q16" s="116">
        <f t="shared" si="14"/>
        <v>180</v>
      </c>
      <c r="R16" s="247"/>
      <c r="S16" s="248"/>
      <c r="T16" s="115">
        <v>137</v>
      </c>
      <c r="U16" s="116">
        <f t="shared" si="15"/>
        <v>158</v>
      </c>
      <c r="V16" s="247"/>
      <c r="W16" s="248"/>
      <c r="X16" s="118">
        <f t="shared" si="0"/>
        <v>877</v>
      </c>
      <c r="Y16" s="124">
        <f>D16+H16+L16+P16+T16</f>
        <v>772</v>
      </c>
      <c r="Z16" s="125">
        <f>AVERAGE(E16,I16,M16,Q16,U16)</f>
        <v>175.4</v>
      </c>
      <c r="AA16" s="126">
        <f>AVERAGE(E16,I16,M16,Q16,U16)-C16</f>
        <v>154.4</v>
      </c>
      <c r="AB16" s="242"/>
    </row>
    <row r="17" spans="1:28" s="134" customFormat="1" ht="48.75" customHeight="1" thickBot="1" x14ac:dyDescent="0.25">
      <c r="A17" s="112"/>
      <c r="B17" s="98" t="s">
        <v>96</v>
      </c>
      <c r="C17" s="128">
        <f>SUM(C18:C20)</f>
        <v>91</v>
      </c>
      <c r="D17" s="100">
        <f>SUM(D18:D20)</f>
        <v>476</v>
      </c>
      <c r="E17" s="129">
        <f>SUM(E18:E20)</f>
        <v>567</v>
      </c>
      <c r="F17" s="129">
        <f>E13</f>
        <v>531</v>
      </c>
      <c r="G17" s="106" t="str">
        <f>B13</f>
        <v>JKM</v>
      </c>
      <c r="H17" s="137">
        <f>SUM(H18:H20)</f>
        <v>389</v>
      </c>
      <c r="I17" s="129">
        <f>SUM(I18:I20)</f>
        <v>480</v>
      </c>
      <c r="J17" s="129">
        <f>I9</f>
        <v>525</v>
      </c>
      <c r="K17" s="106" t="str">
        <f>B9</f>
        <v>Toode</v>
      </c>
      <c r="L17" s="108">
        <f>SUM(L18:L20)</f>
        <v>530</v>
      </c>
      <c r="M17" s="132">
        <f>SUM(M18:M20)</f>
        <v>621</v>
      </c>
      <c r="N17" s="129">
        <f>M5</f>
        <v>507</v>
      </c>
      <c r="O17" s="106" t="str">
        <f>B5</f>
        <v>Silfer</v>
      </c>
      <c r="P17" s="107">
        <f>SUM(P18:P20)</f>
        <v>430</v>
      </c>
      <c r="Q17" s="132">
        <f>SUM(Q18:Q20)</f>
        <v>521</v>
      </c>
      <c r="R17" s="129">
        <f>Q21</f>
        <v>539</v>
      </c>
      <c r="S17" s="106" t="str">
        <f>B21</f>
        <v>Aavmar</v>
      </c>
      <c r="T17" s="107">
        <f>SUM(T18:T20)</f>
        <v>492</v>
      </c>
      <c r="U17" s="132">
        <f>SUM(U18:U20)</f>
        <v>583</v>
      </c>
      <c r="V17" s="129">
        <f>U25</f>
        <v>620</v>
      </c>
      <c r="W17" s="106" t="str">
        <f>B25</f>
        <v>VERX</v>
      </c>
      <c r="X17" s="109">
        <f t="shared" si="0"/>
        <v>2772</v>
      </c>
      <c r="Y17" s="107">
        <f>SUM(Y18:Y20)</f>
        <v>2317</v>
      </c>
      <c r="Z17" s="133">
        <f>AVERAGE(Z18,Z19,Z20)</f>
        <v>184.79999999999998</v>
      </c>
      <c r="AA17" s="111">
        <f>AVERAGE(AA18,AA19,AA20)</f>
        <v>154.46666666666667</v>
      </c>
      <c r="AB17" s="240">
        <f>F18+J18+N18+R18+V18</f>
        <v>2</v>
      </c>
    </row>
    <row r="18" spans="1:28" s="134" customFormat="1" ht="16.149999999999999" customHeight="1" x14ac:dyDescent="0.2">
      <c r="A18" s="112"/>
      <c r="B18" s="113" t="s">
        <v>97</v>
      </c>
      <c r="C18" s="121">
        <v>34</v>
      </c>
      <c r="D18" s="115">
        <v>162</v>
      </c>
      <c r="E18" s="116">
        <f>D18+C18</f>
        <v>196</v>
      </c>
      <c r="F18" s="243">
        <v>1</v>
      </c>
      <c r="G18" s="244"/>
      <c r="H18" s="117">
        <v>109</v>
      </c>
      <c r="I18" s="118">
        <f>H18+C18</f>
        <v>143</v>
      </c>
      <c r="J18" s="243">
        <v>0</v>
      </c>
      <c r="K18" s="244"/>
      <c r="L18" s="117">
        <v>121</v>
      </c>
      <c r="M18" s="118">
        <f>L18+C18</f>
        <v>155</v>
      </c>
      <c r="N18" s="243">
        <v>1</v>
      </c>
      <c r="O18" s="244"/>
      <c r="P18" s="117">
        <v>131</v>
      </c>
      <c r="Q18" s="116">
        <f>P18+C18</f>
        <v>165</v>
      </c>
      <c r="R18" s="243">
        <v>0</v>
      </c>
      <c r="S18" s="244"/>
      <c r="T18" s="115">
        <v>190</v>
      </c>
      <c r="U18" s="116">
        <f>T18+C18</f>
        <v>224</v>
      </c>
      <c r="V18" s="243">
        <v>0</v>
      </c>
      <c r="W18" s="244"/>
      <c r="X18" s="118">
        <f t="shared" si="0"/>
        <v>883</v>
      </c>
      <c r="Y18" s="117">
        <f>D18+H18+L18+P18+T18</f>
        <v>713</v>
      </c>
      <c r="Z18" s="119">
        <f>AVERAGE(E18,I18,M18,Q18,U18)</f>
        <v>176.6</v>
      </c>
      <c r="AA18" s="120">
        <f>AVERAGE(E18,I18,M18,Q18,U18)-C18</f>
        <v>142.6</v>
      </c>
      <c r="AB18" s="241"/>
    </row>
    <row r="19" spans="1:28" s="134" customFormat="1" ht="16.149999999999999" customHeight="1" x14ac:dyDescent="0.2">
      <c r="A19" s="112"/>
      <c r="B19" s="113" t="s">
        <v>104</v>
      </c>
      <c r="C19" s="121">
        <v>36</v>
      </c>
      <c r="D19" s="115">
        <v>133</v>
      </c>
      <c r="E19" s="116">
        <f t="shared" ref="E19:E20" si="16">D19+C19</f>
        <v>169</v>
      </c>
      <c r="F19" s="245"/>
      <c r="G19" s="246"/>
      <c r="H19" s="117">
        <v>114</v>
      </c>
      <c r="I19" s="118">
        <f t="shared" ref="I19:I20" si="17">H19+C19</f>
        <v>150</v>
      </c>
      <c r="J19" s="245"/>
      <c r="K19" s="246"/>
      <c r="L19" s="117">
        <v>209</v>
      </c>
      <c r="M19" s="118">
        <f t="shared" ref="M19:M20" si="18">L19+C19</f>
        <v>245</v>
      </c>
      <c r="N19" s="245"/>
      <c r="O19" s="246"/>
      <c r="P19" s="115">
        <v>119</v>
      </c>
      <c r="Q19" s="116">
        <f t="shared" ref="Q19:Q20" si="19">P19+C19</f>
        <v>155</v>
      </c>
      <c r="R19" s="245"/>
      <c r="S19" s="246"/>
      <c r="T19" s="115">
        <v>127</v>
      </c>
      <c r="U19" s="116">
        <f t="shared" ref="U19:U20" si="20">T19+C19</f>
        <v>163</v>
      </c>
      <c r="V19" s="245"/>
      <c r="W19" s="246"/>
      <c r="X19" s="118">
        <f t="shared" si="0"/>
        <v>882</v>
      </c>
      <c r="Y19" s="117">
        <f>D19+H19+L19+P19+T19</f>
        <v>702</v>
      </c>
      <c r="Z19" s="119">
        <f>AVERAGE(E19,I19,M19,Q19,U19)</f>
        <v>176.4</v>
      </c>
      <c r="AA19" s="120">
        <f>AVERAGE(E19,I19,M19,Q19,U19)-C19</f>
        <v>140.4</v>
      </c>
      <c r="AB19" s="241"/>
    </row>
    <row r="20" spans="1:28" s="134" customFormat="1" ht="16.899999999999999" customHeight="1" thickBot="1" x14ac:dyDescent="0.25">
      <c r="A20" s="112"/>
      <c r="B20" s="122" t="s">
        <v>105</v>
      </c>
      <c r="C20" s="123">
        <v>21</v>
      </c>
      <c r="D20" s="115">
        <v>181</v>
      </c>
      <c r="E20" s="116">
        <f t="shared" si="16"/>
        <v>202</v>
      </c>
      <c r="F20" s="247"/>
      <c r="G20" s="248"/>
      <c r="H20" s="124">
        <v>166</v>
      </c>
      <c r="I20" s="118">
        <f t="shared" si="17"/>
        <v>187</v>
      </c>
      <c r="J20" s="247"/>
      <c r="K20" s="248"/>
      <c r="L20" s="117">
        <v>200</v>
      </c>
      <c r="M20" s="118">
        <f t="shared" si="18"/>
        <v>221</v>
      </c>
      <c r="N20" s="247"/>
      <c r="O20" s="248"/>
      <c r="P20" s="115">
        <v>180</v>
      </c>
      <c r="Q20" s="116">
        <f t="shared" si="19"/>
        <v>201</v>
      </c>
      <c r="R20" s="247"/>
      <c r="S20" s="248"/>
      <c r="T20" s="115">
        <v>175</v>
      </c>
      <c r="U20" s="116">
        <f t="shared" si="20"/>
        <v>196</v>
      </c>
      <c r="V20" s="247"/>
      <c r="W20" s="248"/>
      <c r="X20" s="118">
        <f t="shared" si="0"/>
        <v>1007</v>
      </c>
      <c r="Y20" s="124">
        <f>D20+H20+L20+P20+T20</f>
        <v>902</v>
      </c>
      <c r="Z20" s="125">
        <f>AVERAGE(E20,I20,M20,Q20,U20)</f>
        <v>201.4</v>
      </c>
      <c r="AA20" s="126">
        <f>AVERAGE(E20,I20,M20,Q20,U20)-C20</f>
        <v>180.4</v>
      </c>
      <c r="AB20" s="242"/>
    </row>
    <row r="21" spans="1:28" s="134" customFormat="1" ht="48.75" customHeight="1" thickBot="1" x14ac:dyDescent="0.25">
      <c r="A21" s="112"/>
      <c r="B21" s="127" t="s">
        <v>69</v>
      </c>
      <c r="C21" s="138">
        <f>SUM(C22:C24)</f>
        <v>103</v>
      </c>
      <c r="D21" s="100">
        <f>SUM(D22:D24)</f>
        <v>420</v>
      </c>
      <c r="E21" s="129">
        <f>SUM(E22:E24)</f>
        <v>523</v>
      </c>
      <c r="F21" s="129">
        <f>E9</f>
        <v>493</v>
      </c>
      <c r="G21" s="106" t="str">
        <f>B9</f>
        <v>Toode</v>
      </c>
      <c r="H21" s="130">
        <f>SUM(H22:H24)</f>
        <v>416</v>
      </c>
      <c r="I21" s="129">
        <f>SUM(I22:I24)</f>
        <v>519</v>
      </c>
      <c r="J21" s="129">
        <f>I5</f>
        <v>540</v>
      </c>
      <c r="K21" s="106" t="str">
        <f>B5</f>
        <v>Silfer</v>
      </c>
      <c r="L21" s="107">
        <f>SUM(L22:L24)</f>
        <v>520</v>
      </c>
      <c r="M21" s="131">
        <f>SUM(M22:M24)</f>
        <v>623</v>
      </c>
      <c r="N21" s="129">
        <f>M25</f>
        <v>556</v>
      </c>
      <c r="O21" s="106" t="str">
        <f>B25</f>
        <v>VERX</v>
      </c>
      <c r="P21" s="107">
        <f>SUM(P22:P24)</f>
        <v>436</v>
      </c>
      <c r="Q21" s="131">
        <f>SUM(Q22:Q24)</f>
        <v>539</v>
      </c>
      <c r="R21" s="129">
        <f>Q17</f>
        <v>521</v>
      </c>
      <c r="S21" s="106" t="str">
        <f>B17</f>
        <v>Rakvere Linnavalitsus</v>
      </c>
      <c r="T21" s="107">
        <f>SUM(T22:T24)</f>
        <v>440</v>
      </c>
      <c r="U21" s="131">
        <f>SUM(U22:U24)</f>
        <v>543</v>
      </c>
      <c r="V21" s="129">
        <f>U13</f>
        <v>538</v>
      </c>
      <c r="W21" s="106" t="str">
        <f>B13</f>
        <v>JKM</v>
      </c>
      <c r="X21" s="109">
        <f t="shared" si="0"/>
        <v>2747</v>
      </c>
      <c r="Y21" s="107">
        <f>SUM(Y22:Y24)</f>
        <v>2232</v>
      </c>
      <c r="Z21" s="133">
        <f>AVERAGE(Z22,Z23,Z24)</f>
        <v>183.13333333333333</v>
      </c>
      <c r="AA21" s="111">
        <f>AVERAGE(AA22,AA23,AA24)</f>
        <v>148.79999999999998</v>
      </c>
      <c r="AB21" s="240">
        <f>F22+J22+N22+R22+V22</f>
        <v>4</v>
      </c>
    </row>
    <row r="22" spans="1:28" s="134" customFormat="1" ht="16.149999999999999" customHeight="1" x14ac:dyDescent="0.2">
      <c r="A22" s="112"/>
      <c r="B22" s="187" t="s">
        <v>75</v>
      </c>
      <c r="C22" s="121">
        <v>52</v>
      </c>
      <c r="D22" s="115">
        <v>114</v>
      </c>
      <c r="E22" s="116">
        <f>D22+C22</f>
        <v>166</v>
      </c>
      <c r="F22" s="243">
        <v>1</v>
      </c>
      <c r="G22" s="244"/>
      <c r="H22" s="117">
        <v>112</v>
      </c>
      <c r="I22" s="118">
        <f>H22+C22</f>
        <v>164</v>
      </c>
      <c r="J22" s="243">
        <v>0</v>
      </c>
      <c r="K22" s="244"/>
      <c r="L22" s="117">
        <v>110</v>
      </c>
      <c r="M22" s="118">
        <f>L22+C22</f>
        <v>162</v>
      </c>
      <c r="N22" s="243">
        <v>1</v>
      </c>
      <c r="O22" s="244"/>
      <c r="P22" s="117">
        <v>101</v>
      </c>
      <c r="Q22" s="116">
        <f>P22+C22</f>
        <v>153</v>
      </c>
      <c r="R22" s="243">
        <v>1</v>
      </c>
      <c r="S22" s="244"/>
      <c r="T22" s="115">
        <v>115</v>
      </c>
      <c r="U22" s="116">
        <f>T22+C22</f>
        <v>167</v>
      </c>
      <c r="V22" s="243">
        <v>1</v>
      </c>
      <c r="W22" s="244"/>
      <c r="X22" s="118">
        <f t="shared" si="0"/>
        <v>812</v>
      </c>
      <c r="Y22" s="117">
        <f>D22+H22+L22+P22+T22</f>
        <v>552</v>
      </c>
      <c r="Z22" s="119">
        <f>AVERAGE(E22,I22,M22,Q22,U22)</f>
        <v>162.4</v>
      </c>
      <c r="AA22" s="120">
        <f>AVERAGE(E22,I22,M22,Q22,U22)-C22</f>
        <v>110.4</v>
      </c>
      <c r="AB22" s="241"/>
    </row>
    <row r="23" spans="1:28" s="134" customFormat="1" ht="16.149999999999999" customHeight="1" x14ac:dyDescent="0.2">
      <c r="A23" s="112"/>
      <c r="B23" s="187" t="s">
        <v>76</v>
      </c>
      <c r="C23" s="121">
        <v>26</v>
      </c>
      <c r="D23" s="115">
        <v>163</v>
      </c>
      <c r="E23" s="116">
        <f t="shared" ref="E23:E24" si="21">D23+C23</f>
        <v>189</v>
      </c>
      <c r="F23" s="245"/>
      <c r="G23" s="246"/>
      <c r="H23" s="117">
        <v>153</v>
      </c>
      <c r="I23" s="118">
        <f t="shared" ref="I23:I24" si="22">H23+C23</f>
        <v>179</v>
      </c>
      <c r="J23" s="245"/>
      <c r="K23" s="246"/>
      <c r="L23" s="117">
        <v>202</v>
      </c>
      <c r="M23" s="118">
        <f t="shared" ref="M23:M24" si="23">L23+C23</f>
        <v>228</v>
      </c>
      <c r="N23" s="245"/>
      <c r="O23" s="246"/>
      <c r="P23" s="115">
        <v>154</v>
      </c>
      <c r="Q23" s="116">
        <f t="shared" ref="Q23:Q24" si="24">P23+C23</f>
        <v>180</v>
      </c>
      <c r="R23" s="245"/>
      <c r="S23" s="246"/>
      <c r="T23" s="115">
        <v>178</v>
      </c>
      <c r="U23" s="116">
        <f t="shared" ref="U23:U24" si="25">T23+C23</f>
        <v>204</v>
      </c>
      <c r="V23" s="245"/>
      <c r="W23" s="246"/>
      <c r="X23" s="118">
        <f t="shared" si="0"/>
        <v>980</v>
      </c>
      <c r="Y23" s="117">
        <f>D23+H23+L23+P23+T23</f>
        <v>850</v>
      </c>
      <c r="Z23" s="119">
        <f>AVERAGE(E23,I23,M23,Q23,U23)</f>
        <v>196</v>
      </c>
      <c r="AA23" s="120">
        <f>AVERAGE(E23,I23,M23,Q23,U23)-C23</f>
        <v>170</v>
      </c>
      <c r="AB23" s="241"/>
    </row>
    <row r="24" spans="1:28" s="134" customFormat="1" ht="16.899999999999999" customHeight="1" thickBot="1" x14ac:dyDescent="0.25">
      <c r="A24" s="112"/>
      <c r="B24" s="188" t="s">
        <v>77</v>
      </c>
      <c r="C24" s="123">
        <v>25</v>
      </c>
      <c r="D24" s="115">
        <v>143</v>
      </c>
      <c r="E24" s="116">
        <f t="shared" si="21"/>
        <v>168</v>
      </c>
      <c r="F24" s="247"/>
      <c r="G24" s="248"/>
      <c r="H24" s="124">
        <v>151</v>
      </c>
      <c r="I24" s="118">
        <f t="shared" si="22"/>
        <v>176</v>
      </c>
      <c r="J24" s="247"/>
      <c r="K24" s="248"/>
      <c r="L24" s="117">
        <v>208</v>
      </c>
      <c r="M24" s="118">
        <f t="shared" si="23"/>
        <v>233</v>
      </c>
      <c r="N24" s="247"/>
      <c r="O24" s="248"/>
      <c r="P24" s="115">
        <v>181</v>
      </c>
      <c r="Q24" s="116">
        <f t="shared" si="24"/>
        <v>206</v>
      </c>
      <c r="R24" s="247"/>
      <c r="S24" s="248"/>
      <c r="T24" s="115">
        <v>147</v>
      </c>
      <c r="U24" s="116">
        <f t="shared" si="25"/>
        <v>172</v>
      </c>
      <c r="V24" s="247"/>
      <c r="W24" s="248"/>
      <c r="X24" s="118">
        <f t="shared" si="0"/>
        <v>955</v>
      </c>
      <c r="Y24" s="124">
        <f>D24+H24+L24+P24+T24</f>
        <v>830</v>
      </c>
      <c r="Z24" s="125">
        <f>AVERAGE(E24,I24,M24,Q24,U24)</f>
        <v>191</v>
      </c>
      <c r="AA24" s="126">
        <f>AVERAGE(E24,I24,M24,Q24,U24)-C24</f>
        <v>166</v>
      </c>
      <c r="AB24" s="242"/>
    </row>
    <row r="25" spans="1:28" s="134" customFormat="1" ht="48.75" customHeight="1" thickBot="1" x14ac:dyDescent="0.25">
      <c r="A25" s="112"/>
      <c r="B25" s="127" t="s">
        <v>16</v>
      </c>
      <c r="C25" s="138">
        <f>SUM(C26:C28)</f>
        <v>72</v>
      </c>
      <c r="D25" s="100">
        <f>SUM(D26:D28)</f>
        <v>488</v>
      </c>
      <c r="E25" s="129">
        <f>SUM(E26:E28)</f>
        <v>560</v>
      </c>
      <c r="F25" s="129">
        <f>E5</f>
        <v>508</v>
      </c>
      <c r="G25" s="106" t="str">
        <f>B5</f>
        <v>Silfer</v>
      </c>
      <c r="H25" s="130">
        <f>SUM(H26:H28)</f>
        <v>477</v>
      </c>
      <c r="I25" s="129">
        <f>SUM(I26:I28)</f>
        <v>549</v>
      </c>
      <c r="J25" s="129">
        <f>I13</f>
        <v>517</v>
      </c>
      <c r="K25" s="106" t="str">
        <f>B13</f>
        <v>JKM</v>
      </c>
      <c r="L25" s="108">
        <f>SUM(L26:L28)</f>
        <v>484</v>
      </c>
      <c r="M25" s="132">
        <f>SUM(M26:M28)</f>
        <v>556</v>
      </c>
      <c r="N25" s="129">
        <f>M21</f>
        <v>623</v>
      </c>
      <c r="O25" s="106" t="str">
        <f>B21</f>
        <v>Aavmar</v>
      </c>
      <c r="P25" s="107">
        <f>SUM(P26:P28)</f>
        <v>500</v>
      </c>
      <c r="Q25" s="132">
        <f>SUM(Q26:Q28)</f>
        <v>572</v>
      </c>
      <c r="R25" s="129">
        <f>Q9</f>
        <v>533</v>
      </c>
      <c r="S25" s="106" t="str">
        <f>B9</f>
        <v>Toode</v>
      </c>
      <c r="T25" s="107">
        <f>SUM(T26:T28)</f>
        <v>548</v>
      </c>
      <c r="U25" s="132">
        <f>SUM(U26:U28)</f>
        <v>620</v>
      </c>
      <c r="V25" s="129">
        <f>U17</f>
        <v>583</v>
      </c>
      <c r="W25" s="106" t="str">
        <f>B17</f>
        <v>Rakvere Linnavalitsus</v>
      </c>
      <c r="X25" s="109">
        <f t="shared" si="0"/>
        <v>2857</v>
      </c>
      <c r="Y25" s="107">
        <f>SUM(Y26:Y28)</f>
        <v>2497</v>
      </c>
      <c r="Z25" s="133">
        <f>AVERAGE(Z26,Z27,Z28)</f>
        <v>190.46666666666667</v>
      </c>
      <c r="AA25" s="111">
        <f>AVERAGE(AA26,AA27,AA28)</f>
        <v>166.46666666666667</v>
      </c>
      <c r="AB25" s="240">
        <f>F26+J26+N26+R26+V26</f>
        <v>4</v>
      </c>
    </row>
    <row r="26" spans="1:28" s="134" customFormat="1" ht="16.149999999999999" customHeight="1" x14ac:dyDescent="0.2">
      <c r="A26" s="112"/>
      <c r="B26" s="135" t="s">
        <v>38</v>
      </c>
      <c r="C26" s="121">
        <v>10</v>
      </c>
      <c r="D26" s="115">
        <v>176</v>
      </c>
      <c r="E26" s="116">
        <f>D26+C26</f>
        <v>186</v>
      </c>
      <c r="F26" s="243">
        <v>1</v>
      </c>
      <c r="G26" s="244"/>
      <c r="H26" s="117">
        <v>202</v>
      </c>
      <c r="I26" s="118">
        <f>H26+C26</f>
        <v>212</v>
      </c>
      <c r="J26" s="243">
        <v>1</v>
      </c>
      <c r="K26" s="244"/>
      <c r="L26" s="117">
        <v>218</v>
      </c>
      <c r="M26" s="118">
        <f>L26+C26</f>
        <v>228</v>
      </c>
      <c r="N26" s="243">
        <v>0</v>
      </c>
      <c r="O26" s="244"/>
      <c r="P26" s="117">
        <v>168</v>
      </c>
      <c r="Q26" s="116">
        <f>P26+C26</f>
        <v>178</v>
      </c>
      <c r="R26" s="243">
        <v>1</v>
      </c>
      <c r="S26" s="244"/>
      <c r="T26" s="115">
        <v>218</v>
      </c>
      <c r="U26" s="116">
        <f>T26+C26</f>
        <v>228</v>
      </c>
      <c r="V26" s="243">
        <v>1</v>
      </c>
      <c r="W26" s="244"/>
      <c r="X26" s="118">
        <f t="shared" si="0"/>
        <v>1032</v>
      </c>
      <c r="Y26" s="117">
        <f>D26+H26+L26+P26+T26</f>
        <v>982</v>
      </c>
      <c r="Z26" s="119">
        <f>AVERAGE(E26,I26,M26,Q26,U26)</f>
        <v>206.4</v>
      </c>
      <c r="AA26" s="120">
        <f>AVERAGE(E26,I26,M26,Q26,U26)-C26</f>
        <v>196.4</v>
      </c>
      <c r="AB26" s="241"/>
    </row>
    <row r="27" spans="1:28" s="134" customFormat="1" ht="16.149999999999999" customHeight="1" x14ac:dyDescent="0.2">
      <c r="A27" s="112"/>
      <c r="B27" s="122" t="s">
        <v>40</v>
      </c>
      <c r="C27" s="121">
        <v>34</v>
      </c>
      <c r="D27" s="115">
        <v>147</v>
      </c>
      <c r="E27" s="116">
        <f t="shared" ref="E27:E28" si="26">D27+C27</f>
        <v>181</v>
      </c>
      <c r="F27" s="245"/>
      <c r="G27" s="246"/>
      <c r="H27" s="117">
        <v>115</v>
      </c>
      <c r="I27" s="118">
        <f t="shared" ref="I27:I28" si="27">H27+C27</f>
        <v>149</v>
      </c>
      <c r="J27" s="245"/>
      <c r="K27" s="246"/>
      <c r="L27" s="117">
        <v>133</v>
      </c>
      <c r="M27" s="118">
        <f t="shared" ref="M27:M28" si="28">L27+C27</f>
        <v>167</v>
      </c>
      <c r="N27" s="245"/>
      <c r="O27" s="246"/>
      <c r="P27" s="115">
        <v>168</v>
      </c>
      <c r="Q27" s="116">
        <f t="shared" ref="Q27:Q28" si="29">P27+C27</f>
        <v>202</v>
      </c>
      <c r="R27" s="245"/>
      <c r="S27" s="246"/>
      <c r="T27" s="115">
        <v>172</v>
      </c>
      <c r="U27" s="116">
        <f t="shared" ref="U27:U28" si="30">T27+C27</f>
        <v>206</v>
      </c>
      <c r="V27" s="245"/>
      <c r="W27" s="246"/>
      <c r="X27" s="118">
        <f t="shared" si="0"/>
        <v>905</v>
      </c>
      <c r="Y27" s="117">
        <f>D27+H27+L27+P27+T27</f>
        <v>735</v>
      </c>
      <c r="Z27" s="119">
        <f>AVERAGE(E27,I27,M27,Q27,U27)</f>
        <v>181</v>
      </c>
      <c r="AA27" s="120">
        <f>AVERAGE(E27,I27,M27,Q27,U27)-C27</f>
        <v>147</v>
      </c>
      <c r="AB27" s="241"/>
    </row>
    <row r="28" spans="1:28" s="134" customFormat="1" ht="16.899999999999999" customHeight="1" thickBot="1" x14ac:dyDescent="0.25">
      <c r="A28" s="112"/>
      <c r="B28" s="136" t="s">
        <v>39</v>
      </c>
      <c r="C28" s="123">
        <v>28</v>
      </c>
      <c r="D28" s="115">
        <v>165</v>
      </c>
      <c r="E28" s="116">
        <f t="shared" si="26"/>
        <v>193</v>
      </c>
      <c r="F28" s="247"/>
      <c r="G28" s="248"/>
      <c r="H28" s="124">
        <v>160</v>
      </c>
      <c r="I28" s="118">
        <f t="shared" si="27"/>
        <v>188</v>
      </c>
      <c r="J28" s="247"/>
      <c r="K28" s="248"/>
      <c r="L28" s="117">
        <v>133</v>
      </c>
      <c r="M28" s="118">
        <f t="shared" si="28"/>
        <v>161</v>
      </c>
      <c r="N28" s="247"/>
      <c r="O28" s="248"/>
      <c r="P28" s="115">
        <v>164</v>
      </c>
      <c r="Q28" s="116">
        <f t="shared" si="29"/>
        <v>192</v>
      </c>
      <c r="R28" s="247"/>
      <c r="S28" s="248"/>
      <c r="T28" s="115">
        <v>158</v>
      </c>
      <c r="U28" s="116">
        <f t="shared" si="30"/>
        <v>186</v>
      </c>
      <c r="V28" s="247"/>
      <c r="W28" s="248"/>
      <c r="X28" s="118">
        <f t="shared" si="0"/>
        <v>920</v>
      </c>
      <c r="Y28" s="124">
        <f>D28+H28+L28+P28+T28</f>
        <v>780</v>
      </c>
      <c r="Z28" s="125">
        <f>AVERAGE(E28,I28,M28,Q28,U28)</f>
        <v>184</v>
      </c>
      <c r="AA28" s="126">
        <f>AVERAGE(E28,I28,M28,Q28,U28)-C28</f>
        <v>156</v>
      </c>
      <c r="AB28" s="242"/>
    </row>
    <row r="29" spans="1:28" s="134" customFormat="1" ht="24.75" customHeight="1" x14ac:dyDescent="0.2">
      <c r="A29" s="112"/>
      <c r="B29" s="139"/>
      <c r="C29" s="140"/>
      <c r="D29" s="141"/>
      <c r="E29" s="142"/>
      <c r="F29" s="143"/>
      <c r="G29" s="143"/>
      <c r="H29" s="141"/>
      <c r="I29" s="142"/>
      <c r="J29" s="143"/>
      <c r="K29" s="143"/>
      <c r="L29" s="141"/>
      <c r="M29" s="142"/>
      <c r="N29" s="143"/>
      <c r="O29" s="143"/>
      <c r="P29" s="141"/>
      <c r="Q29" s="142"/>
      <c r="R29" s="143"/>
      <c r="S29" s="143"/>
      <c r="T29" s="141"/>
      <c r="U29" s="142"/>
      <c r="V29" s="143"/>
      <c r="W29" s="143"/>
      <c r="X29" s="142"/>
      <c r="Y29" s="141"/>
      <c r="Z29" s="144"/>
      <c r="AA29" s="145"/>
      <c r="AB29" s="146"/>
    </row>
    <row r="30" spans="1:28" ht="22.5" x14ac:dyDescent="0.25">
      <c r="B30" s="66"/>
      <c r="C30" s="67"/>
      <c r="D30" s="68"/>
      <c r="E30" s="69"/>
      <c r="F30" s="69"/>
      <c r="G30" s="69" t="s">
        <v>132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7"/>
      <c r="S30" s="67"/>
      <c r="T30" s="67"/>
      <c r="U30" s="185"/>
      <c r="V30" s="186" t="s">
        <v>65</v>
      </c>
      <c r="W30" s="70"/>
      <c r="X30" s="70"/>
      <c r="Y30" s="70"/>
      <c r="Z30" s="67"/>
      <c r="AA30" s="67"/>
      <c r="AB30" s="68"/>
    </row>
    <row r="31" spans="1:28" ht="20.25" thickBot="1" x14ac:dyDescent="0.3">
      <c r="B31" s="71" t="s">
        <v>19</v>
      </c>
      <c r="C31" s="72"/>
      <c r="D31" s="68"/>
      <c r="E31" s="7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</row>
    <row r="32" spans="1:28" x14ac:dyDescent="0.25">
      <c r="B32" s="74" t="s">
        <v>1</v>
      </c>
      <c r="C32" s="75" t="s">
        <v>20</v>
      </c>
      <c r="D32" s="76"/>
      <c r="E32" s="77" t="s">
        <v>21</v>
      </c>
      <c r="F32" s="249" t="s">
        <v>22</v>
      </c>
      <c r="G32" s="250"/>
      <c r="H32" s="78"/>
      <c r="I32" s="77" t="s">
        <v>23</v>
      </c>
      <c r="J32" s="249" t="s">
        <v>22</v>
      </c>
      <c r="K32" s="250"/>
      <c r="L32" s="79"/>
      <c r="M32" s="77" t="s">
        <v>24</v>
      </c>
      <c r="N32" s="249" t="s">
        <v>22</v>
      </c>
      <c r="O32" s="250"/>
      <c r="P32" s="79"/>
      <c r="Q32" s="77" t="s">
        <v>25</v>
      </c>
      <c r="R32" s="249" t="s">
        <v>22</v>
      </c>
      <c r="S32" s="250"/>
      <c r="T32" s="80"/>
      <c r="U32" s="77" t="s">
        <v>26</v>
      </c>
      <c r="V32" s="249" t="s">
        <v>22</v>
      </c>
      <c r="W32" s="250"/>
      <c r="X32" s="77" t="s">
        <v>27</v>
      </c>
      <c r="Y32" s="81"/>
      <c r="Z32" s="82" t="s">
        <v>28</v>
      </c>
      <c r="AA32" s="83" t="s">
        <v>4</v>
      </c>
      <c r="AB32" s="84" t="s">
        <v>27</v>
      </c>
    </row>
    <row r="33" spans="1:34" ht="17.25" thickBot="1" x14ac:dyDescent="0.3">
      <c r="A33" s="85"/>
      <c r="B33" s="86" t="s">
        <v>29</v>
      </c>
      <c r="C33" s="87"/>
      <c r="D33" s="88"/>
      <c r="E33" s="89" t="s">
        <v>30</v>
      </c>
      <c r="F33" s="251" t="s">
        <v>31</v>
      </c>
      <c r="G33" s="252"/>
      <c r="H33" s="90"/>
      <c r="I33" s="89" t="s">
        <v>30</v>
      </c>
      <c r="J33" s="251" t="s">
        <v>31</v>
      </c>
      <c r="K33" s="252"/>
      <c r="L33" s="89"/>
      <c r="M33" s="89" t="s">
        <v>30</v>
      </c>
      <c r="N33" s="251" t="s">
        <v>31</v>
      </c>
      <c r="O33" s="252"/>
      <c r="P33" s="89"/>
      <c r="Q33" s="89" t="s">
        <v>30</v>
      </c>
      <c r="R33" s="251" t="s">
        <v>31</v>
      </c>
      <c r="S33" s="252"/>
      <c r="T33" s="91"/>
      <c r="U33" s="89" t="s">
        <v>30</v>
      </c>
      <c r="V33" s="251" t="s">
        <v>31</v>
      </c>
      <c r="W33" s="252"/>
      <c r="X33" s="92" t="s">
        <v>30</v>
      </c>
      <c r="Y33" s="93" t="s">
        <v>32</v>
      </c>
      <c r="Z33" s="94" t="s">
        <v>33</v>
      </c>
      <c r="AA33" s="95" t="s">
        <v>34</v>
      </c>
      <c r="AB33" s="96" t="s">
        <v>2</v>
      </c>
    </row>
    <row r="34" spans="1:34" ht="48.75" customHeight="1" thickBot="1" x14ac:dyDescent="0.3">
      <c r="A34" s="97"/>
      <c r="B34" s="147" t="s">
        <v>18</v>
      </c>
      <c r="C34" s="99">
        <f>SUM(C35:C37)</f>
        <v>103</v>
      </c>
      <c r="D34" s="100">
        <f>SUM(D35:D37)</f>
        <v>527</v>
      </c>
      <c r="E34" s="101">
        <f>SUM(E35:E37)</f>
        <v>630</v>
      </c>
      <c r="F34" s="102">
        <f>E54</f>
        <v>613</v>
      </c>
      <c r="G34" s="103" t="str">
        <f>B54</f>
        <v>Malm ja Ko</v>
      </c>
      <c r="H34" s="104">
        <f>SUM(H35:H37)</f>
        <v>461</v>
      </c>
      <c r="I34" s="105">
        <f>SUM(I35:I37)</f>
        <v>564</v>
      </c>
      <c r="J34" s="105">
        <f>I50</f>
        <v>555</v>
      </c>
      <c r="K34" s="106" t="str">
        <f>B50</f>
        <v>Bowling</v>
      </c>
      <c r="L34" s="107">
        <f>SUM(L35:L37)</f>
        <v>524</v>
      </c>
      <c r="M34" s="102">
        <f>SUM(M35:M37)</f>
        <v>627</v>
      </c>
      <c r="N34" s="102">
        <f>M46</f>
        <v>596</v>
      </c>
      <c r="O34" s="103" t="str">
        <f>B46</f>
        <v>Eesti Raudtee</v>
      </c>
      <c r="P34" s="108">
        <f>SUM(P35:P37)</f>
        <v>417</v>
      </c>
      <c r="Q34" s="102">
        <f>SUM(Q35:Q37)</f>
        <v>520</v>
      </c>
      <c r="R34" s="102">
        <f>Q42</f>
        <v>555</v>
      </c>
      <c r="S34" s="103" t="str">
        <f>B42</f>
        <v>Egesten Metallehitused</v>
      </c>
      <c r="T34" s="108">
        <f>SUM(T35:T37)</f>
        <v>441</v>
      </c>
      <c r="U34" s="102">
        <f>SUM(U35:U37)</f>
        <v>544</v>
      </c>
      <c r="V34" s="102">
        <f>U38</f>
        <v>595</v>
      </c>
      <c r="W34" s="103" t="str">
        <f>B38</f>
        <v>Temper</v>
      </c>
      <c r="X34" s="109">
        <f t="shared" ref="X34:X57" si="31">E34+I34+M34+Q34+U34</f>
        <v>2885</v>
      </c>
      <c r="Y34" s="107">
        <f>SUM(Y35:Y37)</f>
        <v>2370</v>
      </c>
      <c r="Z34" s="110">
        <f>AVERAGE(Z35,Z36,Z37)</f>
        <v>192.33333333333334</v>
      </c>
      <c r="AA34" s="111">
        <f>AVERAGE(AA35,AA36,AA37)</f>
        <v>158</v>
      </c>
      <c r="AB34" s="240">
        <f>F35+J35+N35+R35+V35</f>
        <v>3</v>
      </c>
    </row>
    <row r="35" spans="1:34" ht="16.899999999999999" customHeight="1" x14ac:dyDescent="0.25">
      <c r="A35" s="112"/>
      <c r="B35" s="113" t="s">
        <v>41</v>
      </c>
      <c r="C35" s="114">
        <v>44</v>
      </c>
      <c r="D35" s="115">
        <v>175</v>
      </c>
      <c r="E35" s="116">
        <f>D35+C35</f>
        <v>219</v>
      </c>
      <c r="F35" s="243">
        <v>1</v>
      </c>
      <c r="G35" s="244"/>
      <c r="H35" s="117">
        <v>134</v>
      </c>
      <c r="I35" s="118">
        <f>H35+C35</f>
        <v>178</v>
      </c>
      <c r="J35" s="243">
        <v>1</v>
      </c>
      <c r="K35" s="244"/>
      <c r="L35" s="117">
        <v>200</v>
      </c>
      <c r="M35" s="118">
        <f>L35+C35</f>
        <v>244</v>
      </c>
      <c r="N35" s="243">
        <v>1</v>
      </c>
      <c r="O35" s="244"/>
      <c r="P35" s="117">
        <v>135</v>
      </c>
      <c r="Q35" s="116">
        <f>P35+C35</f>
        <v>179</v>
      </c>
      <c r="R35" s="243">
        <v>0</v>
      </c>
      <c r="S35" s="244"/>
      <c r="T35" s="115">
        <v>163</v>
      </c>
      <c r="U35" s="116">
        <f>T35+C35</f>
        <v>207</v>
      </c>
      <c r="V35" s="243">
        <v>0</v>
      </c>
      <c r="W35" s="244"/>
      <c r="X35" s="118">
        <f t="shared" si="31"/>
        <v>1027</v>
      </c>
      <c r="Y35" s="117">
        <f>D35+H35+L35+P35+T35</f>
        <v>807</v>
      </c>
      <c r="Z35" s="119">
        <f>AVERAGE(E35,I35,M35,Q35,U35)</f>
        <v>205.4</v>
      </c>
      <c r="AA35" s="120">
        <f>AVERAGE(E35,I35,M35,Q35,U35)-C35</f>
        <v>161.4</v>
      </c>
      <c r="AB35" s="241"/>
    </row>
    <row r="36" spans="1:34" s="85" customFormat="1" ht="16.149999999999999" customHeight="1" x14ac:dyDescent="0.25">
      <c r="A36" s="112"/>
      <c r="B36" s="122" t="s">
        <v>42</v>
      </c>
      <c r="C36" s="121">
        <v>36</v>
      </c>
      <c r="D36" s="115">
        <v>142</v>
      </c>
      <c r="E36" s="116">
        <f t="shared" ref="E36:E37" si="32">D36+C36</f>
        <v>178</v>
      </c>
      <c r="F36" s="245"/>
      <c r="G36" s="246"/>
      <c r="H36" s="117">
        <v>155</v>
      </c>
      <c r="I36" s="118">
        <f t="shared" ref="I36:I37" si="33">H36+C36</f>
        <v>191</v>
      </c>
      <c r="J36" s="245"/>
      <c r="K36" s="246"/>
      <c r="L36" s="117">
        <v>159</v>
      </c>
      <c r="M36" s="118">
        <f t="shared" ref="M36:M37" si="34">L36+C36</f>
        <v>195</v>
      </c>
      <c r="N36" s="245"/>
      <c r="O36" s="246"/>
      <c r="P36" s="115">
        <v>118</v>
      </c>
      <c r="Q36" s="116">
        <f t="shared" ref="Q36:Q37" si="35">P36+C36</f>
        <v>154</v>
      </c>
      <c r="R36" s="245"/>
      <c r="S36" s="246"/>
      <c r="T36" s="115">
        <v>136</v>
      </c>
      <c r="U36" s="116">
        <f t="shared" ref="U36:U37" si="36">T36+C36</f>
        <v>172</v>
      </c>
      <c r="V36" s="245"/>
      <c r="W36" s="246"/>
      <c r="X36" s="118">
        <f t="shared" si="31"/>
        <v>890</v>
      </c>
      <c r="Y36" s="117">
        <f>D36+H36+L36+P36+T36</f>
        <v>710</v>
      </c>
      <c r="Z36" s="119">
        <f>AVERAGE(E36,I36,M36,Q36,U36)</f>
        <v>178</v>
      </c>
      <c r="AA36" s="120">
        <f>AVERAGE(E36,I36,M36,Q36,U36)-C36</f>
        <v>142</v>
      </c>
      <c r="AB36" s="241"/>
      <c r="AD36" s="65"/>
      <c r="AE36" s="65"/>
      <c r="AF36" s="65"/>
      <c r="AG36" s="65"/>
      <c r="AH36" s="65"/>
    </row>
    <row r="37" spans="1:34" s="85" customFormat="1" ht="17.45" customHeight="1" thickBot="1" x14ac:dyDescent="0.3">
      <c r="A37" s="112"/>
      <c r="B37" s="136" t="s">
        <v>43</v>
      </c>
      <c r="C37" s="123">
        <v>23</v>
      </c>
      <c r="D37" s="115">
        <v>210</v>
      </c>
      <c r="E37" s="116">
        <f t="shared" si="32"/>
        <v>233</v>
      </c>
      <c r="F37" s="247"/>
      <c r="G37" s="248"/>
      <c r="H37" s="124">
        <v>172</v>
      </c>
      <c r="I37" s="118">
        <f t="shared" si="33"/>
        <v>195</v>
      </c>
      <c r="J37" s="247"/>
      <c r="K37" s="248"/>
      <c r="L37" s="117">
        <v>165</v>
      </c>
      <c r="M37" s="118">
        <f t="shared" si="34"/>
        <v>188</v>
      </c>
      <c r="N37" s="247"/>
      <c r="O37" s="248"/>
      <c r="P37" s="115">
        <v>164</v>
      </c>
      <c r="Q37" s="116">
        <f t="shared" si="35"/>
        <v>187</v>
      </c>
      <c r="R37" s="247"/>
      <c r="S37" s="248"/>
      <c r="T37" s="115">
        <v>142</v>
      </c>
      <c r="U37" s="116">
        <f t="shared" si="36"/>
        <v>165</v>
      </c>
      <c r="V37" s="247"/>
      <c r="W37" s="248"/>
      <c r="X37" s="118">
        <f t="shared" si="31"/>
        <v>968</v>
      </c>
      <c r="Y37" s="124">
        <f>D37+H37+L37+P37+T37</f>
        <v>853</v>
      </c>
      <c r="Z37" s="125">
        <f>AVERAGE(E37,I37,M37,Q37,U37)</f>
        <v>193.6</v>
      </c>
      <c r="AA37" s="126">
        <f>AVERAGE(E37,I37,M37,Q37,U37)-C37</f>
        <v>170.6</v>
      </c>
      <c r="AB37" s="242"/>
      <c r="AD37" s="65"/>
      <c r="AE37" s="65"/>
      <c r="AF37" s="65"/>
      <c r="AG37" s="65"/>
      <c r="AH37" s="65"/>
    </row>
    <row r="38" spans="1:34" s="134" customFormat="1" ht="48.75" customHeight="1" thickBot="1" x14ac:dyDescent="0.3">
      <c r="A38" s="112"/>
      <c r="B38" s="98" t="s">
        <v>72</v>
      </c>
      <c r="C38" s="128">
        <f>SUM(C39:C41)</f>
        <v>86</v>
      </c>
      <c r="D38" s="100">
        <f>SUM(D39:D41)</f>
        <v>410</v>
      </c>
      <c r="E38" s="129">
        <f>SUM(E39:E41)</f>
        <v>496</v>
      </c>
      <c r="F38" s="129">
        <f>E50</f>
        <v>527</v>
      </c>
      <c r="G38" s="106" t="str">
        <f>B50</f>
        <v>Bowling</v>
      </c>
      <c r="H38" s="130">
        <f>SUM(H39:H41)</f>
        <v>431</v>
      </c>
      <c r="I38" s="129">
        <f>SUM(I39:I41)</f>
        <v>517</v>
      </c>
      <c r="J38" s="129">
        <f>I46</f>
        <v>520</v>
      </c>
      <c r="K38" s="106" t="str">
        <f>B46</f>
        <v>Eesti Raudtee</v>
      </c>
      <c r="L38" s="107">
        <f>SUM(L39:L41)</f>
        <v>482</v>
      </c>
      <c r="M38" s="131">
        <f>SUM(M39:M41)</f>
        <v>568</v>
      </c>
      <c r="N38" s="129">
        <f>M42</f>
        <v>481</v>
      </c>
      <c r="O38" s="106" t="str">
        <f>B42</f>
        <v>Egesten Metallehitused</v>
      </c>
      <c r="P38" s="107">
        <f>SUM(P39:P41)</f>
        <v>415</v>
      </c>
      <c r="Q38" s="102">
        <f>SUM(Q39:Q41)</f>
        <v>501</v>
      </c>
      <c r="R38" s="129">
        <f>Q54</f>
        <v>628</v>
      </c>
      <c r="S38" s="106" t="str">
        <f>B54</f>
        <v>Malm ja Ko</v>
      </c>
      <c r="T38" s="107">
        <f>SUM(T39:T41)</f>
        <v>509</v>
      </c>
      <c r="U38" s="132">
        <f>SUM(U39:U41)</f>
        <v>595</v>
      </c>
      <c r="V38" s="129">
        <f>U34</f>
        <v>544</v>
      </c>
      <c r="W38" s="106" t="str">
        <f>B34</f>
        <v>Põdra Pubi</v>
      </c>
      <c r="X38" s="109">
        <f t="shared" si="31"/>
        <v>2677</v>
      </c>
      <c r="Y38" s="107">
        <f>SUM(Y39:Y41)</f>
        <v>2247</v>
      </c>
      <c r="Z38" s="133">
        <f>AVERAGE(Z39,Z40,Z41)</f>
        <v>178.46666666666667</v>
      </c>
      <c r="AA38" s="111">
        <f>AVERAGE(AA39,AA40,AA41)</f>
        <v>149.79999999999998</v>
      </c>
      <c r="AB38" s="240">
        <f>F39+J39+N39+R39+V39</f>
        <v>2</v>
      </c>
      <c r="AD38" s="65"/>
      <c r="AE38" s="65"/>
      <c r="AF38" s="65"/>
      <c r="AG38" s="65"/>
      <c r="AH38" s="65"/>
    </row>
    <row r="39" spans="1:34" s="134" customFormat="1" ht="16.149999999999999" customHeight="1" x14ac:dyDescent="0.25">
      <c r="A39" s="112"/>
      <c r="B39" s="135" t="s">
        <v>78</v>
      </c>
      <c r="C39" s="121">
        <v>27</v>
      </c>
      <c r="D39" s="115">
        <v>129</v>
      </c>
      <c r="E39" s="116">
        <f>D39+C39</f>
        <v>156</v>
      </c>
      <c r="F39" s="243">
        <v>0</v>
      </c>
      <c r="G39" s="244"/>
      <c r="H39" s="117">
        <v>132</v>
      </c>
      <c r="I39" s="118">
        <f>H39+C39</f>
        <v>159</v>
      </c>
      <c r="J39" s="243">
        <v>0</v>
      </c>
      <c r="K39" s="244"/>
      <c r="L39" s="117">
        <v>208</v>
      </c>
      <c r="M39" s="118">
        <f>L39+C39</f>
        <v>235</v>
      </c>
      <c r="N39" s="243">
        <v>1</v>
      </c>
      <c r="O39" s="244"/>
      <c r="P39" s="117">
        <v>130</v>
      </c>
      <c r="Q39" s="116">
        <f>P39+C39</f>
        <v>157</v>
      </c>
      <c r="R39" s="243">
        <v>0</v>
      </c>
      <c r="S39" s="244"/>
      <c r="T39" s="115">
        <v>177</v>
      </c>
      <c r="U39" s="116">
        <f>T39+C39</f>
        <v>204</v>
      </c>
      <c r="V39" s="243">
        <v>1</v>
      </c>
      <c r="W39" s="244"/>
      <c r="X39" s="118">
        <f t="shared" si="31"/>
        <v>911</v>
      </c>
      <c r="Y39" s="117">
        <f>D39+H39+L39+P39+T39</f>
        <v>776</v>
      </c>
      <c r="Z39" s="119">
        <f>AVERAGE(E39,I39,M39,Q39,U39)</f>
        <v>182.2</v>
      </c>
      <c r="AA39" s="120">
        <f>AVERAGE(E39,I39,M39,Q39,U39)-C39</f>
        <v>155.19999999999999</v>
      </c>
      <c r="AB39" s="241"/>
      <c r="AD39" s="65"/>
      <c r="AE39" s="65"/>
      <c r="AF39" s="65"/>
      <c r="AG39" s="65"/>
      <c r="AH39" s="65"/>
    </row>
    <row r="40" spans="1:34" s="134" customFormat="1" ht="16.149999999999999" customHeight="1" x14ac:dyDescent="0.25">
      <c r="A40" s="112"/>
      <c r="B40" s="122" t="s">
        <v>79</v>
      </c>
      <c r="C40" s="121">
        <v>30</v>
      </c>
      <c r="D40" s="115">
        <v>126</v>
      </c>
      <c r="E40" s="116">
        <f t="shared" ref="E40:E41" si="37">D40+C40</f>
        <v>156</v>
      </c>
      <c r="F40" s="245"/>
      <c r="G40" s="246"/>
      <c r="H40" s="117">
        <v>164</v>
      </c>
      <c r="I40" s="118">
        <f t="shared" ref="I40:I41" si="38">H40+C40</f>
        <v>194</v>
      </c>
      <c r="J40" s="245"/>
      <c r="K40" s="246"/>
      <c r="L40" s="117">
        <v>144</v>
      </c>
      <c r="M40" s="118">
        <f t="shared" ref="M40:M41" si="39">L40+C40</f>
        <v>174</v>
      </c>
      <c r="N40" s="245"/>
      <c r="O40" s="246"/>
      <c r="P40" s="115">
        <v>166</v>
      </c>
      <c r="Q40" s="116">
        <f t="shared" ref="Q40:Q41" si="40">P40+C40</f>
        <v>196</v>
      </c>
      <c r="R40" s="245"/>
      <c r="S40" s="246"/>
      <c r="T40" s="115">
        <v>150</v>
      </c>
      <c r="U40" s="116">
        <f t="shared" ref="U40:U41" si="41">T40+C40</f>
        <v>180</v>
      </c>
      <c r="V40" s="245"/>
      <c r="W40" s="246"/>
      <c r="X40" s="118">
        <f t="shared" si="31"/>
        <v>900</v>
      </c>
      <c r="Y40" s="117">
        <f>D40+H40+L40+P40+T40</f>
        <v>750</v>
      </c>
      <c r="Z40" s="119">
        <f>AVERAGE(E40,I40,M40,Q40,U40)</f>
        <v>180</v>
      </c>
      <c r="AA40" s="120">
        <f>AVERAGE(E40,I40,M40,Q40,U40)-C40</f>
        <v>150</v>
      </c>
      <c r="AB40" s="241"/>
      <c r="AD40" s="65"/>
      <c r="AE40" s="65"/>
      <c r="AF40" s="65"/>
      <c r="AG40" s="65"/>
      <c r="AH40" s="65"/>
    </row>
    <row r="41" spans="1:34" s="134" customFormat="1" ht="16.899999999999999" customHeight="1" thickBot="1" x14ac:dyDescent="0.3">
      <c r="A41" s="112"/>
      <c r="B41" s="136" t="s">
        <v>80</v>
      </c>
      <c r="C41" s="123">
        <v>29</v>
      </c>
      <c r="D41" s="115">
        <v>155</v>
      </c>
      <c r="E41" s="116">
        <f t="shared" si="37"/>
        <v>184</v>
      </c>
      <c r="F41" s="247"/>
      <c r="G41" s="248"/>
      <c r="H41" s="124">
        <v>135</v>
      </c>
      <c r="I41" s="118">
        <f t="shared" si="38"/>
        <v>164</v>
      </c>
      <c r="J41" s="247"/>
      <c r="K41" s="248"/>
      <c r="L41" s="117">
        <v>130</v>
      </c>
      <c r="M41" s="118">
        <f t="shared" si="39"/>
        <v>159</v>
      </c>
      <c r="N41" s="247"/>
      <c r="O41" s="248"/>
      <c r="P41" s="115">
        <v>119</v>
      </c>
      <c r="Q41" s="116">
        <f t="shared" si="40"/>
        <v>148</v>
      </c>
      <c r="R41" s="247"/>
      <c r="S41" s="248"/>
      <c r="T41" s="115">
        <v>182</v>
      </c>
      <c r="U41" s="116">
        <f t="shared" si="41"/>
        <v>211</v>
      </c>
      <c r="V41" s="247"/>
      <c r="W41" s="248"/>
      <c r="X41" s="118">
        <f t="shared" si="31"/>
        <v>866</v>
      </c>
      <c r="Y41" s="124">
        <f>D41+H41+L41+P41+T41</f>
        <v>721</v>
      </c>
      <c r="Z41" s="125">
        <f>AVERAGE(E41,I41,M41,Q41,U41)</f>
        <v>173.2</v>
      </c>
      <c r="AA41" s="126">
        <f>AVERAGE(E41,I41,M41,Q41,U41)-C41</f>
        <v>144.19999999999999</v>
      </c>
      <c r="AB41" s="242"/>
      <c r="AD41" s="65"/>
      <c r="AE41" s="65"/>
      <c r="AF41" s="65"/>
      <c r="AG41" s="65"/>
      <c r="AH41" s="65"/>
    </row>
    <row r="42" spans="1:34" s="134" customFormat="1" ht="44.45" customHeight="1" thickBot="1" x14ac:dyDescent="0.25">
      <c r="A42" s="112"/>
      <c r="B42" s="127" t="s">
        <v>115</v>
      </c>
      <c r="C42" s="128">
        <f>SUM(C43:C45)</f>
        <v>64</v>
      </c>
      <c r="D42" s="100">
        <f>SUM(D43:D45)</f>
        <v>449</v>
      </c>
      <c r="E42" s="129">
        <f>SUM(E43:E45)</f>
        <v>513</v>
      </c>
      <c r="F42" s="129">
        <f>E46</f>
        <v>495</v>
      </c>
      <c r="G42" s="106" t="str">
        <f>B46</f>
        <v>Eesti Raudtee</v>
      </c>
      <c r="H42" s="130">
        <f>SUM(H43:H45)</f>
        <v>482</v>
      </c>
      <c r="I42" s="129">
        <f>SUM(I43:I45)</f>
        <v>546</v>
      </c>
      <c r="J42" s="129">
        <f>I54</f>
        <v>568</v>
      </c>
      <c r="K42" s="106" t="str">
        <f>B54</f>
        <v>Malm ja Ko</v>
      </c>
      <c r="L42" s="107">
        <f>SUM(L43:L45)</f>
        <v>417</v>
      </c>
      <c r="M42" s="129">
        <f>SUM(M43:M45)</f>
        <v>481</v>
      </c>
      <c r="N42" s="129">
        <f>M38</f>
        <v>568</v>
      </c>
      <c r="O42" s="106" t="str">
        <f>B38</f>
        <v>Temper</v>
      </c>
      <c r="P42" s="107">
        <f>SUM(P43:P45)</f>
        <v>491</v>
      </c>
      <c r="Q42" s="129">
        <f>SUM(Q43:Q45)</f>
        <v>555</v>
      </c>
      <c r="R42" s="129">
        <f>Q34</f>
        <v>520</v>
      </c>
      <c r="S42" s="106" t="str">
        <f>B34</f>
        <v>Põdra Pubi</v>
      </c>
      <c r="T42" s="107">
        <f>SUM(T43:T45)</f>
        <v>482</v>
      </c>
      <c r="U42" s="129">
        <f>SUM(U43:U45)</f>
        <v>546</v>
      </c>
      <c r="V42" s="129">
        <f>U50</f>
        <v>568</v>
      </c>
      <c r="W42" s="106" t="str">
        <f>B50</f>
        <v>Bowling</v>
      </c>
      <c r="X42" s="109">
        <f t="shared" si="31"/>
        <v>2641</v>
      </c>
      <c r="Y42" s="107">
        <f>SUM(Y43:Y45)</f>
        <v>2321</v>
      </c>
      <c r="Z42" s="133">
        <f>AVERAGE(Z43,Z44,Z45)</f>
        <v>176.06666666666669</v>
      </c>
      <c r="AA42" s="111">
        <f>AVERAGE(AA43,AA44,AA45)</f>
        <v>154.73333333333332</v>
      </c>
      <c r="AB42" s="240">
        <f>F43+J43+N43+R43+V43</f>
        <v>2</v>
      </c>
    </row>
    <row r="43" spans="1:34" s="134" customFormat="1" ht="16.149999999999999" customHeight="1" x14ac:dyDescent="0.2">
      <c r="A43" s="112"/>
      <c r="B43" s="135" t="s">
        <v>98</v>
      </c>
      <c r="C43" s="121">
        <v>55</v>
      </c>
      <c r="D43" s="115">
        <v>131</v>
      </c>
      <c r="E43" s="116">
        <f>D43+C43</f>
        <v>186</v>
      </c>
      <c r="F43" s="243">
        <v>1</v>
      </c>
      <c r="G43" s="244"/>
      <c r="H43" s="117">
        <v>112</v>
      </c>
      <c r="I43" s="118">
        <f>H43+C43</f>
        <v>167</v>
      </c>
      <c r="J43" s="243">
        <v>0</v>
      </c>
      <c r="K43" s="244"/>
      <c r="L43" s="117">
        <v>96</v>
      </c>
      <c r="M43" s="118">
        <f>L43+C43</f>
        <v>151</v>
      </c>
      <c r="N43" s="243">
        <v>0</v>
      </c>
      <c r="O43" s="244"/>
      <c r="P43" s="117">
        <v>133</v>
      </c>
      <c r="Q43" s="116">
        <f>P43+C43</f>
        <v>188</v>
      </c>
      <c r="R43" s="243">
        <v>1</v>
      </c>
      <c r="S43" s="244"/>
      <c r="T43" s="115">
        <v>135</v>
      </c>
      <c r="U43" s="116">
        <f>T43+C43</f>
        <v>190</v>
      </c>
      <c r="V43" s="243">
        <v>0</v>
      </c>
      <c r="W43" s="244"/>
      <c r="X43" s="118">
        <f t="shared" si="31"/>
        <v>882</v>
      </c>
      <c r="Y43" s="117">
        <f>D43+H43+L43+P43+T43</f>
        <v>607</v>
      </c>
      <c r="Z43" s="119">
        <f>AVERAGE(E43,I43,M43,Q43,U43)</f>
        <v>176.4</v>
      </c>
      <c r="AA43" s="120">
        <f>AVERAGE(E43,I43,M43,Q43,U43)-C43</f>
        <v>121.4</v>
      </c>
      <c r="AB43" s="241"/>
    </row>
    <row r="44" spans="1:34" s="134" customFormat="1" ht="16.149999999999999" customHeight="1" x14ac:dyDescent="0.2">
      <c r="A44" s="112"/>
      <c r="B44" s="122" t="s">
        <v>99</v>
      </c>
      <c r="C44" s="121">
        <v>5</v>
      </c>
      <c r="D44" s="115">
        <v>156</v>
      </c>
      <c r="E44" s="116">
        <f t="shared" ref="E44:E45" si="42">D44+C44</f>
        <v>161</v>
      </c>
      <c r="F44" s="245"/>
      <c r="G44" s="246"/>
      <c r="H44" s="117">
        <v>190</v>
      </c>
      <c r="I44" s="118">
        <f t="shared" ref="I44:I45" si="43">H44+C44</f>
        <v>195</v>
      </c>
      <c r="J44" s="245"/>
      <c r="K44" s="246"/>
      <c r="L44" s="117">
        <v>179</v>
      </c>
      <c r="M44" s="118">
        <f t="shared" ref="M44:M45" si="44">L44+C44</f>
        <v>184</v>
      </c>
      <c r="N44" s="245"/>
      <c r="O44" s="246"/>
      <c r="P44" s="115">
        <v>211</v>
      </c>
      <c r="Q44" s="116">
        <f t="shared" ref="Q44:Q45" si="45">P44+C44</f>
        <v>216</v>
      </c>
      <c r="R44" s="245"/>
      <c r="S44" s="246"/>
      <c r="T44" s="115">
        <v>182</v>
      </c>
      <c r="U44" s="116">
        <f t="shared" ref="U44:U45" si="46">T44+C44</f>
        <v>187</v>
      </c>
      <c r="V44" s="245"/>
      <c r="W44" s="246"/>
      <c r="X44" s="118">
        <f t="shared" si="31"/>
        <v>943</v>
      </c>
      <c r="Y44" s="117">
        <f>D44+H44+L44+P44+T44</f>
        <v>918</v>
      </c>
      <c r="Z44" s="119">
        <f>AVERAGE(E44,I44,M44,Q44,U44)</f>
        <v>188.6</v>
      </c>
      <c r="AA44" s="120">
        <f>AVERAGE(E44,I44,M44,Q44,U44)-C44</f>
        <v>183.6</v>
      </c>
      <c r="AB44" s="241"/>
    </row>
    <row r="45" spans="1:34" s="134" customFormat="1" ht="16.899999999999999" customHeight="1" thickBot="1" x14ac:dyDescent="0.25">
      <c r="A45" s="112"/>
      <c r="B45" s="136" t="s">
        <v>100</v>
      </c>
      <c r="C45" s="123">
        <v>4</v>
      </c>
      <c r="D45" s="115">
        <v>162</v>
      </c>
      <c r="E45" s="116">
        <f t="shared" si="42"/>
        <v>166</v>
      </c>
      <c r="F45" s="247"/>
      <c r="G45" s="248"/>
      <c r="H45" s="124">
        <v>180</v>
      </c>
      <c r="I45" s="118">
        <f t="shared" si="43"/>
        <v>184</v>
      </c>
      <c r="J45" s="247"/>
      <c r="K45" s="248"/>
      <c r="L45" s="117">
        <v>142</v>
      </c>
      <c r="M45" s="118">
        <f t="shared" si="44"/>
        <v>146</v>
      </c>
      <c r="N45" s="247"/>
      <c r="O45" s="248"/>
      <c r="P45" s="115">
        <v>147</v>
      </c>
      <c r="Q45" s="116">
        <f t="shared" si="45"/>
        <v>151</v>
      </c>
      <c r="R45" s="247"/>
      <c r="S45" s="248"/>
      <c r="T45" s="115">
        <v>165</v>
      </c>
      <c r="U45" s="116">
        <f t="shared" si="46"/>
        <v>169</v>
      </c>
      <c r="V45" s="247"/>
      <c r="W45" s="248"/>
      <c r="X45" s="118">
        <f t="shared" si="31"/>
        <v>816</v>
      </c>
      <c r="Y45" s="124">
        <f>D45+H45+L45+P45+T45</f>
        <v>796</v>
      </c>
      <c r="Z45" s="125">
        <f>AVERAGE(E45,I45,M45,Q45,U45)</f>
        <v>163.19999999999999</v>
      </c>
      <c r="AA45" s="126">
        <f>AVERAGE(E45,I45,M45,Q45,U45)-C45</f>
        <v>159.19999999999999</v>
      </c>
      <c r="AB45" s="242"/>
    </row>
    <row r="46" spans="1:34" s="134" customFormat="1" ht="48.75" customHeight="1" thickBot="1" x14ac:dyDescent="0.25">
      <c r="A46" s="112"/>
      <c r="B46" s="127" t="s">
        <v>101</v>
      </c>
      <c r="C46" s="128">
        <f>SUM(C47:C49)</f>
        <v>73</v>
      </c>
      <c r="D46" s="100">
        <f>SUM(D47:D49)</f>
        <v>422</v>
      </c>
      <c r="E46" s="129">
        <f>SUM(E47:E49)</f>
        <v>495</v>
      </c>
      <c r="F46" s="129">
        <f>E42</f>
        <v>513</v>
      </c>
      <c r="G46" s="106" t="str">
        <f>B42</f>
        <v>Egesten Metallehitused</v>
      </c>
      <c r="H46" s="137">
        <f>SUM(H47:H49)</f>
        <v>447</v>
      </c>
      <c r="I46" s="129">
        <f>SUM(I47:I49)</f>
        <v>520</v>
      </c>
      <c r="J46" s="129">
        <f>I38</f>
        <v>517</v>
      </c>
      <c r="K46" s="106" t="str">
        <f>B38</f>
        <v>Temper</v>
      </c>
      <c r="L46" s="108">
        <f>SUM(L47:L49)</f>
        <v>523</v>
      </c>
      <c r="M46" s="132">
        <f>SUM(M47:M49)</f>
        <v>596</v>
      </c>
      <c r="N46" s="129">
        <f>M34</f>
        <v>627</v>
      </c>
      <c r="O46" s="106" t="str">
        <f>B34</f>
        <v>Põdra Pubi</v>
      </c>
      <c r="P46" s="107">
        <f>SUM(P47:P49)</f>
        <v>478</v>
      </c>
      <c r="Q46" s="132">
        <f>SUM(Q47:Q49)</f>
        <v>551</v>
      </c>
      <c r="R46" s="129">
        <f>Q50</f>
        <v>573</v>
      </c>
      <c r="S46" s="106" t="str">
        <f>B50</f>
        <v>Bowling</v>
      </c>
      <c r="T46" s="107">
        <f>SUM(T47:T49)</f>
        <v>410</v>
      </c>
      <c r="U46" s="132">
        <f>SUM(U47:U49)</f>
        <v>483</v>
      </c>
      <c r="V46" s="129">
        <f>U54</f>
        <v>597</v>
      </c>
      <c r="W46" s="106" t="str">
        <f>B54</f>
        <v>Malm ja Ko</v>
      </c>
      <c r="X46" s="109">
        <f t="shared" si="31"/>
        <v>2645</v>
      </c>
      <c r="Y46" s="107">
        <f>SUM(Y47:Y49)</f>
        <v>2280</v>
      </c>
      <c r="Z46" s="133">
        <f>AVERAGE(Z47,Z48,Z49)</f>
        <v>176.33333333333334</v>
      </c>
      <c r="AA46" s="111">
        <f>AVERAGE(AA47,AA48,AA49)</f>
        <v>152</v>
      </c>
      <c r="AB46" s="240">
        <f>F47+J47+N47+R47+V47</f>
        <v>1</v>
      </c>
    </row>
    <row r="47" spans="1:34" s="134" customFormat="1" ht="16.149999999999999" customHeight="1" x14ac:dyDescent="0.2">
      <c r="A47" s="112"/>
      <c r="B47" s="135" t="s">
        <v>102</v>
      </c>
      <c r="C47" s="121">
        <v>38</v>
      </c>
      <c r="D47" s="115">
        <v>129</v>
      </c>
      <c r="E47" s="116">
        <f>D47+C47</f>
        <v>167</v>
      </c>
      <c r="F47" s="243">
        <v>0</v>
      </c>
      <c r="G47" s="244"/>
      <c r="H47" s="117">
        <v>145</v>
      </c>
      <c r="I47" s="118">
        <f>H47+C47</f>
        <v>183</v>
      </c>
      <c r="J47" s="243">
        <v>1</v>
      </c>
      <c r="K47" s="244"/>
      <c r="L47" s="117">
        <v>162</v>
      </c>
      <c r="M47" s="118">
        <f>L47+C47</f>
        <v>200</v>
      </c>
      <c r="N47" s="243">
        <v>0</v>
      </c>
      <c r="O47" s="244"/>
      <c r="P47" s="117">
        <v>140</v>
      </c>
      <c r="Q47" s="116">
        <f>P47+C47</f>
        <v>178</v>
      </c>
      <c r="R47" s="243">
        <v>0</v>
      </c>
      <c r="S47" s="244"/>
      <c r="T47" s="115">
        <v>140</v>
      </c>
      <c r="U47" s="116">
        <f>T47+C47</f>
        <v>178</v>
      </c>
      <c r="V47" s="243">
        <v>0</v>
      </c>
      <c r="W47" s="244"/>
      <c r="X47" s="118">
        <f t="shared" si="31"/>
        <v>906</v>
      </c>
      <c r="Y47" s="117">
        <f>D47+H47+L47+P47+T47</f>
        <v>716</v>
      </c>
      <c r="Z47" s="119">
        <f>AVERAGE(E47,I47,M47,Q47,U47)</f>
        <v>181.2</v>
      </c>
      <c r="AA47" s="120">
        <f>AVERAGE(E47,I47,M47,Q47,U47)-C47</f>
        <v>143.19999999999999</v>
      </c>
      <c r="AB47" s="241"/>
    </row>
    <row r="48" spans="1:34" s="134" customFormat="1" ht="16.149999999999999" customHeight="1" x14ac:dyDescent="0.2">
      <c r="A48" s="112"/>
      <c r="B48" s="122" t="s">
        <v>103</v>
      </c>
      <c r="C48" s="121">
        <v>29</v>
      </c>
      <c r="D48" s="115">
        <v>146</v>
      </c>
      <c r="E48" s="116">
        <f t="shared" ref="E48:E49" si="47">D48+C48</f>
        <v>175</v>
      </c>
      <c r="F48" s="245"/>
      <c r="G48" s="246"/>
      <c r="H48" s="117">
        <v>151</v>
      </c>
      <c r="I48" s="118">
        <f t="shared" ref="I48:I49" si="48">H48+C48</f>
        <v>180</v>
      </c>
      <c r="J48" s="245"/>
      <c r="K48" s="246"/>
      <c r="L48" s="117">
        <v>180</v>
      </c>
      <c r="M48" s="118">
        <f t="shared" ref="M48:M49" si="49">L48+C48</f>
        <v>209</v>
      </c>
      <c r="N48" s="245"/>
      <c r="O48" s="246"/>
      <c r="P48" s="115">
        <v>154</v>
      </c>
      <c r="Q48" s="116">
        <f t="shared" ref="Q48:Q49" si="50">P48+C48</f>
        <v>183</v>
      </c>
      <c r="R48" s="245"/>
      <c r="S48" s="246"/>
      <c r="T48" s="115">
        <v>104</v>
      </c>
      <c r="U48" s="116">
        <f t="shared" ref="U48:U49" si="51">T48+C48</f>
        <v>133</v>
      </c>
      <c r="V48" s="245"/>
      <c r="W48" s="246"/>
      <c r="X48" s="118">
        <f t="shared" si="31"/>
        <v>880</v>
      </c>
      <c r="Y48" s="117">
        <f>D48+H48+L48+P48+T48</f>
        <v>735</v>
      </c>
      <c r="Z48" s="119">
        <f>AVERAGE(E48,I48,M48,Q48,U48)</f>
        <v>176</v>
      </c>
      <c r="AA48" s="120">
        <f>AVERAGE(E48,I48,M48,Q48,U48)-C48</f>
        <v>147</v>
      </c>
      <c r="AB48" s="241"/>
    </row>
    <row r="49" spans="1:28" s="134" customFormat="1" ht="16.899999999999999" customHeight="1" thickBot="1" x14ac:dyDescent="0.25">
      <c r="A49" s="112"/>
      <c r="B49" s="136" t="s">
        <v>106</v>
      </c>
      <c r="C49" s="123">
        <v>6</v>
      </c>
      <c r="D49" s="115">
        <v>147</v>
      </c>
      <c r="E49" s="116">
        <f t="shared" si="47"/>
        <v>153</v>
      </c>
      <c r="F49" s="247"/>
      <c r="G49" s="248"/>
      <c r="H49" s="124">
        <v>151</v>
      </c>
      <c r="I49" s="118">
        <f t="shared" si="48"/>
        <v>157</v>
      </c>
      <c r="J49" s="247"/>
      <c r="K49" s="248"/>
      <c r="L49" s="117">
        <v>181</v>
      </c>
      <c r="M49" s="118">
        <f t="shared" si="49"/>
        <v>187</v>
      </c>
      <c r="N49" s="247"/>
      <c r="O49" s="248"/>
      <c r="P49" s="115">
        <v>184</v>
      </c>
      <c r="Q49" s="116">
        <f t="shared" si="50"/>
        <v>190</v>
      </c>
      <c r="R49" s="247"/>
      <c r="S49" s="248"/>
      <c r="T49" s="115">
        <v>166</v>
      </c>
      <c r="U49" s="116">
        <f t="shared" si="51"/>
        <v>172</v>
      </c>
      <c r="V49" s="247"/>
      <c r="W49" s="248"/>
      <c r="X49" s="118">
        <f t="shared" si="31"/>
        <v>859</v>
      </c>
      <c r="Y49" s="124">
        <f>D49+H49+L49+P49+T49</f>
        <v>829</v>
      </c>
      <c r="Z49" s="125">
        <f>AVERAGE(E49,I49,M49,Q49,U49)</f>
        <v>171.8</v>
      </c>
      <c r="AA49" s="126">
        <f>AVERAGE(E49,I49,M49,Q49,U49)-C49</f>
        <v>165.8</v>
      </c>
      <c r="AB49" s="242"/>
    </row>
    <row r="50" spans="1:28" s="134" customFormat="1" ht="48.75" customHeight="1" thickBot="1" x14ac:dyDescent="0.25">
      <c r="A50" s="112"/>
      <c r="B50" s="127" t="s">
        <v>73</v>
      </c>
      <c r="C50" s="138">
        <f>SUM(C51:C53)</f>
        <v>241</v>
      </c>
      <c r="D50" s="100">
        <f>SUM(D51:D53)</f>
        <v>286</v>
      </c>
      <c r="E50" s="129">
        <f>SUM(E51:E53)</f>
        <v>527</v>
      </c>
      <c r="F50" s="129">
        <f>E38</f>
        <v>496</v>
      </c>
      <c r="G50" s="106" t="str">
        <f>B38</f>
        <v>Temper</v>
      </c>
      <c r="H50" s="130">
        <f>SUM(H51:H53)</f>
        <v>314</v>
      </c>
      <c r="I50" s="129">
        <f>SUM(I51:I53)</f>
        <v>555</v>
      </c>
      <c r="J50" s="129">
        <f>I34</f>
        <v>564</v>
      </c>
      <c r="K50" s="106" t="str">
        <f>B34</f>
        <v>Põdra Pubi</v>
      </c>
      <c r="L50" s="107">
        <f>SUM(L51:L53)</f>
        <v>329</v>
      </c>
      <c r="M50" s="131">
        <f>SUM(M51:M53)</f>
        <v>570</v>
      </c>
      <c r="N50" s="129">
        <f>M54</f>
        <v>557</v>
      </c>
      <c r="O50" s="106" t="str">
        <f>B54</f>
        <v>Malm ja Ko</v>
      </c>
      <c r="P50" s="107">
        <f>SUM(P51:P53)</f>
        <v>332</v>
      </c>
      <c r="Q50" s="131">
        <f>SUM(Q51:Q53)</f>
        <v>573</v>
      </c>
      <c r="R50" s="129">
        <f>Q46</f>
        <v>551</v>
      </c>
      <c r="S50" s="106" t="str">
        <f>B46</f>
        <v>Eesti Raudtee</v>
      </c>
      <c r="T50" s="107">
        <f>SUM(T51:T53)</f>
        <v>327</v>
      </c>
      <c r="U50" s="131">
        <f>SUM(U51:U53)</f>
        <v>568</v>
      </c>
      <c r="V50" s="129">
        <f>U42</f>
        <v>546</v>
      </c>
      <c r="W50" s="106" t="str">
        <f>B42</f>
        <v>Egesten Metallehitused</v>
      </c>
      <c r="X50" s="109">
        <f t="shared" si="31"/>
        <v>2793</v>
      </c>
      <c r="Y50" s="107">
        <f>SUM(Y51:Y53)</f>
        <v>1588</v>
      </c>
      <c r="Z50" s="133">
        <f>AVERAGE(Z51,Z52,Z53)</f>
        <v>186.20000000000002</v>
      </c>
      <c r="AA50" s="111">
        <f>AVERAGE(AA51,AA52,AA53)</f>
        <v>105.86666666666667</v>
      </c>
      <c r="AB50" s="240">
        <f>F51+J51+N51+R51+V51</f>
        <v>4</v>
      </c>
    </row>
    <row r="51" spans="1:28" s="134" customFormat="1" ht="16.149999999999999" customHeight="1" x14ac:dyDescent="0.2">
      <c r="A51" s="112"/>
      <c r="B51" s="135" t="s">
        <v>92</v>
      </c>
      <c r="C51" s="121">
        <v>43</v>
      </c>
      <c r="D51" s="115">
        <v>127</v>
      </c>
      <c r="E51" s="116">
        <f>D51+C51</f>
        <v>170</v>
      </c>
      <c r="F51" s="243">
        <v>1</v>
      </c>
      <c r="G51" s="244"/>
      <c r="H51" s="117">
        <v>140</v>
      </c>
      <c r="I51" s="118">
        <f>H51+C51</f>
        <v>183</v>
      </c>
      <c r="J51" s="243">
        <v>0</v>
      </c>
      <c r="K51" s="244"/>
      <c r="L51" s="117">
        <v>153</v>
      </c>
      <c r="M51" s="118">
        <f>L51+C51</f>
        <v>196</v>
      </c>
      <c r="N51" s="243">
        <v>1</v>
      </c>
      <c r="O51" s="244"/>
      <c r="P51" s="117">
        <v>167</v>
      </c>
      <c r="Q51" s="116">
        <f>P51+C51</f>
        <v>210</v>
      </c>
      <c r="R51" s="243">
        <v>1</v>
      </c>
      <c r="S51" s="244"/>
      <c r="T51" s="115">
        <v>151</v>
      </c>
      <c r="U51" s="116">
        <f>T51+C51</f>
        <v>194</v>
      </c>
      <c r="V51" s="243">
        <v>1</v>
      </c>
      <c r="W51" s="244"/>
      <c r="X51" s="118">
        <f t="shared" si="31"/>
        <v>953</v>
      </c>
      <c r="Y51" s="117">
        <f>D51+H51+L51+P51+T51</f>
        <v>738</v>
      </c>
      <c r="Z51" s="119">
        <f>AVERAGE(E51,I51,M51,Q51,U51)</f>
        <v>190.6</v>
      </c>
      <c r="AA51" s="120">
        <f>AVERAGE(E51,I51,M51,Q51,U51)-C51</f>
        <v>147.6</v>
      </c>
      <c r="AB51" s="241"/>
    </row>
    <row r="52" spans="1:28" s="134" customFormat="1" ht="16.149999999999999" customHeight="1" x14ac:dyDescent="0.2">
      <c r="A52" s="112"/>
      <c r="B52" s="122" t="s">
        <v>93</v>
      </c>
      <c r="C52" s="121">
        <f>189-10</f>
        <v>179</v>
      </c>
      <c r="D52" s="115"/>
      <c r="E52" s="116">
        <f t="shared" ref="E52:E53" si="52">D52+C52</f>
        <v>179</v>
      </c>
      <c r="F52" s="245"/>
      <c r="G52" s="246"/>
      <c r="H52" s="117"/>
      <c r="I52" s="118">
        <f t="shared" ref="I52:I53" si="53">H52+C52</f>
        <v>179</v>
      </c>
      <c r="J52" s="245"/>
      <c r="K52" s="246"/>
      <c r="L52" s="117"/>
      <c r="M52" s="118">
        <f t="shared" ref="M52:M53" si="54">L52+C52</f>
        <v>179</v>
      </c>
      <c r="N52" s="245"/>
      <c r="O52" s="246"/>
      <c r="P52" s="115"/>
      <c r="Q52" s="116">
        <f t="shared" ref="Q52:Q53" si="55">P52+C52</f>
        <v>179</v>
      </c>
      <c r="R52" s="245"/>
      <c r="S52" s="246"/>
      <c r="T52" s="115"/>
      <c r="U52" s="116">
        <f t="shared" ref="U52:U53" si="56">T52+C52</f>
        <v>179</v>
      </c>
      <c r="V52" s="245"/>
      <c r="W52" s="246"/>
      <c r="X52" s="118">
        <f t="shared" si="31"/>
        <v>895</v>
      </c>
      <c r="Y52" s="117">
        <f>D52+H52+L52+P52+T52</f>
        <v>0</v>
      </c>
      <c r="Z52" s="119">
        <f>AVERAGE(E52,I52,M52,Q52,U52)</f>
        <v>179</v>
      </c>
      <c r="AA52" s="120">
        <f>AVERAGE(E52,I52,M52,Q52,U52)-C52</f>
        <v>0</v>
      </c>
      <c r="AB52" s="241"/>
    </row>
    <row r="53" spans="1:28" s="134" customFormat="1" ht="16.899999999999999" customHeight="1" thickBot="1" x14ac:dyDescent="0.25">
      <c r="A53" s="112"/>
      <c r="B53" s="136" t="s">
        <v>84</v>
      </c>
      <c r="C53" s="123">
        <v>19</v>
      </c>
      <c r="D53" s="115">
        <v>159</v>
      </c>
      <c r="E53" s="116">
        <f t="shared" si="52"/>
        <v>178</v>
      </c>
      <c r="F53" s="247"/>
      <c r="G53" s="248"/>
      <c r="H53" s="124">
        <v>174</v>
      </c>
      <c r="I53" s="118">
        <f t="shared" si="53"/>
        <v>193</v>
      </c>
      <c r="J53" s="247"/>
      <c r="K53" s="248"/>
      <c r="L53" s="117">
        <v>176</v>
      </c>
      <c r="M53" s="118">
        <f t="shared" si="54"/>
        <v>195</v>
      </c>
      <c r="N53" s="247"/>
      <c r="O53" s="248"/>
      <c r="P53" s="115">
        <v>165</v>
      </c>
      <c r="Q53" s="116">
        <f t="shared" si="55"/>
        <v>184</v>
      </c>
      <c r="R53" s="247"/>
      <c r="S53" s="248"/>
      <c r="T53" s="115">
        <v>176</v>
      </c>
      <c r="U53" s="116">
        <f t="shared" si="56"/>
        <v>195</v>
      </c>
      <c r="V53" s="247"/>
      <c r="W53" s="248"/>
      <c r="X53" s="118">
        <f t="shared" si="31"/>
        <v>945</v>
      </c>
      <c r="Y53" s="124">
        <f>D53+H53+L53+P53+T53</f>
        <v>850</v>
      </c>
      <c r="Z53" s="125">
        <f>AVERAGE(E53,I53,M53,Q53,U53)</f>
        <v>189</v>
      </c>
      <c r="AA53" s="126">
        <f>AVERAGE(E53,I53,M53,Q53,U53)-C53</f>
        <v>170</v>
      </c>
      <c r="AB53" s="242"/>
    </row>
    <row r="54" spans="1:28" s="134" customFormat="1" ht="48.75" customHeight="1" x14ac:dyDescent="0.2">
      <c r="A54" s="112"/>
      <c r="B54" s="189" t="s">
        <v>81</v>
      </c>
      <c r="C54" s="138">
        <f>SUM(C55:C57)</f>
        <v>130</v>
      </c>
      <c r="D54" s="100">
        <f>SUM(D55:D57)</f>
        <v>483</v>
      </c>
      <c r="E54" s="129">
        <f>SUM(E55:E57)</f>
        <v>613</v>
      </c>
      <c r="F54" s="129">
        <f>E34</f>
        <v>630</v>
      </c>
      <c r="G54" s="106" t="str">
        <f>B34</f>
        <v>Põdra Pubi</v>
      </c>
      <c r="H54" s="130">
        <f>SUM(H55:H57)</f>
        <v>438</v>
      </c>
      <c r="I54" s="129">
        <f>SUM(I55:I57)</f>
        <v>568</v>
      </c>
      <c r="J54" s="129">
        <f>I42</f>
        <v>546</v>
      </c>
      <c r="K54" s="106" t="str">
        <f>B42</f>
        <v>Egesten Metallehitused</v>
      </c>
      <c r="L54" s="108">
        <f>SUM(L55:L57)</f>
        <v>427</v>
      </c>
      <c r="M54" s="132">
        <f>SUM(M55:M57)</f>
        <v>557</v>
      </c>
      <c r="N54" s="129">
        <f>M50</f>
        <v>570</v>
      </c>
      <c r="O54" s="106" t="str">
        <f>B50</f>
        <v>Bowling</v>
      </c>
      <c r="P54" s="107">
        <f>SUM(P55:P57)</f>
        <v>498</v>
      </c>
      <c r="Q54" s="132">
        <f>SUM(Q55:Q57)</f>
        <v>628</v>
      </c>
      <c r="R54" s="129">
        <f>Q38</f>
        <v>501</v>
      </c>
      <c r="S54" s="106" t="str">
        <f>B38</f>
        <v>Temper</v>
      </c>
      <c r="T54" s="107">
        <f>SUM(T55:T57)</f>
        <v>467</v>
      </c>
      <c r="U54" s="132">
        <f>SUM(U55:U57)</f>
        <v>597</v>
      </c>
      <c r="V54" s="129">
        <f>U46</f>
        <v>483</v>
      </c>
      <c r="W54" s="106" t="str">
        <f>B46</f>
        <v>Eesti Raudtee</v>
      </c>
      <c r="X54" s="109">
        <f t="shared" si="31"/>
        <v>2963</v>
      </c>
      <c r="Y54" s="107">
        <f>SUM(Y55:Y57)</f>
        <v>2313</v>
      </c>
      <c r="Z54" s="133">
        <f>AVERAGE(Z55,Z56,Z57)</f>
        <v>197.53333333333333</v>
      </c>
      <c r="AA54" s="111">
        <f>AVERAGE(AA55,AA56,AA57)</f>
        <v>154.20000000000002</v>
      </c>
      <c r="AB54" s="240">
        <f>F55+J55+N55+R55+V55</f>
        <v>3</v>
      </c>
    </row>
    <row r="55" spans="1:28" s="134" customFormat="1" ht="16.149999999999999" customHeight="1" x14ac:dyDescent="0.2">
      <c r="A55" s="112"/>
      <c r="B55" s="190" t="s">
        <v>94</v>
      </c>
      <c r="C55" s="121">
        <v>55</v>
      </c>
      <c r="D55" s="115">
        <v>135</v>
      </c>
      <c r="E55" s="116">
        <f>D55+C55</f>
        <v>190</v>
      </c>
      <c r="F55" s="243">
        <v>0</v>
      </c>
      <c r="G55" s="244"/>
      <c r="H55" s="117">
        <v>147</v>
      </c>
      <c r="I55" s="118">
        <f>H55+C55</f>
        <v>202</v>
      </c>
      <c r="J55" s="243">
        <v>1</v>
      </c>
      <c r="K55" s="244"/>
      <c r="L55" s="117">
        <v>94</v>
      </c>
      <c r="M55" s="118">
        <f>L55+C55</f>
        <v>149</v>
      </c>
      <c r="N55" s="243">
        <v>0</v>
      </c>
      <c r="O55" s="244"/>
      <c r="P55" s="117">
        <v>176</v>
      </c>
      <c r="Q55" s="116">
        <f>P55+C55</f>
        <v>231</v>
      </c>
      <c r="R55" s="243">
        <v>1</v>
      </c>
      <c r="S55" s="244"/>
      <c r="T55" s="115">
        <v>125</v>
      </c>
      <c r="U55" s="116">
        <f>T55+C55</f>
        <v>180</v>
      </c>
      <c r="V55" s="243">
        <v>1</v>
      </c>
      <c r="W55" s="244"/>
      <c r="X55" s="118">
        <f t="shared" si="31"/>
        <v>952</v>
      </c>
      <c r="Y55" s="117">
        <f>D55+H55+L55+P55+T55</f>
        <v>677</v>
      </c>
      <c r="Z55" s="119">
        <f>AVERAGE(E55,I55,M55,Q55,U55)</f>
        <v>190.4</v>
      </c>
      <c r="AA55" s="120">
        <f>AVERAGE(E55,I55,M55,Q55,U55)-C55</f>
        <v>135.4</v>
      </c>
      <c r="AB55" s="241"/>
    </row>
    <row r="56" spans="1:28" s="134" customFormat="1" ht="16.149999999999999" customHeight="1" x14ac:dyDescent="0.2">
      <c r="A56" s="112"/>
      <c r="B56" s="191" t="s">
        <v>83</v>
      </c>
      <c r="C56" s="121">
        <v>43</v>
      </c>
      <c r="D56" s="115">
        <v>170</v>
      </c>
      <c r="E56" s="116">
        <f t="shared" ref="E56:E57" si="57">D56+C56</f>
        <v>213</v>
      </c>
      <c r="F56" s="245"/>
      <c r="G56" s="246"/>
      <c r="H56" s="117">
        <v>123</v>
      </c>
      <c r="I56" s="118">
        <f t="shared" ref="I56:I57" si="58">H56+C56</f>
        <v>166</v>
      </c>
      <c r="J56" s="245"/>
      <c r="K56" s="246"/>
      <c r="L56" s="117">
        <v>189</v>
      </c>
      <c r="M56" s="118">
        <f t="shared" ref="M56:M57" si="59">L56+C56</f>
        <v>232</v>
      </c>
      <c r="N56" s="245"/>
      <c r="O56" s="246"/>
      <c r="P56" s="115">
        <v>157</v>
      </c>
      <c r="Q56" s="116">
        <f t="shared" ref="Q56:Q57" si="60">P56+C56</f>
        <v>200</v>
      </c>
      <c r="R56" s="245"/>
      <c r="S56" s="246"/>
      <c r="T56" s="115">
        <v>225</v>
      </c>
      <c r="U56" s="116">
        <f t="shared" ref="U56:U57" si="61">T56+C56</f>
        <v>268</v>
      </c>
      <c r="V56" s="245"/>
      <c r="W56" s="246"/>
      <c r="X56" s="118">
        <f t="shared" si="31"/>
        <v>1079</v>
      </c>
      <c r="Y56" s="117">
        <f>D56+H56+L56+P56+T56</f>
        <v>864</v>
      </c>
      <c r="Z56" s="119">
        <f>AVERAGE(E56,I56,M56,Q56,U56)</f>
        <v>215.8</v>
      </c>
      <c r="AA56" s="120">
        <f>AVERAGE(E56,I56,M56,Q56,U56)-C56</f>
        <v>172.8</v>
      </c>
      <c r="AB56" s="241"/>
    </row>
    <row r="57" spans="1:28" s="134" customFormat="1" ht="16.899999999999999" customHeight="1" thickBot="1" x14ac:dyDescent="0.25">
      <c r="A57" s="112"/>
      <c r="B57" s="192" t="s">
        <v>82</v>
      </c>
      <c r="C57" s="123">
        <v>32</v>
      </c>
      <c r="D57" s="115">
        <v>178</v>
      </c>
      <c r="E57" s="116">
        <f t="shared" si="57"/>
        <v>210</v>
      </c>
      <c r="F57" s="247"/>
      <c r="G57" s="248"/>
      <c r="H57" s="124">
        <v>168</v>
      </c>
      <c r="I57" s="118">
        <f t="shared" si="58"/>
        <v>200</v>
      </c>
      <c r="J57" s="247"/>
      <c r="K57" s="248"/>
      <c r="L57" s="117">
        <v>144</v>
      </c>
      <c r="M57" s="118">
        <f t="shared" si="59"/>
        <v>176</v>
      </c>
      <c r="N57" s="247"/>
      <c r="O57" s="248"/>
      <c r="P57" s="115">
        <v>165</v>
      </c>
      <c r="Q57" s="116">
        <f t="shared" si="60"/>
        <v>197</v>
      </c>
      <c r="R57" s="247"/>
      <c r="S57" s="248"/>
      <c r="T57" s="115">
        <v>117</v>
      </c>
      <c r="U57" s="116">
        <f t="shared" si="61"/>
        <v>149</v>
      </c>
      <c r="V57" s="247"/>
      <c r="W57" s="248"/>
      <c r="X57" s="118">
        <f t="shared" si="31"/>
        <v>932</v>
      </c>
      <c r="Y57" s="124">
        <f>D57+H57+L57+P57+T57</f>
        <v>772</v>
      </c>
      <c r="Z57" s="125">
        <f>AVERAGE(E57,I57,M57,Q57,U57)</f>
        <v>186.4</v>
      </c>
      <c r="AA57" s="126">
        <f>AVERAGE(E57,I57,M57,Q57,U57)-C57</f>
        <v>154.4</v>
      </c>
      <c r="AB57" s="242"/>
    </row>
    <row r="58" spans="1:28" s="134" customFormat="1" ht="30.75" customHeight="1" x14ac:dyDescent="0.2">
      <c r="A58" s="112"/>
      <c r="B58" s="139"/>
      <c r="C58" s="140"/>
      <c r="D58" s="141"/>
      <c r="E58" s="142"/>
      <c r="F58" s="143"/>
      <c r="G58" s="143"/>
      <c r="H58" s="141"/>
      <c r="I58" s="142"/>
      <c r="J58" s="143"/>
      <c r="K58" s="143"/>
      <c r="L58" s="141"/>
      <c r="M58" s="142"/>
      <c r="N58" s="143"/>
      <c r="O58" s="143"/>
      <c r="P58" s="141"/>
      <c r="Q58" s="142"/>
      <c r="R58" s="143"/>
      <c r="S58" s="143"/>
      <c r="T58" s="141"/>
      <c r="U58" s="142"/>
      <c r="V58" s="143"/>
      <c r="W58" s="143"/>
      <c r="X58" s="142"/>
      <c r="Y58" s="141"/>
      <c r="Z58" s="144"/>
      <c r="AA58" s="145"/>
      <c r="AB58" s="146"/>
    </row>
    <row r="59" spans="1:28" ht="22.5" x14ac:dyDescent="0.25">
      <c r="B59" s="66"/>
      <c r="C59" s="67"/>
      <c r="D59" s="68"/>
      <c r="E59" s="69"/>
      <c r="F59" s="69"/>
      <c r="G59" s="69" t="s">
        <v>131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7"/>
      <c r="S59" s="67"/>
      <c r="T59" s="67"/>
      <c r="U59" s="185"/>
      <c r="V59" s="186" t="s">
        <v>65</v>
      </c>
      <c r="W59" s="70"/>
      <c r="X59" s="70"/>
      <c r="Y59" s="70"/>
      <c r="Z59" s="67"/>
      <c r="AA59" s="67"/>
      <c r="AB59" s="68"/>
    </row>
    <row r="60" spans="1:28" ht="20.25" thickBot="1" x14ac:dyDescent="0.3">
      <c r="B60" s="71" t="s">
        <v>19</v>
      </c>
      <c r="C60" s="72"/>
      <c r="D60" s="68"/>
      <c r="E60" s="73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</row>
    <row r="61" spans="1:28" x14ac:dyDescent="0.25">
      <c r="B61" s="74" t="s">
        <v>1</v>
      </c>
      <c r="C61" s="75" t="s">
        <v>20</v>
      </c>
      <c r="D61" s="76"/>
      <c r="E61" s="77" t="s">
        <v>21</v>
      </c>
      <c r="F61" s="249" t="s">
        <v>22</v>
      </c>
      <c r="G61" s="250"/>
      <c r="H61" s="78"/>
      <c r="I61" s="77" t="s">
        <v>23</v>
      </c>
      <c r="J61" s="249" t="s">
        <v>22</v>
      </c>
      <c r="K61" s="250"/>
      <c r="L61" s="79"/>
      <c r="M61" s="77" t="s">
        <v>24</v>
      </c>
      <c r="N61" s="249" t="s">
        <v>22</v>
      </c>
      <c r="O61" s="250"/>
      <c r="P61" s="79"/>
      <c r="Q61" s="77" t="s">
        <v>25</v>
      </c>
      <c r="R61" s="249" t="s">
        <v>22</v>
      </c>
      <c r="S61" s="250"/>
      <c r="T61" s="80"/>
      <c r="U61" s="77" t="s">
        <v>26</v>
      </c>
      <c r="V61" s="249" t="s">
        <v>22</v>
      </c>
      <c r="W61" s="250"/>
      <c r="X61" s="77" t="s">
        <v>27</v>
      </c>
      <c r="Y61" s="81"/>
      <c r="Z61" s="82" t="s">
        <v>28</v>
      </c>
      <c r="AA61" s="83" t="s">
        <v>4</v>
      </c>
      <c r="AB61" s="84" t="s">
        <v>27</v>
      </c>
    </row>
    <row r="62" spans="1:28" ht="17.25" thickBot="1" x14ac:dyDescent="0.3">
      <c r="A62" s="85"/>
      <c r="B62" s="86" t="s">
        <v>29</v>
      </c>
      <c r="C62" s="87"/>
      <c r="D62" s="88"/>
      <c r="E62" s="89" t="s">
        <v>30</v>
      </c>
      <c r="F62" s="251" t="s">
        <v>31</v>
      </c>
      <c r="G62" s="252"/>
      <c r="H62" s="90"/>
      <c r="I62" s="89" t="s">
        <v>30</v>
      </c>
      <c r="J62" s="251" t="s">
        <v>31</v>
      </c>
      <c r="K62" s="252"/>
      <c r="L62" s="89"/>
      <c r="M62" s="89" t="s">
        <v>30</v>
      </c>
      <c r="N62" s="251" t="s">
        <v>31</v>
      </c>
      <c r="O62" s="252"/>
      <c r="P62" s="89"/>
      <c r="Q62" s="89" t="s">
        <v>30</v>
      </c>
      <c r="R62" s="251" t="s">
        <v>31</v>
      </c>
      <c r="S62" s="252"/>
      <c r="T62" s="91"/>
      <c r="U62" s="89" t="s">
        <v>30</v>
      </c>
      <c r="V62" s="251" t="s">
        <v>31</v>
      </c>
      <c r="W62" s="252"/>
      <c r="X62" s="92" t="s">
        <v>30</v>
      </c>
      <c r="Y62" s="93" t="s">
        <v>32</v>
      </c>
      <c r="Z62" s="94" t="s">
        <v>33</v>
      </c>
      <c r="AA62" s="95" t="s">
        <v>34</v>
      </c>
      <c r="AB62" s="96" t="s">
        <v>2</v>
      </c>
    </row>
    <row r="63" spans="1:28" ht="48.75" customHeight="1" thickBot="1" x14ac:dyDescent="0.3">
      <c r="A63" s="97"/>
      <c r="B63" s="127" t="s">
        <v>55</v>
      </c>
      <c r="C63" s="99">
        <f>SUM(C64:C66)</f>
        <v>132</v>
      </c>
      <c r="D63" s="100">
        <f>SUM(D64:D66)</f>
        <v>423</v>
      </c>
      <c r="E63" s="101">
        <f>SUM(E64:E66)</f>
        <v>555</v>
      </c>
      <c r="F63" s="102">
        <f>E83</f>
        <v>446</v>
      </c>
      <c r="G63" s="103" t="str">
        <f>B83</f>
        <v>TSC</v>
      </c>
      <c r="H63" s="104">
        <f>SUM(H64:H66)</f>
        <v>368</v>
      </c>
      <c r="I63" s="105">
        <f>SUM(I64:I66)</f>
        <v>500</v>
      </c>
      <c r="J63" s="105">
        <f>I79</f>
        <v>498</v>
      </c>
      <c r="K63" s="106" t="str">
        <f>B79</f>
        <v>Bowlingu Team</v>
      </c>
      <c r="L63" s="107">
        <f>SUM(L64:L66)</f>
        <v>451</v>
      </c>
      <c r="M63" s="102">
        <f>SUM(M64:M66)</f>
        <v>583</v>
      </c>
      <c r="N63" s="102">
        <f>M75</f>
        <v>630</v>
      </c>
      <c r="O63" s="103" t="str">
        <f>B75</f>
        <v>TER Team</v>
      </c>
      <c r="P63" s="108">
        <f>SUM(P64:P66)</f>
        <v>409</v>
      </c>
      <c r="Q63" s="102">
        <f>SUM(Q64:Q66)</f>
        <v>541</v>
      </c>
      <c r="R63" s="102">
        <f>Q71</f>
        <v>581</v>
      </c>
      <c r="S63" s="103" t="str">
        <f>B71</f>
        <v>Royalsmart</v>
      </c>
      <c r="T63" s="108">
        <f>SUM(T64:T66)</f>
        <v>466</v>
      </c>
      <c r="U63" s="102">
        <f>SUM(U64:U66)</f>
        <v>598</v>
      </c>
      <c r="V63" s="102">
        <f>U67</f>
        <v>570</v>
      </c>
      <c r="W63" s="103" t="str">
        <f>B67</f>
        <v>WÜRTH</v>
      </c>
      <c r="X63" s="109">
        <f t="shared" ref="X63:X86" si="62">E63+I63+M63+Q63+U63</f>
        <v>2777</v>
      </c>
      <c r="Y63" s="107">
        <f>SUM(Y64:Y66)</f>
        <v>2117</v>
      </c>
      <c r="Z63" s="110">
        <f>AVERAGE(Z64,Z65,Z66)</f>
        <v>185.13333333333333</v>
      </c>
      <c r="AA63" s="111">
        <f>AVERAGE(AA64,AA65,AA66)</f>
        <v>141.13333333333333</v>
      </c>
      <c r="AB63" s="240">
        <f>F64+J64+N64+R64+V64</f>
        <v>3</v>
      </c>
    </row>
    <row r="64" spans="1:28" ht="16.899999999999999" customHeight="1" x14ac:dyDescent="0.25">
      <c r="A64" s="112"/>
      <c r="B64" s="135" t="s">
        <v>59</v>
      </c>
      <c r="C64" s="114">
        <v>29</v>
      </c>
      <c r="D64" s="115">
        <v>134</v>
      </c>
      <c r="E64" s="116">
        <f>D64+C64</f>
        <v>163</v>
      </c>
      <c r="F64" s="243">
        <v>1</v>
      </c>
      <c r="G64" s="244"/>
      <c r="H64" s="117">
        <v>129</v>
      </c>
      <c r="I64" s="118">
        <f>H64+C64</f>
        <v>158</v>
      </c>
      <c r="J64" s="243">
        <v>1</v>
      </c>
      <c r="K64" s="244"/>
      <c r="L64" s="117">
        <v>156</v>
      </c>
      <c r="M64" s="118">
        <f>L64+C64</f>
        <v>185</v>
      </c>
      <c r="N64" s="243">
        <v>0</v>
      </c>
      <c r="O64" s="244"/>
      <c r="P64" s="117">
        <v>128</v>
      </c>
      <c r="Q64" s="116">
        <f>P64+C64</f>
        <v>157</v>
      </c>
      <c r="R64" s="243">
        <v>0</v>
      </c>
      <c r="S64" s="244"/>
      <c r="T64" s="115">
        <v>165</v>
      </c>
      <c r="U64" s="116">
        <f>T64+C64</f>
        <v>194</v>
      </c>
      <c r="V64" s="243">
        <v>1</v>
      </c>
      <c r="W64" s="244"/>
      <c r="X64" s="118">
        <f t="shared" si="62"/>
        <v>857</v>
      </c>
      <c r="Y64" s="117">
        <f>D64+H64+L64+P64+T64</f>
        <v>712</v>
      </c>
      <c r="Z64" s="119">
        <f>AVERAGE(E64,I64,M64,Q64,U64)</f>
        <v>171.4</v>
      </c>
      <c r="AA64" s="120">
        <f>AVERAGE(E64,I64,M64,Q64,U64)-C64</f>
        <v>142.4</v>
      </c>
      <c r="AB64" s="241"/>
    </row>
    <row r="65" spans="1:34" s="85" customFormat="1" ht="16.149999999999999" customHeight="1" x14ac:dyDescent="0.25">
      <c r="A65" s="112"/>
      <c r="B65" s="122" t="s">
        <v>60</v>
      </c>
      <c r="C65" s="121">
        <v>52</v>
      </c>
      <c r="D65" s="115">
        <v>133</v>
      </c>
      <c r="E65" s="116">
        <f t="shared" ref="E65:E66" si="63">D65+C65</f>
        <v>185</v>
      </c>
      <c r="F65" s="245"/>
      <c r="G65" s="246"/>
      <c r="H65" s="117">
        <v>126</v>
      </c>
      <c r="I65" s="118">
        <f t="shared" ref="I65:I66" si="64">H65+C65</f>
        <v>178</v>
      </c>
      <c r="J65" s="245"/>
      <c r="K65" s="246"/>
      <c r="L65" s="117">
        <v>145</v>
      </c>
      <c r="M65" s="118">
        <f t="shared" ref="M65:M66" si="65">L65+C65</f>
        <v>197</v>
      </c>
      <c r="N65" s="245"/>
      <c r="O65" s="246"/>
      <c r="P65" s="115">
        <v>135</v>
      </c>
      <c r="Q65" s="116">
        <f t="shared" ref="Q65:Q66" si="66">P65+C65</f>
        <v>187</v>
      </c>
      <c r="R65" s="245"/>
      <c r="S65" s="246"/>
      <c r="T65" s="115">
        <v>158</v>
      </c>
      <c r="U65" s="116">
        <f t="shared" ref="U65:U66" si="67">T65+C65</f>
        <v>210</v>
      </c>
      <c r="V65" s="245"/>
      <c r="W65" s="246"/>
      <c r="X65" s="118">
        <f t="shared" si="62"/>
        <v>957</v>
      </c>
      <c r="Y65" s="117">
        <f>D65+H65+L65+P65+T65</f>
        <v>697</v>
      </c>
      <c r="Z65" s="119">
        <f>AVERAGE(E65,I65,M65,Q65,U65)</f>
        <v>191.4</v>
      </c>
      <c r="AA65" s="120">
        <f>AVERAGE(E65,I65,M65,Q65,U65)-C65</f>
        <v>139.4</v>
      </c>
      <c r="AB65" s="241"/>
      <c r="AD65" s="65"/>
      <c r="AE65" s="65"/>
      <c r="AF65" s="65"/>
      <c r="AG65" s="65"/>
      <c r="AH65" s="65"/>
    </row>
    <row r="66" spans="1:34" s="85" customFormat="1" ht="17.45" customHeight="1" thickBot="1" x14ac:dyDescent="0.3">
      <c r="A66" s="112"/>
      <c r="B66" s="136" t="s">
        <v>61</v>
      </c>
      <c r="C66" s="123">
        <v>51</v>
      </c>
      <c r="D66" s="115">
        <v>156</v>
      </c>
      <c r="E66" s="116">
        <f t="shared" si="63"/>
        <v>207</v>
      </c>
      <c r="F66" s="247"/>
      <c r="G66" s="248"/>
      <c r="H66" s="124">
        <v>113</v>
      </c>
      <c r="I66" s="118">
        <f t="shared" si="64"/>
        <v>164</v>
      </c>
      <c r="J66" s="247"/>
      <c r="K66" s="248"/>
      <c r="L66" s="117">
        <v>150</v>
      </c>
      <c r="M66" s="118">
        <f t="shared" si="65"/>
        <v>201</v>
      </c>
      <c r="N66" s="247"/>
      <c r="O66" s="248"/>
      <c r="P66" s="115">
        <v>146</v>
      </c>
      <c r="Q66" s="116">
        <f t="shared" si="66"/>
        <v>197</v>
      </c>
      <c r="R66" s="247"/>
      <c r="S66" s="248"/>
      <c r="T66" s="115">
        <v>143</v>
      </c>
      <c r="U66" s="116">
        <f t="shared" si="67"/>
        <v>194</v>
      </c>
      <c r="V66" s="247"/>
      <c r="W66" s="248"/>
      <c r="X66" s="118">
        <f t="shared" si="62"/>
        <v>963</v>
      </c>
      <c r="Y66" s="124">
        <f>D66+H66+L66+P66+T66</f>
        <v>708</v>
      </c>
      <c r="Z66" s="125">
        <f>AVERAGE(E66,I66,M66,Q66,U66)</f>
        <v>192.6</v>
      </c>
      <c r="AA66" s="126">
        <f>AVERAGE(E66,I66,M66,Q66,U66)-C66</f>
        <v>141.6</v>
      </c>
      <c r="AB66" s="242"/>
      <c r="AD66" s="65"/>
      <c r="AE66" s="65"/>
      <c r="AF66" s="65"/>
      <c r="AG66" s="65"/>
      <c r="AH66" s="65"/>
    </row>
    <row r="67" spans="1:34" s="134" customFormat="1" ht="48.75" customHeight="1" thickBot="1" x14ac:dyDescent="0.3">
      <c r="A67" s="112"/>
      <c r="B67" s="127" t="s">
        <v>85</v>
      </c>
      <c r="C67" s="128">
        <f>SUM(C68:C70)</f>
        <v>37</v>
      </c>
      <c r="D67" s="100">
        <f>SUM(D68:D70)</f>
        <v>513</v>
      </c>
      <c r="E67" s="129">
        <f>SUM(E68:E70)</f>
        <v>550</v>
      </c>
      <c r="F67" s="129">
        <f>E79</f>
        <v>491</v>
      </c>
      <c r="G67" s="106" t="str">
        <f>B79</f>
        <v>Bowlingu Team</v>
      </c>
      <c r="H67" s="130">
        <f>SUM(H68:H70)</f>
        <v>601</v>
      </c>
      <c r="I67" s="129">
        <f>SUM(I68:I70)</f>
        <v>638</v>
      </c>
      <c r="J67" s="129">
        <f>I75</f>
        <v>539</v>
      </c>
      <c r="K67" s="106" t="str">
        <f>B75</f>
        <v>TER Team</v>
      </c>
      <c r="L67" s="107">
        <f>SUM(L68:L70)</f>
        <v>585</v>
      </c>
      <c r="M67" s="131">
        <f>SUM(M68:M70)</f>
        <v>622</v>
      </c>
      <c r="N67" s="129">
        <f>M71</f>
        <v>587</v>
      </c>
      <c r="O67" s="106" t="str">
        <f>B71</f>
        <v>Royalsmart</v>
      </c>
      <c r="P67" s="107">
        <f>SUM(P68:P70)</f>
        <v>542</v>
      </c>
      <c r="Q67" s="102">
        <f>SUM(Q68:Q70)</f>
        <v>579</v>
      </c>
      <c r="R67" s="129">
        <f>Q83</f>
        <v>453</v>
      </c>
      <c r="S67" s="106" t="str">
        <f>B83</f>
        <v>TSC</v>
      </c>
      <c r="T67" s="107">
        <f>SUM(T68:T70)</f>
        <v>533</v>
      </c>
      <c r="U67" s="132">
        <f>SUM(U68:U70)</f>
        <v>570</v>
      </c>
      <c r="V67" s="129">
        <f>U63</f>
        <v>598</v>
      </c>
      <c r="W67" s="106" t="str">
        <f>B63</f>
        <v>VGB</v>
      </c>
      <c r="X67" s="109">
        <f t="shared" si="62"/>
        <v>2959</v>
      </c>
      <c r="Y67" s="107">
        <f>SUM(Y68:Y70)</f>
        <v>2774</v>
      </c>
      <c r="Z67" s="133">
        <f>AVERAGE(Z68,Z69,Z70)</f>
        <v>197.26666666666665</v>
      </c>
      <c r="AA67" s="111">
        <f>AVERAGE(AA68,AA69,AA70)</f>
        <v>184.93333333333331</v>
      </c>
      <c r="AB67" s="240">
        <f>F68+J68+N68+R68+V68</f>
        <v>4</v>
      </c>
      <c r="AD67" s="65"/>
      <c r="AE67" s="65"/>
      <c r="AF67" s="65"/>
      <c r="AG67" s="65"/>
      <c r="AH67" s="65"/>
    </row>
    <row r="68" spans="1:34" s="134" customFormat="1" ht="16.149999999999999" customHeight="1" x14ac:dyDescent="0.25">
      <c r="A68" s="112"/>
      <c r="B68" s="135" t="s">
        <v>86</v>
      </c>
      <c r="C68" s="121">
        <v>17</v>
      </c>
      <c r="D68" s="115">
        <v>169</v>
      </c>
      <c r="E68" s="116">
        <f>D68+C68</f>
        <v>186</v>
      </c>
      <c r="F68" s="243">
        <v>1</v>
      </c>
      <c r="G68" s="244"/>
      <c r="H68" s="117">
        <v>202</v>
      </c>
      <c r="I68" s="118">
        <f>H68+C68</f>
        <v>219</v>
      </c>
      <c r="J68" s="243">
        <v>1</v>
      </c>
      <c r="K68" s="244"/>
      <c r="L68" s="117">
        <v>171</v>
      </c>
      <c r="M68" s="118">
        <f>L68+C68</f>
        <v>188</v>
      </c>
      <c r="N68" s="243">
        <v>1</v>
      </c>
      <c r="O68" s="244"/>
      <c r="P68" s="117">
        <v>147</v>
      </c>
      <c r="Q68" s="116">
        <f>P68+C68</f>
        <v>164</v>
      </c>
      <c r="R68" s="243">
        <v>1</v>
      </c>
      <c r="S68" s="244"/>
      <c r="T68" s="115">
        <v>131</v>
      </c>
      <c r="U68" s="116">
        <f>T68+C68</f>
        <v>148</v>
      </c>
      <c r="V68" s="243">
        <v>0</v>
      </c>
      <c r="W68" s="244"/>
      <c r="X68" s="118">
        <f t="shared" si="62"/>
        <v>905</v>
      </c>
      <c r="Y68" s="117">
        <f>D68+H68+L68+P68+T68</f>
        <v>820</v>
      </c>
      <c r="Z68" s="119">
        <f>AVERAGE(E68,I68,M68,Q68,U68)</f>
        <v>181</v>
      </c>
      <c r="AA68" s="120">
        <f>AVERAGE(E68,I68,M68,Q68,U68)-C68</f>
        <v>164</v>
      </c>
      <c r="AB68" s="241"/>
      <c r="AD68" s="65"/>
      <c r="AE68" s="65"/>
      <c r="AF68" s="65"/>
      <c r="AG68" s="65"/>
      <c r="AH68" s="65"/>
    </row>
    <row r="69" spans="1:34" s="134" customFormat="1" ht="16.149999999999999" customHeight="1" x14ac:dyDescent="0.25">
      <c r="A69" s="112"/>
      <c r="B69" s="122" t="s">
        <v>87</v>
      </c>
      <c r="C69" s="121">
        <v>20</v>
      </c>
      <c r="D69" s="115">
        <v>189</v>
      </c>
      <c r="E69" s="116">
        <f t="shared" ref="E69:E70" si="68">D69+C69</f>
        <v>209</v>
      </c>
      <c r="F69" s="245"/>
      <c r="G69" s="246"/>
      <c r="H69" s="117">
        <v>208</v>
      </c>
      <c r="I69" s="118">
        <f t="shared" ref="I69:I70" si="69">H69+C69</f>
        <v>228</v>
      </c>
      <c r="J69" s="245"/>
      <c r="K69" s="246"/>
      <c r="L69" s="117">
        <v>205</v>
      </c>
      <c r="M69" s="118">
        <f t="shared" ref="M69:M70" si="70">L69+C69</f>
        <v>225</v>
      </c>
      <c r="N69" s="245"/>
      <c r="O69" s="246"/>
      <c r="P69" s="115">
        <v>174</v>
      </c>
      <c r="Q69" s="116">
        <f t="shared" ref="Q69:Q70" si="71">P69+C69</f>
        <v>194</v>
      </c>
      <c r="R69" s="245"/>
      <c r="S69" s="246"/>
      <c r="T69" s="115">
        <v>234</v>
      </c>
      <c r="U69" s="116">
        <f t="shared" ref="U69:U70" si="72">T69+C69</f>
        <v>254</v>
      </c>
      <c r="V69" s="245"/>
      <c r="W69" s="246"/>
      <c r="X69" s="118">
        <f t="shared" si="62"/>
        <v>1110</v>
      </c>
      <c r="Y69" s="117">
        <f>D69+H69+L69+P69+T69</f>
        <v>1010</v>
      </c>
      <c r="Z69" s="119">
        <f>AVERAGE(E69,I69,M69,Q69,U69)</f>
        <v>222</v>
      </c>
      <c r="AA69" s="120">
        <f>AVERAGE(E69,I69,M69,Q69,U69)-C69</f>
        <v>202</v>
      </c>
      <c r="AB69" s="241"/>
      <c r="AD69" s="65"/>
      <c r="AE69" s="65"/>
      <c r="AF69" s="65"/>
      <c r="AG69" s="65"/>
      <c r="AH69" s="65"/>
    </row>
    <row r="70" spans="1:34" s="134" customFormat="1" ht="16.899999999999999" customHeight="1" thickBot="1" x14ac:dyDescent="0.3">
      <c r="A70" s="112"/>
      <c r="B70" s="136" t="s">
        <v>130</v>
      </c>
      <c r="C70" s="123">
        <v>0</v>
      </c>
      <c r="D70" s="115">
        <v>155</v>
      </c>
      <c r="E70" s="116">
        <f t="shared" si="68"/>
        <v>155</v>
      </c>
      <c r="F70" s="247"/>
      <c r="G70" s="248"/>
      <c r="H70" s="124">
        <v>191</v>
      </c>
      <c r="I70" s="118">
        <f t="shared" si="69"/>
        <v>191</v>
      </c>
      <c r="J70" s="247"/>
      <c r="K70" s="248"/>
      <c r="L70" s="117">
        <v>209</v>
      </c>
      <c r="M70" s="118">
        <f t="shared" si="70"/>
        <v>209</v>
      </c>
      <c r="N70" s="247"/>
      <c r="O70" s="248"/>
      <c r="P70" s="115">
        <v>221</v>
      </c>
      <c r="Q70" s="116">
        <f t="shared" si="71"/>
        <v>221</v>
      </c>
      <c r="R70" s="247"/>
      <c r="S70" s="248"/>
      <c r="T70" s="115">
        <v>168</v>
      </c>
      <c r="U70" s="116">
        <f t="shared" si="72"/>
        <v>168</v>
      </c>
      <c r="V70" s="247"/>
      <c r="W70" s="248"/>
      <c r="X70" s="118">
        <f t="shared" si="62"/>
        <v>944</v>
      </c>
      <c r="Y70" s="124">
        <f>D70+H70+L70+P70+T70</f>
        <v>944</v>
      </c>
      <c r="Z70" s="125">
        <f>AVERAGE(E70,I70,M70,Q70,U70)</f>
        <v>188.8</v>
      </c>
      <c r="AA70" s="126">
        <f>AVERAGE(E70,I70,M70,Q70,U70)-C70</f>
        <v>188.8</v>
      </c>
      <c r="AB70" s="242"/>
      <c r="AD70" s="65"/>
      <c r="AE70" s="65"/>
      <c r="AF70" s="65"/>
      <c r="AG70" s="65"/>
      <c r="AH70" s="65"/>
    </row>
    <row r="71" spans="1:34" s="134" customFormat="1" ht="44.45" customHeight="1" thickBot="1" x14ac:dyDescent="0.25">
      <c r="A71" s="112"/>
      <c r="B71" s="98" t="s">
        <v>53</v>
      </c>
      <c r="C71" s="128">
        <f>SUM(C72:C74)</f>
        <v>106</v>
      </c>
      <c r="D71" s="100">
        <f>SUM(D72:D74)</f>
        <v>445</v>
      </c>
      <c r="E71" s="129">
        <f>SUM(E72:E74)</f>
        <v>551</v>
      </c>
      <c r="F71" s="129">
        <f>E75</f>
        <v>560</v>
      </c>
      <c r="G71" s="106" t="str">
        <f>B75</f>
        <v>TER Team</v>
      </c>
      <c r="H71" s="130">
        <f>SUM(H72:H74)</f>
        <v>486</v>
      </c>
      <c r="I71" s="129">
        <f>SUM(I72:I74)</f>
        <v>592</v>
      </c>
      <c r="J71" s="129">
        <f>I83</f>
        <v>441</v>
      </c>
      <c r="K71" s="106" t="str">
        <f>B83</f>
        <v>TSC</v>
      </c>
      <c r="L71" s="107">
        <f>SUM(L72:L74)</f>
        <v>481</v>
      </c>
      <c r="M71" s="129">
        <f>SUM(M72:M74)</f>
        <v>587</v>
      </c>
      <c r="N71" s="129">
        <f>M67</f>
        <v>622</v>
      </c>
      <c r="O71" s="106" t="str">
        <f>B67</f>
        <v>WÜRTH</v>
      </c>
      <c r="P71" s="107">
        <f>SUM(P72:P74)</f>
        <v>475</v>
      </c>
      <c r="Q71" s="129">
        <f>SUM(Q72:Q74)</f>
        <v>581</v>
      </c>
      <c r="R71" s="129">
        <f>Q63</f>
        <v>541</v>
      </c>
      <c r="S71" s="106" t="str">
        <f>B63</f>
        <v>VGB</v>
      </c>
      <c r="T71" s="107">
        <f>SUM(T72:T74)</f>
        <v>423</v>
      </c>
      <c r="U71" s="129">
        <f>SUM(U72:U74)</f>
        <v>529</v>
      </c>
      <c r="V71" s="129">
        <f>U79</f>
        <v>504</v>
      </c>
      <c r="W71" s="106" t="str">
        <f>B79</f>
        <v>Bowlingu Team</v>
      </c>
      <c r="X71" s="109">
        <f t="shared" si="62"/>
        <v>2840</v>
      </c>
      <c r="Y71" s="107">
        <f>SUM(Y72:Y74)</f>
        <v>2310</v>
      </c>
      <c r="Z71" s="133">
        <f>AVERAGE(Z72,Z73,Z74)</f>
        <v>189.33333333333334</v>
      </c>
      <c r="AA71" s="111">
        <f>AVERAGE(AA72,AA73,AA74)</f>
        <v>154</v>
      </c>
      <c r="AB71" s="240">
        <f>F72+J72+N72+R72+V72</f>
        <v>3</v>
      </c>
    </row>
    <row r="72" spans="1:34" s="134" customFormat="1" ht="16.149999999999999" customHeight="1" x14ac:dyDescent="0.2">
      <c r="A72" s="112"/>
      <c r="B72" s="113" t="s">
        <v>52</v>
      </c>
      <c r="C72" s="121">
        <v>46</v>
      </c>
      <c r="D72" s="115">
        <v>147</v>
      </c>
      <c r="E72" s="116">
        <f>D72+C72</f>
        <v>193</v>
      </c>
      <c r="F72" s="243">
        <v>0</v>
      </c>
      <c r="G72" s="244"/>
      <c r="H72" s="117">
        <v>130</v>
      </c>
      <c r="I72" s="118">
        <f>H72+C72</f>
        <v>176</v>
      </c>
      <c r="J72" s="243">
        <v>1</v>
      </c>
      <c r="K72" s="244"/>
      <c r="L72" s="117">
        <v>165</v>
      </c>
      <c r="M72" s="118">
        <f>L72+C72</f>
        <v>211</v>
      </c>
      <c r="N72" s="243">
        <v>0</v>
      </c>
      <c r="O72" s="244"/>
      <c r="P72" s="117">
        <v>182</v>
      </c>
      <c r="Q72" s="116">
        <f>P72+C72</f>
        <v>228</v>
      </c>
      <c r="R72" s="243">
        <v>1</v>
      </c>
      <c r="S72" s="244"/>
      <c r="T72" s="115">
        <v>112</v>
      </c>
      <c r="U72" s="116">
        <f>T72+C72</f>
        <v>158</v>
      </c>
      <c r="V72" s="243">
        <v>1</v>
      </c>
      <c r="W72" s="244"/>
      <c r="X72" s="118">
        <f t="shared" si="62"/>
        <v>966</v>
      </c>
      <c r="Y72" s="117">
        <f>D72+H72+L72+P72+T72</f>
        <v>736</v>
      </c>
      <c r="Z72" s="119">
        <f>AVERAGE(E72,I72,M72,Q72,U72)</f>
        <v>193.2</v>
      </c>
      <c r="AA72" s="120">
        <f>AVERAGE(E72,I72,M72,Q72,U72)-C72</f>
        <v>147.19999999999999</v>
      </c>
      <c r="AB72" s="241"/>
    </row>
    <row r="73" spans="1:34" s="134" customFormat="1" ht="16.149999999999999" customHeight="1" x14ac:dyDescent="0.2">
      <c r="A73" s="112"/>
      <c r="B73" s="113" t="s">
        <v>62</v>
      </c>
      <c r="C73" s="121">
        <v>31</v>
      </c>
      <c r="D73" s="115">
        <v>156</v>
      </c>
      <c r="E73" s="116">
        <f t="shared" ref="E73:E74" si="73">D73+C73</f>
        <v>187</v>
      </c>
      <c r="F73" s="245"/>
      <c r="G73" s="246"/>
      <c r="H73" s="117">
        <v>198</v>
      </c>
      <c r="I73" s="118">
        <f t="shared" ref="I73:I74" si="74">H73+C73</f>
        <v>229</v>
      </c>
      <c r="J73" s="245"/>
      <c r="K73" s="246"/>
      <c r="L73" s="117">
        <v>156</v>
      </c>
      <c r="M73" s="118">
        <f t="shared" ref="M73:M74" si="75">L73+C73</f>
        <v>187</v>
      </c>
      <c r="N73" s="245"/>
      <c r="O73" s="246"/>
      <c r="P73" s="115">
        <v>153</v>
      </c>
      <c r="Q73" s="116">
        <f t="shared" ref="Q73:Q74" si="76">P73+C73</f>
        <v>184</v>
      </c>
      <c r="R73" s="245"/>
      <c r="S73" s="246"/>
      <c r="T73" s="115">
        <v>183</v>
      </c>
      <c r="U73" s="116">
        <f t="shared" ref="U73:U74" si="77">T73+C73</f>
        <v>214</v>
      </c>
      <c r="V73" s="245"/>
      <c r="W73" s="246"/>
      <c r="X73" s="118">
        <f t="shared" si="62"/>
        <v>1001</v>
      </c>
      <c r="Y73" s="117">
        <f>D73+H73+L73+P73+T73</f>
        <v>846</v>
      </c>
      <c r="Z73" s="119">
        <f>AVERAGE(E73,I73,M73,Q73,U73)</f>
        <v>200.2</v>
      </c>
      <c r="AA73" s="120">
        <f>AVERAGE(E73,I73,M73,Q73,U73)-C73</f>
        <v>169.2</v>
      </c>
      <c r="AB73" s="241"/>
    </row>
    <row r="74" spans="1:34" s="134" customFormat="1" ht="16.899999999999999" customHeight="1" thickBot="1" x14ac:dyDescent="0.25">
      <c r="A74" s="112"/>
      <c r="B74" s="122" t="s">
        <v>63</v>
      </c>
      <c r="C74" s="123">
        <v>29</v>
      </c>
      <c r="D74" s="115">
        <v>142</v>
      </c>
      <c r="E74" s="116">
        <f t="shared" si="73"/>
        <v>171</v>
      </c>
      <c r="F74" s="247"/>
      <c r="G74" s="248"/>
      <c r="H74" s="124">
        <v>158</v>
      </c>
      <c r="I74" s="118">
        <f t="shared" si="74"/>
        <v>187</v>
      </c>
      <c r="J74" s="247"/>
      <c r="K74" s="248"/>
      <c r="L74" s="117">
        <v>160</v>
      </c>
      <c r="M74" s="118">
        <f t="shared" si="75"/>
        <v>189</v>
      </c>
      <c r="N74" s="247"/>
      <c r="O74" s="248"/>
      <c r="P74" s="115">
        <v>140</v>
      </c>
      <c r="Q74" s="116">
        <f t="shared" si="76"/>
        <v>169</v>
      </c>
      <c r="R74" s="247"/>
      <c r="S74" s="248"/>
      <c r="T74" s="115">
        <v>128</v>
      </c>
      <c r="U74" s="116">
        <f t="shared" si="77"/>
        <v>157</v>
      </c>
      <c r="V74" s="247"/>
      <c r="W74" s="248"/>
      <c r="X74" s="118">
        <f t="shared" si="62"/>
        <v>873</v>
      </c>
      <c r="Y74" s="124">
        <f>D74+H74+L74+P74+T74</f>
        <v>728</v>
      </c>
      <c r="Z74" s="125">
        <f>AVERAGE(E74,I74,M74,Q74,U74)</f>
        <v>174.6</v>
      </c>
      <c r="AA74" s="126">
        <f>AVERAGE(E74,I74,M74,Q74,U74)-C74</f>
        <v>145.6</v>
      </c>
      <c r="AB74" s="242"/>
    </row>
    <row r="75" spans="1:34" s="134" customFormat="1" ht="48.75" customHeight="1" thickBot="1" x14ac:dyDescent="0.25">
      <c r="A75" s="112"/>
      <c r="B75" s="127" t="s">
        <v>17</v>
      </c>
      <c r="C75" s="128">
        <f>SUM(C76:C78)</f>
        <v>79</v>
      </c>
      <c r="D75" s="100">
        <f>SUM(D76:D78)</f>
        <v>481</v>
      </c>
      <c r="E75" s="129">
        <f>SUM(E76:E78)</f>
        <v>560</v>
      </c>
      <c r="F75" s="129">
        <f>E71</f>
        <v>551</v>
      </c>
      <c r="G75" s="106" t="str">
        <f>B71</f>
        <v>Royalsmart</v>
      </c>
      <c r="H75" s="137">
        <f>SUM(H76:H78)</f>
        <v>460</v>
      </c>
      <c r="I75" s="129">
        <f>SUM(I76:I78)</f>
        <v>539</v>
      </c>
      <c r="J75" s="129">
        <f>I67</f>
        <v>638</v>
      </c>
      <c r="K75" s="106" t="str">
        <f>B67</f>
        <v>WÜRTH</v>
      </c>
      <c r="L75" s="108">
        <f>SUM(L76:L78)</f>
        <v>551</v>
      </c>
      <c r="M75" s="132">
        <f>SUM(M76:M78)</f>
        <v>630</v>
      </c>
      <c r="N75" s="129">
        <f>M63</f>
        <v>583</v>
      </c>
      <c r="O75" s="106" t="str">
        <f>B63</f>
        <v>VGB</v>
      </c>
      <c r="P75" s="107">
        <f>SUM(P76:P78)</f>
        <v>481</v>
      </c>
      <c r="Q75" s="132">
        <f>SUM(Q76:Q78)</f>
        <v>560</v>
      </c>
      <c r="R75" s="129">
        <f>Q79</f>
        <v>522</v>
      </c>
      <c r="S75" s="106" t="str">
        <f>B79</f>
        <v>Bowlingu Team</v>
      </c>
      <c r="T75" s="107">
        <f>SUM(T76:T78)</f>
        <v>462</v>
      </c>
      <c r="U75" s="132">
        <f>SUM(U76:U78)</f>
        <v>541</v>
      </c>
      <c r="V75" s="129">
        <f>U83</f>
        <v>504</v>
      </c>
      <c r="W75" s="106" t="str">
        <f>B83</f>
        <v>TSC</v>
      </c>
      <c r="X75" s="109">
        <f t="shared" si="62"/>
        <v>2830</v>
      </c>
      <c r="Y75" s="107">
        <f>SUM(Y76:Y78)</f>
        <v>2435</v>
      </c>
      <c r="Z75" s="133">
        <f>AVERAGE(Z76,Z77,Z78)</f>
        <v>188.66666666666666</v>
      </c>
      <c r="AA75" s="111">
        <f>AVERAGE(AA76,AA77,AA78)</f>
        <v>162.33333333333334</v>
      </c>
      <c r="AB75" s="240">
        <f>F76+J76+N76+R76+V76</f>
        <v>4</v>
      </c>
    </row>
    <row r="76" spans="1:34" s="134" customFormat="1" ht="16.149999999999999" customHeight="1" x14ac:dyDescent="0.2">
      <c r="A76" s="112"/>
      <c r="B76" s="135" t="s">
        <v>35</v>
      </c>
      <c r="C76" s="121">
        <v>24</v>
      </c>
      <c r="D76" s="115">
        <v>147</v>
      </c>
      <c r="E76" s="116">
        <f>D76+C76</f>
        <v>171</v>
      </c>
      <c r="F76" s="243">
        <v>1</v>
      </c>
      <c r="G76" s="244"/>
      <c r="H76" s="117">
        <v>138</v>
      </c>
      <c r="I76" s="118">
        <f>H76+C76</f>
        <v>162</v>
      </c>
      <c r="J76" s="243">
        <v>0</v>
      </c>
      <c r="K76" s="244"/>
      <c r="L76" s="117">
        <v>211</v>
      </c>
      <c r="M76" s="118">
        <f>L76+C76</f>
        <v>235</v>
      </c>
      <c r="N76" s="243">
        <v>1</v>
      </c>
      <c r="O76" s="244"/>
      <c r="P76" s="117">
        <v>134</v>
      </c>
      <c r="Q76" s="116">
        <f>P76+C76</f>
        <v>158</v>
      </c>
      <c r="R76" s="243">
        <v>1</v>
      </c>
      <c r="S76" s="244"/>
      <c r="T76" s="115">
        <v>189</v>
      </c>
      <c r="U76" s="116">
        <f>T76+C76</f>
        <v>213</v>
      </c>
      <c r="V76" s="243">
        <v>1</v>
      </c>
      <c r="W76" s="244"/>
      <c r="X76" s="118">
        <f t="shared" si="62"/>
        <v>939</v>
      </c>
      <c r="Y76" s="117">
        <f>D76+H76+L76+P76+T76</f>
        <v>819</v>
      </c>
      <c r="Z76" s="119">
        <f>AVERAGE(E76,I76,M76,Q76,U76)</f>
        <v>187.8</v>
      </c>
      <c r="AA76" s="120">
        <f>AVERAGE(E76,I76,M76,Q76,U76)-C76</f>
        <v>163.80000000000001</v>
      </c>
      <c r="AB76" s="241"/>
    </row>
    <row r="77" spans="1:34" s="134" customFormat="1" ht="16.149999999999999" customHeight="1" x14ac:dyDescent="0.2">
      <c r="A77" s="112"/>
      <c r="B77" s="122" t="s">
        <v>36</v>
      </c>
      <c r="C77" s="121">
        <v>25</v>
      </c>
      <c r="D77" s="115">
        <v>146</v>
      </c>
      <c r="E77" s="116">
        <f t="shared" ref="E77:E78" si="78">D77+C77</f>
        <v>171</v>
      </c>
      <c r="F77" s="245"/>
      <c r="G77" s="246"/>
      <c r="H77" s="117">
        <v>145</v>
      </c>
      <c r="I77" s="118">
        <f t="shared" ref="I77:I78" si="79">H77+C77</f>
        <v>170</v>
      </c>
      <c r="J77" s="245"/>
      <c r="K77" s="246"/>
      <c r="L77" s="117">
        <v>154</v>
      </c>
      <c r="M77" s="118">
        <f t="shared" ref="M77:M78" si="80">L77+C77</f>
        <v>179</v>
      </c>
      <c r="N77" s="245"/>
      <c r="O77" s="246"/>
      <c r="P77" s="115">
        <v>155</v>
      </c>
      <c r="Q77" s="116">
        <f t="shared" ref="Q77:Q78" si="81">P77+C77</f>
        <v>180</v>
      </c>
      <c r="R77" s="245"/>
      <c r="S77" s="246"/>
      <c r="T77" s="115">
        <v>141</v>
      </c>
      <c r="U77" s="116">
        <f t="shared" ref="U77:U78" si="82">T77+C77</f>
        <v>166</v>
      </c>
      <c r="V77" s="245"/>
      <c r="W77" s="246"/>
      <c r="X77" s="118">
        <f t="shared" si="62"/>
        <v>866</v>
      </c>
      <c r="Y77" s="117">
        <f>D77+H77+L77+P77+T77</f>
        <v>741</v>
      </c>
      <c r="Z77" s="119">
        <f>AVERAGE(E77,I77,M77,Q77,U77)</f>
        <v>173.2</v>
      </c>
      <c r="AA77" s="120">
        <f>AVERAGE(E77,I77,M77,Q77,U77)-C77</f>
        <v>148.19999999999999</v>
      </c>
      <c r="AB77" s="241"/>
    </row>
    <row r="78" spans="1:34" s="134" customFormat="1" ht="16.899999999999999" customHeight="1" thickBot="1" x14ac:dyDescent="0.25">
      <c r="A78" s="112"/>
      <c r="B78" s="136" t="s">
        <v>37</v>
      </c>
      <c r="C78" s="123">
        <v>30</v>
      </c>
      <c r="D78" s="115">
        <v>188</v>
      </c>
      <c r="E78" s="116">
        <f t="shared" si="78"/>
        <v>218</v>
      </c>
      <c r="F78" s="247"/>
      <c r="G78" s="248"/>
      <c r="H78" s="124">
        <v>177</v>
      </c>
      <c r="I78" s="118">
        <f t="shared" si="79"/>
        <v>207</v>
      </c>
      <c r="J78" s="247"/>
      <c r="K78" s="248"/>
      <c r="L78" s="117">
        <v>186</v>
      </c>
      <c r="M78" s="118">
        <f t="shared" si="80"/>
        <v>216</v>
      </c>
      <c r="N78" s="247"/>
      <c r="O78" s="248"/>
      <c r="P78" s="115">
        <v>192</v>
      </c>
      <c r="Q78" s="116">
        <f t="shared" si="81"/>
        <v>222</v>
      </c>
      <c r="R78" s="247"/>
      <c r="S78" s="248"/>
      <c r="T78" s="115">
        <v>132</v>
      </c>
      <c r="U78" s="116">
        <f t="shared" si="82"/>
        <v>162</v>
      </c>
      <c r="V78" s="247"/>
      <c r="W78" s="248"/>
      <c r="X78" s="118">
        <f t="shared" si="62"/>
        <v>1025</v>
      </c>
      <c r="Y78" s="124">
        <f>D78+H78+L78+P78+T78</f>
        <v>875</v>
      </c>
      <c r="Z78" s="125">
        <f>AVERAGE(E78,I78,M78,Q78,U78)</f>
        <v>205</v>
      </c>
      <c r="AA78" s="126">
        <f>AVERAGE(E78,I78,M78,Q78,U78)-C78</f>
        <v>175</v>
      </c>
      <c r="AB78" s="242"/>
    </row>
    <row r="79" spans="1:34" s="134" customFormat="1" ht="48.75" customHeight="1" thickBot="1" x14ac:dyDescent="0.25">
      <c r="A79" s="112"/>
      <c r="B79" s="127" t="s">
        <v>111</v>
      </c>
      <c r="C79" s="138">
        <f>SUM(C80:C82)</f>
        <v>157</v>
      </c>
      <c r="D79" s="100">
        <f>SUM(D80:D82)</f>
        <v>334</v>
      </c>
      <c r="E79" s="129">
        <f>SUM(E80:E82)</f>
        <v>491</v>
      </c>
      <c r="F79" s="129">
        <f>E67</f>
        <v>550</v>
      </c>
      <c r="G79" s="106" t="str">
        <f>B67</f>
        <v>WÜRTH</v>
      </c>
      <c r="H79" s="130">
        <f>SUM(H80:H82)</f>
        <v>341</v>
      </c>
      <c r="I79" s="129">
        <f>SUM(I80:I82)</f>
        <v>498</v>
      </c>
      <c r="J79" s="129">
        <f>I63</f>
        <v>500</v>
      </c>
      <c r="K79" s="106" t="str">
        <f>B63</f>
        <v>VGB</v>
      </c>
      <c r="L79" s="107">
        <f>SUM(L80:L82)</f>
        <v>353</v>
      </c>
      <c r="M79" s="131">
        <f>SUM(M80:M82)</f>
        <v>510</v>
      </c>
      <c r="N79" s="129">
        <f>M83</f>
        <v>420</v>
      </c>
      <c r="O79" s="106" t="str">
        <f>B83</f>
        <v>TSC</v>
      </c>
      <c r="P79" s="107">
        <f>SUM(P80:P82)</f>
        <v>365</v>
      </c>
      <c r="Q79" s="131">
        <f>SUM(Q80:Q82)</f>
        <v>522</v>
      </c>
      <c r="R79" s="129">
        <f>Q75</f>
        <v>560</v>
      </c>
      <c r="S79" s="106" t="str">
        <f>B75</f>
        <v>TER Team</v>
      </c>
      <c r="T79" s="107">
        <f>SUM(T80:T82)</f>
        <v>347</v>
      </c>
      <c r="U79" s="131">
        <f>SUM(U80:U82)</f>
        <v>504</v>
      </c>
      <c r="V79" s="129">
        <f>U71</f>
        <v>529</v>
      </c>
      <c r="W79" s="106" t="str">
        <f>B71</f>
        <v>Royalsmart</v>
      </c>
      <c r="X79" s="109">
        <f t="shared" si="62"/>
        <v>2525</v>
      </c>
      <c r="Y79" s="107">
        <f>SUM(Y80:Y82)</f>
        <v>1740</v>
      </c>
      <c r="Z79" s="133">
        <f>AVERAGE(Z80,Z81,Z82)</f>
        <v>168.33333333333334</v>
      </c>
      <c r="AA79" s="111">
        <f>AVERAGE(AA80,AA81,AA82)</f>
        <v>116</v>
      </c>
      <c r="AB79" s="240">
        <f>F80+J80+N80+R80+V80</f>
        <v>1</v>
      </c>
    </row>
    <row r="80" spans="1:34" s="134" customFormat="1" ht="16.149999999999999" customHeight="1" x14ac:dyDescent="0.2">
      <c r="A80" s="112"/>
      <c r="B80" s="194" t="s">
        <v>129</v>
      </c>
      <c r="C80" s="121">
        <v>60</v>
      </c>
      <c r="D80" s="115">
        <v>114</v>
      </c>
      <c r="E80" s="116">
        <f>D80+C80</f>
        <v>174</v>
      </c>
      <c r="F80" s="243">
        <v>0</v>
      </c>
      <c r="G80" s="244"/>
      <c r="H80" s="117">
        <v>81</v>
      </c>
      <c r="I80" s="118">
        <f>H80+C80</f>
        <v>141</v>
      </c>
      <c r="J80" s="243">
        <v>0</v>
      </c>
      <c r="K80" s="244"/>
      <c r="L80" s="117">
        <v>73</v>
      </c>
      <c r="M80" s="118">
        <f>L80+C80</f>
        <v>133</v>
      </c>
      <c r="N80" s="243">
        <v>1</v>
      </c>
      <c r="O80" s="244"/>
      <c r="P80" s="117">
        <v>94</v>
      </c>
      <c r="Q80" s="116">
        <f>P80+C80</f>
        <v>154</v>
      </c>
      <c r="R80" s="243">
        <v>0</v>
      </c>
      <c r="S80" s="244"/>
      <c r="T80" s="115">
        <v>102</v>
      </c>
      <c r="U80" s="116">
        <f>T80+C80</f>
        <v>162</v>
      </c>
      <c r="V80" s="243">
        <v>0</v>
      </c>
      <c r="W80" s="244"/>
      <c r="X80" s="118">
        <f t="shared" si="62"/>
        <v>764</v>
      </c>
      <c r="Y80" s="117">
        <f>D80+H80+L80+P80+T80</f>
        <v>464</v>
      </c>
      <c r="Z80" s="119">
        <f>AVERAGE(E80,I80,M80,Q80,U80)</f>
        <v>152.80000000000001</v>
      </c>
      <c r="AA80" s="120">
        <f>AVERAGE(E80,I80,M80,Q80,U80)-C80</f>
        <v>92.800000000000011</v>
      </c>
      <c r="AB80" s="241"/>
    </row>
    <row r="81" spans="1:28" s="134" customFormat="1" ht="16.149999999999999" customHeight="1" x14ac:dyDescent="0.2">
      <c r="A81" s="112"/>
      <c r="B81" s="188" t="s">
        <v>113</v>
      </c>
      <c r="C81" s="121">
        <v>48</v>
      </c>
      <c r="D81" s="115">
        <v>107</v>
      </c>
      <c r="E81" s="116">
        <f t="shared" ref="E81:E82" si="83">D81+C81</f>
        <v>155</v>
      </c>
      <c r="F81" s="245"/>
      <c r="G81" s="246"/>
      <c r="H81" s="117">
        <v>139</v>
      </c>
      <c r="I81" s="118">
        <f t="shared" ref="I81:I82" si="84">H81+C81</f>
        <v>187</v>
      </c>
      <c r="J81" s="245"/>
      <c r="K81" s="246"/>
      <c r="L81" s="117">
        <v>172</v>
      </c>
      <c r="M81" s="118">
        <f t="shared" ref="M81:M82" si="85">L81+C81</f>
        <v>220</v>
      </c>
      <c r="N81" s="245"/>
      <c r="O81" s="246"/>
      <c r="P81" s="115">
        <v>121</v>
      </c>
      <c r="Q81" s="116">
        <f t="shared" ref="Q81:Q82" si="86">P81+C81</f>
        <v>169</v>
      </c>
      <c r="R81" s="245"/>
      <c r="S81" s="246"/>
      <c r="T81" s="115">
        <v>106</v>
      </c>
      <c r="U81" s="116">
        <f t="shared" ref="U81:U82" si="87">T81+C81</f>
        <v>154</v>
      </c>
      <c r="V81" s="245"/>
      <c r="W81" s="246"/>
      <c r="X81" s="118">
        <f t="shared" si="62"/>
        <v>885</v>
      </c>
      <c r="Y81" s="117">
        <f>D81+H81+L81+P81+T81</f>
        <v>645</v>
      </c>
      <c r="Z81" s="119">
        <f>AVERAGE(E81,I81,M81,Q81,U81)</f>
        <v>177</v>
      </c>
      <c r="AA81" s="120">
        <f>AVERAGE(E81,I81,M81,Q81,U81)-C81</f>
        <v>129</v>
      </c>
      <c r="AB81" s="241"/>
    </row>
    <row r="82" spans="1:28" s="134" customFormat="1" ht="16.899999999999999" customHeight="1" thickBot="1" x14ac:dyDescent="0.25">
      <c r="A82" s="112"/>
      <c r="B82" s="136" t="s">
        <v>114</v>
      </c>
      <c r="C82" s="123">
        <v>49</v>
      </c>
      <c r="D82" s="115">
        <v>113</v>
      </c>
      <c r="E82" s="116">
        <f t="shared" si="83"/>
        <v>162</v>
      </c>
      <c r="F82" s="247"/>
      <c r="G82" s="248"/>
      <c r="H82" s="124">
        <v>121</v>
      </c>
      <c r="I82" s="118">
        <f t="shared" si="84"/>
        <v>170</v>
      </c>
      <c r="J82" s="247"/>
      <c r="K82" s="248"/>
      <c r="L82" s="117">
        <v>108</v>
      </c>
      <c r="M82" s="118">
        <f t="shared" si="85"/>
        <v>157</v>
      </c>
      <c r="N82" s="247"/>
      <c r="O82" s="248"/>
      <c r="P82" s="115">
        <v>150</v>
      </c>
      <c r="Q82" s="116">
        <f t="shared" si="86"/>
        <v>199</v>
      </c>
      <c r="R82" s="247"/>
      <c r="S82" s="248"/>
      <c r="T82" s="115">
        <v>139</v>
      </c>
      <c r="U82" s="116">
        <f t="shared" si="87"/>
        <v>188</v>
      </c>
      <c r="V82" s="247"/>
      <c r="W82" s="248"/>
      <c r="X82" s="118">
        <f t="shared" si="62"/>
        <v>876</v>
      </c>
      <c r="Y82" s="124">
        <f>D82+H82+L82+P82+T82</f>
        <v>631</v>
      </c>
      <c r="Z82" s="125">
        <f>AVERAGE(E82,I82,M82,Q82,U82)</f>
        <v>175.2</v>
      </c>
      <c r="AA82" s="126">
        <f>AVERAGE(E82,I82,M82,Q82,U82)-C82</f>
        <v>126.19999999999999</v>
      </c>
      <c r="AB82" s="242"/>
    </row>
    <row r="83" spans="1:28" s="134" customFormat="1" ht="48.75" customHeight="1" thickBot="1" x14ac:dyDescent="0.25">
      <c r="A83" s="112"/>
      <c r="B83" s="98" t="s">
        <v>125</v>
      </c>
      <c r="C83" s="138">
        <f>SUM(C84:C86)</f>
        <v>179</v>
      </c>
      <c r="D83" s="100">
        <f>SUM(D84:D86)</f>
        <v>267</v>
      </c>
      <c r="E83" s="129">
        <f>SUM(E84:E86)</f>
        <v>446</v>
      </c>
      <c r="F83" s="129">
        <f>E63</f>
        <v>555</v>
      </c>
      <c r="G83" s="106" t="str">
        <f>B63</f>
        <v>VGB</v>
      </c>
      <c r="H83" s="130">
        <f>SUM(H84:H86)</f>
        <v>262</v>
      </c>
      <c r="I83" s="129">
        <f>SUM(I84:I86)</f>
        <v>441</v>
      </c>
      <c r="J83" s="129">
        <f>I71</f>
        <v>592</v>
      </c>
      <c r="K83" s="106" t="str">
        <f>B71</f>
        <v>Royalsmart</v>
      </c>
      <c r="L83" s="108">
        <f>SUM(L84:L86)</f>
        <v>241</v>
      </c>
      <c r="M83" s="132">
        <f>SUM(M84:M86)</f>
        <v>420</v>
      </c>
      <c r="N83" s="129">
        <f>M79</f>
        <v>510</v>
      </c>
      <c r="O83" s="106" t="str">
        <f>B79</f>
        <v>Bowlingu Team</v>
      </c>
      <c r="P83" s="107">
        <f>SUM(P84:P86)</f>
        <v>274</v>
      </c>
      <c r="Q83" s="132">
        <f>SUM(Q84:Q86)</f>
        <v>453</v>
      </c>
      <c r="R83" s="129">
        <f>Q67</f>
        <v>579</v>
      </c>
      <c r="S83" s="106" t="str">
        <f>B67</f>
        <v>WÜRTH</v>
      </c>
      <c r="T83" s="107">
        <f>SUM(T84:T86)</f>
        <v>325</v>
      </c>
      <c r="U83" s="132">
        <f>SUM(U84:U86)</f>
        <v>504</v>
      </c>
      <c r="V83" s="129">
        <f>U75</f>
        <v>541</v>
      </c>
      <c r="W83" s="106" t="str">
        <f>B75</f>
        <v>TER Team</v>
      </c>
      <c r="X83" s="109">
        <f t="shared" si="62"/>
        <v>2264</v>
      </c>
      <c r="Y83" s="107">
        <f>SUM(Y84:Y86)</f>
        <v>1369</v>
      </c>
      <c r="Z83" s="133">
        <f>AVERAGE(Z84,Z85,Z86)</f>
        <v>150.93333333333334</v>
      </c>
      <c r="AA83" s="111">
        <f>AVERAGE(AA84,AA85,AA86)</f>
        <v>91.266666666666666</v>
      </c>
      <c r="AB83" s="240">
        <f>F84+J84+N84+R84+V84</f>
        <v>0</v>
      </c>
    </row>
    <row r="84" spans="1:28" s="134" customFormat="1" ht="16.149999999999999" customHeight="1" x14ac:dyDescent="0.2">
      <c r="A84" s="112"/>
      <c r="B84" s="135" t="s">
        <v>126</v>
      </c>
      <c r="C84" s="121">
        <v>59</v>
      </c>
      <c r="D84" s="115">
        <v>87</v>
      </c>
      <c r="E84" s="116">
        <f>D84+C84</f>
        <v>146</v>
      </c>
      <c r="F84" s="243">
        <v>0</v>
      </c>
      <c r="G84" s="244"/>
      <c r="H84" s="117">
        <v>104</v>
      </c>
      <c r="I84" s="118">
        <f>H84+C84</f>
        <v>163</v>
      </c>
      <c r="J84" s="243">
        <v>0</v>
      </c>
      <c r="K84" s="244"/>
      <c r="L84" s="117">
        <v>91</v>
      </c>
      <c r="M84" s="118">
        <f>L84+C84</f>
        <v>150</v>
      </c>
      <c r="N84" s="243">
        <v>0</v>
      </c>
      <c r="O84" s="244"/>
      <c r="P84" s="117">
        <v>96</v>
      </c>
      <c r="Q84" s="116">
        <f>P84+C84</f>
        <v>155</v>
      </c>
      <c r="R84" s="243">
        <v>0</v>
      </c>
      <c r="S84" s="244"/>
      <c r="T84" s="115">
        <v>136</v>
      </c>
      <c r="U84" s="116">
        <f>T84+C84</f>
        <v>195</v>
      </c>
      <c r="V84" s="243">
        <v>0</v>
      </c>
      <c r="W84" s="244"/>
      <c r="X84" s="118">
        <f t="shared" si="62"/>
        <v>809</v>
      </c>
      <c r="Y84" s="117">
        <f>D84+H84+L84+P84+T84</f>
        <v>514</v>
      </c>
      <c r="Z84" s="119">
        <f>AVERAGE(E84,I84,M84,Q84,U84)</f>
        <v>161.80000000000001</v>
      </c>
      <c r="AA84" s="120">
        <f>AVERAGE(E84,I84,M84,Q84,U84)-C84</f>
        <v>102.80000000000001</v>
      </c>
      <c r="AB84" s="241"/>
    </row>
    <row r="85" spans="1:28" s="134" customFormat="1" ht="16.149999999999999" customHeight="1" x14ac:dyDescent="0.2">
      <c r="A85" s="112"/>
      <c r="B85" s="122" t="s">
        <v>127</v>
      </c>
      <c r="C85" s="121">
        <v>60</v>
      </c>
      <c r="D85" s="115">
        <v>96</v>
      </c>
      <c r="E85" s="116">
        <f t="shared" ref="E85:E86" si="88">D85+C85</f>
        <v>156</v>
      </c>
      <c r="F85" s="245"/>
      <c r="G85" s="246"/>
      <c r="H85" s="117">
        <v>81</v>
      </c>
      <c r="I85" s="118">
        <f t="shared" ref="I85:I86" si="89">H85+C85</f>
        <v>141</v>
      </c>
      <c r="J85" s="245"/>
      <c r="K85" s="246"/>
      <c r="L85" s="117">
        <v>85</v>
      </c>
      <c r="M85" s="118">
        <f t="shared" ref="M85:M86" si="90">L85+C85</f>
        <v>145</v>
      </c>
      <c r="N85" s="245"/>
      <c r="O85" s="246"/>
      <c r="P85" s="115">
        <v>91</v>
      </c>
      <c r="Q85" s="116">
        <f t="shared" ref="Q85:Q86" si="91">P85+C85</f>
        <v>151</v>
      </c>
      <c r="R85" s="245"/>
      <c r="S85" s="246"/>
      <c r="T85" s="115">
        <v>106</v>
      </c>
      <c r="U85" s="116">
        <f t="shared" ref="U85:U86" si="92">T85+C85</f>
        <v>166</v>
      </c>
      <c r="V85" s="245"/>
      <c r="W85" s="246"/>
      <c r="X85" s="118">
        <f t="shared" si="62"/>
        <v>759</v>
      </c>
      <c r="Y85" s="117">
        <f>D85+H85+L85+P85+T85</f>
        <v>459</v>
      </c>
      <c r="Z85" s="119">
        <f>AVERAGE(E85,I85,M85,Q85,U85)</f>
        <v>151.80000000000001</v>
      </c>
      <c r="AA85" s="120">
        <f>AVERAGE(E85,I85,M85,Q85,U85)-C85</f>
        <v>91.800000000000011</v>
      </c>
      <c r="AB85" s="241"/>
    </row>
    <row r="86" spans="1:28" s="134" customFormat="1" ht="16.899999999999999" customHeight="1" thickBot="1" x14ac:dyDescent="0.25">
      <c r="A86" s="112"/>
      <c r="B86" s="136" t="s">
        <v>128</v>
      </c>
      <c r="C86" s="123">
        <v>60</v>
      </c>
      <c r="D86" s="115">
        <v>84</v>
      </c>
      <c r="E86" s="116">
        <f t="shared" si="88"/>
        <v>144</v>
      </c>
      <c r="F86" s="247"/>
      <c r="G86" s="248"/>
      <c r="H86" s="124">
        <v>77</v>
      </c>
      <c r="I86" s="118">
        <f t="shared" si="89"/>
        <v>137</v>
      </c>
      <c r="J86" s="247"/>
      <c r="K86" s="248"/>
      <c r="L86" s="117">
        <v>65</v>
      </c>
      <c r="M86" s="118">
        <f t="shared" si="90"/>
        <v>125</v>
      </c>
      <c r="N86" s="247"/>
      <c r="O86" s="248"/>
      <c r="P86" s="115">
        <v>87</v>
      </c>
      <c r="Q86" s="116">
        <f t="shared" si="91"/>
        <v>147</v>
      </c>
      <c r="R86" s="247"/>
      <c r="S86" s="248"/>
      <c r="T86" s="115">
        <v>83</v>
      </c>
      <c r="U86" s="116">
        <f t="shared" si="92"/>
        <v>143</v>
      </c>
      <c r="V86" s="247"/>
      <c r="W86" s="248"/>
      <c r="X86" s="118">
        <f t="shared" si="62"/>
        <v>696</v>
      </c>
      <c r="Y86" s="124">
        <f>D86+H86+L86+P86+T86</f>
        <v>396</v>
      </c>
      <c r="Z86" s="125">
        <f>AVERAGE(E86,I86,M86,Q86,U86)</f>
        <v>139.19999999999999</v>
      </c>
      <c r="AA86" s="126">
        <f>AVERAGE(E86,I86,M86,Q86,U86)-C86</f>
        <v>79.199999999999989</v>
      </c>
      <c r="AB86" s="242"/>
    </row>
    <row r="87" spans="1:28" s="134" customFormat="1" ht="30.75" customHeight="1" x14ac:dyDescent="0.2">
      <c r="A87" s="112"/>
      <c r="B87" s="139"/>
      <c r="C87" s="140"/>
      <c r="D87" s="141"/>
      <c r="E87" s="142"/>
      <c r="F87" s="143"/>
      <c r="G87" s="143"/>
      <c r="H87" s="141"/>
      <c r="I87" s="142"/>
      <c r="J87" s="143"/>
      <c r="K87" s="143"/>
      <c r="L87" s="141"/>
      <c r="M87" s="142"/>
      <c r="N87" s="143"/>
      <c r="O87" s="143"/>
      <c r="P87" s="141"/>
      <c r="Q87" s="142"/>
      <c r="R87" s="143"/>
      <c r="S87" s="143"/>
      <c r="T87" s="141"/>
      <c r="U87" s="142"/>
      <c r="V87" s="143"/>
      <c r="W87" s="143"/>
      <c r="X87" s="142"/>
      <c r="Y87" s="141"/>
      <c r="Z87" s="144"/>
      <c r="AA87" s="145"/>
      <c r="AB87" s="146"/>
    </row>
  </sheetData>
  <mergeCells count="138">
    <mergeCell ref="AB50:AB53"/>
    <mergeCell ref="F51:G53"/>
    <mergeCell ref="J51:K53"/>
    <mergeCell ref="N51:O53"/>
    <mergeCell ref="R51:S53"/>
    <mergeCell ref="V51:W53"/>
    <mergeCell ref="AB54:AB57"/>
    <mergeCell ref="F55:G57"/>
    <mergeCell ref="J55:K57"/>
    <mergeCell ref="N55:O57"/>
    <mergeCell ref="R55:S57"/>
    <mergeCell ref="V55:W57"/>
    <mergeCell ref="AB42:AB45"/>
    <mergeCell ref="F43:G45"/>
    <mergeCell ref="J43:K45"/>
    <mergeCell ref="N43:O45"/>
    <mergeCell ref="R43:S45"/>
    <mergeCell ref="V43:W45"/>
    <mergeCell ref="AB46:AB49"/>
    <mergeCell ref="F47:G49"/>
    <mergeCell ref="J47:K49"/>
    <mergeCell ref="N47:O49"/>
    <mergeCell ref="R47:S49"/>
    <mergeCell ref="V47:W49"/>
    <mergeCell ref="AB34:AB37"/>
    <mergeCell ref="F35:G37"/>
    <mergeCell ref="J35:K37"/>
    <mergeCell ref="N35:O37"/>
    <mergeCell ref="R35:S37"/>
    <mergeCell ref="V35:W37"/>
    <mergeCell ref="AB38:AB41"/>
    <mergeCell ref="F39:G41"/>
    <mergeCell ref="J39:K41"/>
    <mergeCell ref="N39:O41"/>
    <mergeCell ref="R39:S41"/>
    <mergeCell ref="V39:W41"/>
    <mergeCell ref="F32:G32"/>
    <mergeCell ref="J32:K32"/>
    <mergeCell ref="N32:O32"/>
    <mergeCell ref="R32:S32"/>
    <mergeCell ref="V32:W32"/>
    <mergeCell ref="F33:G33"/>
    <mergeCell ref="J33:K33"/>
    <mergeCell ref="N33:O33"/>
    <mergeCell ref="R33:S33"/>
    <mergeCell ref="V33:W33"/>
    <mergeCell ref="F61:G61"/>
    <mergeCell ref="J61:K61"/>
    <mergeCell ref="N61:O61"/>
    <mergeCell ref="R61:S61"/>
    <mergeCell ref="V61:W61"/>
    <mergeCell ref="F62:G62"/>
    <mergeCell ref="J62:K62"/>
    <mergeCell ref="N62:O62"/>
    <mergeCell ref="R62:S62"/>
    <mergeCell ref="V62:W62"/>
    <mergeCell ref="AB67:AB70"/>
    <mergeCell ref="F68:G70"/>
    <mergeCell ref="J68:K70"/>
    <mergeCell ref="N68:O70"/>
    <mergeCell ref="R68:S70"/>
    <mergeCell ref="V68:W70"/>
    <mergeCell ref="AB63:AB66"/>
    <mergeCell ref="F64:G66"/>
    <mergeCell ref="J64:K66"/>
    <mergeCell ref="N64:O66"/>
    <mergeCell ref="R64:S66"/>
    <mergeCell ref="V64:W66"/>
    <mergeCell ref="AB75:AB78"/>
    <mergeCell ref="F76:G78"/>
    <mergeCell ref="J76:K78"/>
    <mergeCell ref="N76:O78"/>
    <mergeCell ref="R76:S78"/>
    <mergeCell ref="V76:W78"/>
    <mergeCell ref="AB71:AB74"/>
    <mergeCell ref="F72:G74"/>
    <mergeCell ref="J72:K74"/>
    <mergeCell ref="N72:O74"/>
    <mergeCell ref="R72:S74"/>
    <mergeCell ref="V72:W74"/>
    <mergeCell ref="AB83:AB86"/>
    <mergeCell ref="F84:G86"/>
    <mergeCell ref="J84:K86"/>
    <mergeCell ref="N84:O86"/>
    <mergeCell ref="R84:S86"/>
    <mergeCell ref="V84:W86"/>
    <mergeCell ref="AB79:AB82"/>
    <mergeCell ref="F80:G82"/>
    <mergeCell ref="J80:K82"/>
    <mergeCell ref="N80:O82"/>
    <mergeCell ref="R80:S82"/>
    <mergeCell ref="V80:W82"/>
    <mergeCell ref="F4:G4"/>
    <mergeCell ref="J4:K4"/>
    <mergeCell ref="N4:O4"/>
    <mergeCell ref="R4:S4"/>
    <mergeCell ref="V4:W4"/>
    <mergeCell ref="F3:G3"/>
    <mergeCell ref="J3:K3"/>
    <mergeCell ref="N3:O3"/>
    <mergeCell ref="R3:S3"/>
    <mergeCell ref="V3:W3"/>
    <mergeCell ref="AB9:AB12"/>
    <mergeCell ref="F10:G12"/>
    <mergeCell ref="J10:K12"/>
    <mergeCell ref="N10:O12"/>
    <mergeCell ref="R10:S12"/>
    <mergeCell ref="V10:W12"/>
    <mergeCell ref="AB5:AB8"/>
    <mergeCell ref="F6:G8"/>
    <mergeCell ref="J6:K8"/>
    <mergeCell ref="N6:O8"/>
    <mergeCell ref="R6:S8"/>
    <mergeCell ref="V6:W8"/>
    <mergeCell ref="AB17:AB20"/>
    <mergeCell ref="F18:G20"/>
    <mergeCell ref="J18:K20"/>
    <mergeCell ref="N18:O20"/>
    <mergeCell ref="R18:S20"/>
    <mergeCell ref="V18:W20"/>
    <mergeCell ref="AB13:AB16"/>
    <mergeCell ref="F14:G16"/>
    <mergeCell ref="J14:K16"/>
    <mergeCell ref="N14:O16"/>
    <mergeCell ref="R14:S16"/>
    <mergeCell ref="V14:W16"/>
    <mergeCell ref="AB25:AB28"/>
    <mergeCell ref="F26:G28"/>
    <mergeCell ref="J26:K28"/>
    <mergeCell ref="N26:O28"/>
    <mergeCell ref="R26:S28"/>
    <mergeCell ref="V26:W28"/>
    <mergeCell ref="AB21:AB24"/>
    <mergeCell ref="F22:G24"/>
    <mergeCell ref="J22:K24"/>
    <mergeCell ref="N22:O24"/>
    <mergeCell ref="R22:S24"/>
    <mergeCell ref="V22:W24"/>
  </mergeCells>
  <conditionalFormatting sqref="C63:C65 C67:C69 C71:C73 C83:C85 C75:C77">
    <cfRule type="cellIs" dxfId="363" priority="196" stopIfTrue="1" operator="between">
      <formula>200</formula>
      <formula>300</formula>
    </cfRule>
  </conditionalFormatting>
  <conditionalFormatting sqref="AA60:AA62">
    <cfRule type="cellIs" dxfId="362" priority="197" stopIfTrue="1" operator="between">
      <formula>200</formula>
      <formula>300</formula>
    </cfRule>
  </conditionalFormatting>
  <conditionalFormatting sqref="V67:W67 J67:K67 F67:G67 E64:F64 L64:L67 N64 T64:T67 U64:V64 H64:H67 I64:J64 R64 E75:W75 E79:W79 E83:W83 E71:W71 M67:S67 X63:AA87 E65:E67 I65:I67 U65:U67">
    <cfRule type="cellIs" dxfId="361" priority="198" stopIfTrue="1" operator="between">
      <formula>200</formula>
      <formula>300</formula>
    </cfRule>
  </conditionalFormatting>
  <conditionalFormatting sqref="D67">
    <cfRule type="cellIs" dxfId="360" priority="195" stopIfTrue="1" operator="between">
      <formula>200</formula>
      <formula>300</formula>
    </cfRule>
  </conditionalFormatting>
  <conditionalFormatting sqref="D71">
    <cfRule type="cellIs" dxfId="359" priority="194" stopIfTrue="1" operator="between">
      <formula>200</formula>
      <formula>300</formula>
    </cfRule>
  </conditionalFormatting>
  <conditionalFormatting sqref="D75">
    <cfRule type="cellIs" dxfId="358" priority="193" stopIfTrue="1" operator="between">
      <formula>200</formula>
      <formula>300</formula>
    </cfRule>
  </conditionalFormatting>
  <conditionalFormatting sqref="D79">
    <cfRule type="cellIs" dxfId="357" priority="192" stopIfTrue="1" operator="between">
      <formula>200</formula>
      <formula>300</formula>
    </cfRule>
  </conditionalFormatting>
  <conditionalFormatting sqref="D83">
    <cfRule type="cellIs" dxfId="356" priority="191" stopIfTrue="1" operator="between">
      <formula>200</formula>
      <formula>300</formula>
    </cfRule>
  </conditionalFormatting>
  <conditionalFormatting sqref="C79:C81">
    <cfRule type="cellIs" dxfId="355" priority="190" stopIfTrue="1" operator="between">
      <formula>200</formula>
      <formula>300</formula>
    </cfRule>
  </conditionalFormatting>
  <conditionalFormatting sqref="D63">
    <cfRule type="cellIs" dxfId="354" priority="189" stopIfTrue="1" operator="between">
      <formula>200</formula>
      <formula>300</formula>
    </cfRule>
  </conditionalFormatting>
  <conditionalFormatting sqref="E63:W63">
    <cfRule type="cellIs" dxfId="353" priority="188" stopIfTrue="1" operator="between">
      <formula>200</formula>
      <formula>300</formula>
    </cfRule>
  </conditionalFormatting>
  <conditionalFormatting sqref="F80 L80:L82 N80 T80:T82 V80 H80:H82 J80 P80:P82 R80 D80:D82">
    <cfRule type="cellIs" dxfId="352" priority="184" stopIfTrue="1" operator="between">
      <formula>200</formula>
      <formula>300</formula>
    </cfRule>
  </conditionalFormatting>
  <conditionalFormatting sqref="F76 L76:L78 N76 T76:T78 V76 H76:H78 J76 P76:P78 R76">
    <cfRule type="cellIs" dxfId="351" priority="185" stopIfTrue="1" operator="between">
      <formula>200</formula>
      <formula>300</formula>
    </cfRule>
  </conditionalFormatting>
  <conditionalFormatting sqref="F84 L84:L87 N84 V84 H84:H87 J84 P84:P87 R84">
    <cfRule type="cellIs" dxfId="350" priority="183" stopIfTrue="1" operator="between">
      <formula>200</formula>
      <formula>300</formula>
    </cfRule>
  </conditionalFormatting>
  <conditionalFormatting sqref="F68 L68:L70 N68 T68:T70 V68 H68:H70 J68 P68:P70 R68">
    <cfRule type="cellIs" dxfId="349" priority="187" stopIfTrue="1" operator="between">
      <formula>200</formula>
      <formula>300</formula>
    </cfRule>
  </conditionalFormatting>
  <conditionalFormatting sqref="F72 L72:L74 N72 T72:T74 V72 H72:H74 J72 P72:P74 R72">
    <cfRule type="cellIs" dxfId="348" priority="186" stopIfTrue="1" operator="between">
      <formula>200</formula>
      <formula>300</formula>
    </cfRule>
  </conditionalFormatting>
  <conditionalFormatting sqref="Q64:Q66 Q72:Q74 Q76:Q78 Q80:Q82">
    <cfRule type="cellIs" dxfId="347" priority="182" stopIfTrue="1" operator="between">
      <formula>200</formula>
      <formula>300</formula>
    </cfRule>
  </conditionalFormatting>
  <conditionalFormatting sqref="T84:T87">
    <cfRule type="cellIs" dxfId="346" priority="181" stopIfTrue="1" operator="between">
      <formula>200</formula>
      <formula>300</formula>
    </cfRule>
  </conditionalFormatting>
  <conditionalFormatting sqref="M64:M66">
    <cfRule type="cellIs" dxfId="345" priority="180" stopIfTrue="1" operator="between">
      <formula>200</formula>
      <formula>300</formula>
    </cfRule>
  </conditionalFormatting>
  <conditionalFormatting sqref="D84:D87 D76:D78 D72:D74 D68:D70 D64:D66">
    <cfRule type="cellIs" dxfId="344" priority="178" stopIfTrue="1" operator="between">
      <formula>200</formula>
      <formula>300</formula>
    </cfRule>
  </conditionalFormatting>
  <conditionalFormatting sqref="P64:P66">
    <cfRule type="cellIs" dxfId="343" priority="179" stopIfTrue="1" operator="between">
      <formula>200</formula>
      <formula>300</formula>
    </cfRule>
  </conditionalFormatting>
  <conditionalFormatting sqref="E87">
    <cfRule type="cellIs" dxfId="342" priority="177" stopIfTrue="1" operator="between">
      <formula>200</formula>
      <formula>300</formula>
    </cfRule>
  </conditionalFormatting>
  <conditionalFormatting sqref="I87">
    <cfRule type="cellIs" dxfId="341" priority="176" stopIfTrue="1" operator="between">
      <formula>200</formula>
      <formula>300</formula>
    </cfRule>
  </conditionalFormatting>
  <conditionalFormatting sqref="M87">
    <cfRule type="cellIs" dxfId="340" priority="175" stopIfTrue="1" operator="between">
      <formula>200</formula>
      <formula>300</formula>
    </cfRule>
  </conditionalFormatting>
  <conditionalFormatting sqref="Q87">
    <cfRule type="cellIs" dxfId="339" priority="174" stopIfTrue="1" operator="between">
      <formula>200</formula>
      <formula>300</formula>
    </cfRule>
  </conditionalFormatting>
  <conditionalFormatting sqref="U87">
    <cfRule type="cellIs" dxfId="338" priority="173" stopIfTrue="1" operator="between">
      <formula>200</formula>
      <formula>300</formula>
    </cfRule>
  </conditionalFormatting>
  <conditionalFormatting sqref="E84:E86 E80:E82 E76:E78 E72:E74 E68:E70">
    <cfRule type="cellIs" dxfId="337" priority="94" stopIfTrue="1" operator="between">
      <formula>200</formula>
      <formula>300</formula>
    </cfRule>
  </conditionalFormatting>
  <conditionalFormatting sqref="I84:I86 I80:I82 I76:I78 I72:I74 I68:I70">
    <cfRule type="cellIs" dxfId="336" priority="93" stopIfTrue="1" operator="between">
      <formula>200</formula>
      <formula>300</formula>
    </cfRule>
  </conditionalFormatting>
  <conditionalFormatting sqref="M84:M86 M80:M82 M76:M78 M72:M74 M68:M70">
    <cfRule type="cellIs" dxfId="335" priority="92" stopIfTrue="1" operator="between">
      <formula>200</formula>
      <formula>300</formula>
    </cfRule>
  </conditionalFormatting>
  <conditionalFormatting sqref="Q84:Q86 Q68:Q70">
    <cfRule type="cellIs" dxfId="334" priority="91" stopIfTrue="1" operator="between">
      <formula>200</formula>
      <formula>300</formula>
    </cfRule>
  </conditionalFormatting>
  <conditionalFormatting sqref="U84:U86 U80:U82 U76:U78 U72:U74 U68:U70">
    <cfRule type="cellIs" dxfId="333" priority="90" stopIfTrue="1" operator="between">
      <formula>200</formula>
      <formula>300</formula>
    </cfRule>
  </conditionalFormatting>
  <conditionalFormatting sqref="C34:C36 C38:C40 C42:C44 C54:C56 C46:C48">
    <cfRule type="cellIs" dxfId="332" priority="87" stopIfTrue="1" operator="between">
      <formula>200</formula>
      <formula>300</formula>
    </cfRule>
  </conditionalFormatting>
  <conditionalFormatting sqref="AA31:AA33">
    <cfRule type="cellIs" dxfId="331" priority="88" stopIfTrue="1" operator="between">
      <formula>200</formula>
      <formula>300</formula>
    </cfRule>
  </conditionalFormatting>
  <conditionalFormatting sqref="V38:W38 J38:K38 F38:G38 E35:F35 L35:L38 N35 T35:T38 U35:V35 H35:H38 I35:J35 R35 E46:W46 E50:W50 E54:W54 E42:W42 M38:S38 X34:AA58 E36:E38 I36:I38 U36:U38">
    <cfRule type="cellIs" dxfId="330" priority="89" stopIfTrue="1" operator="between">
      <formula>200</formula>
      <formula>300</formula>
    </cfRule>
  </conditionalFormatting>
  <conditionalFormatting sqref="D38">
    <cfRule type="cellIs" dxfId="329" priority="86" stopIfTrue="1" operator="between">
      <formula>200</formula>
      <formula>300</formula>
    </cfRule>
  </conditionalFormatting>
  <conditionalFormatting sqref="D42">
    <cfRule type="cellIs" dxfId="328" priority="85" stopIfTrue="1" operator="between">
      <formula>200</formula>
      <formula>300</formula>
    </cfRule>
  </conditionalFormatting>
  <conditionalFormatting sqref="D46">
    <cfRule type="cellIs" dxfId="327" priority="84" stopIfTrue="1" operator="between">
      <formula>200</formula>
      <formula>300</formula>
    </cfRule>
  </conditionalFormatting>
  <conditionalFormatting sqref="D50">
    <cfRule type="cellIs" dxfId="326" priority="83" stopIfTrue="1" operator="between">
      <formula>200</formula>
      <formula>300</formula>
    </cfRule>
  </conditionalFormatting>
  <conditionalFormatting sqref="D54">
    <cfRule type="cellIs" dxfId="325" priority="82" stopIfTrue="1" operator="between">
      <formula>200</formula>
      <formula>300</formula>
    </cfRule>
  </conditionalFormatting>
  <conditionalFormatting sqref="C50:C52">
    <cfRule type="cellIs" dxfId="324" priority="81" stopIfTrue="1" operator="between">
      <formula>200</formula>
      <formula>300</formula>
    </cfRule>
  </conditionalFormatting>
  <conditionalFormatting sqref="D34">
    <cfRule type="cellIs" dxfId="323" priority="80" stopIfTrue="1" operator="between">
      <formula>200</formula>
      <formula>300</formula>
    </cfRule>
  </conditionalFormatting>
  <conditionalFormatting sqref="E34:W34">
    <cfRule type="cellIs" dxfId="322" priority="79" stopIfTrue="1" operator="between">
      <formula>200</formula>
      <formula>300</formula>
    </cfRule>
  </conditionalFormatting>
  <conditionalFormatting sqref="F51 L51:L53 N51 T51:T53 V51 H51:H53 J51 P51:P53 R51 D51:D53">
    <cfRule type="cellIs" dxfId="321" priority="75" stopIfTrue="1" operator="between">
      <formula>200</formula>
      <formula>300</formula>
    </cfRule>
  </conditionalFormatting>
  <conditionalFormatting sqref="F47 L47:L49 N47 T47:T49 V47 H47:H49 J47 P47:P49 R47">
    <cfRule type="cellIs" dxfId="320" priority="76" stopIfTrue="1" operator="between">
      <formula>200</formula>
      <formula>300</formula>
    </cfRule>
  </conditionalFormatting>
  <conditionalFormatting sqref="F55 L55:L58 N55 V55 H55:H58 J55 P55:P58 R55">
    <cfRule type="cellIs" dxfId="319" priority="74" stopIfTrue="1" operator="between">
      <formula>200</formula>
      <formula>300</formula>
    </cfRule>
  </conditionalFormatting>
  <conditionalFormatting sqref="F39 L39:L41 N39 T39:T41 V39 H39:H41 J39 P39:P41 R39">
    <cfRule type="cellIs" dxfId="318" priority="78" stopIfTrue="1" operator="between">
      <formula>200</formula>
      <formula>300</formula>
    </cfRule>
  </conditionalFormatting>
  <conditionalFormatting sqref="F43 L43:L45 N43 T43:T45 V43 H43:H45 J43 P43:P45 R43">
    <cfRule type="cellIs" dxfId="317" priority="77" stopIfTrue="1" operator="between">
      <formula>200</formula>
      <formula>300</formula>
    </cfRule>
  </conditionalFormatting>
  <conditionalFormatting sqref="Q35:Q37 Q43:Q45 Q47:Q49 Q51:Q53">
    <cfRule type="cellIs" dxfId="316" priority="73" stopIfTrue="1" operator="between">
      <formula>200</formula>
      <formula>300</formula>
    </cfRule>
  </conditionalFormatting>
  <conditionalFormatting sqref="T55:T58">
    <cfRule type="cellIs" dxfId="315" priority="72" stopIfTrue="1" operator="between">
      <formula>200</formula>
      <formula>300</formula>
    </cfRule>
  </conditionalFormatting>
  <conditionalFormatting sqref="M35:M37">
    <cfRule type="cellIs" dxfId="314" priority="71" stopIfTrue="1" operator="between">
      <formula>200</formula>
      <formula>300</formula>
    </cfRule>
  </conditionalFormatting>
  <conditionalFormatting sqref="D55:D58 D47:D49 D43:D45 D39:D41 D35:D37">
    <cfRule type="cellIs" dxfId="313" priority="69" stopIfTrue="1" operator="between">
      <formula>200</formula>
      <formula>300</formula>
    </cfRule>
  </conditionalFormatting>
  <conditionalFormatting sqref="P35:P37">
    <cfRule type="cellIs" dxfId="312" priority="70" stopIfTrue="1" operator="between">
      <formula>200</formula>
      <formula>300</formula>
    </cfRule>
  </conditionalFormatting>
  <conditionalFormatting sqref="E58">
    <cfRule type="cellIs" dxfId="311" priority="68" stopIfTrue="1" operator="between">
      <formula>200</formula>
      <formula>300</formula>
    </cfRule>
  </conditionalFormatting>
  <conditionalFormatting sqref="I58">
    <cfRule type="cellIs" dxfId="310" priority="67" stopIfTrue="1" operator="between">
      <formula>200</formula>
      <formula>300</formula>
    </cfRule>
  </conditionalFormatting>
  <conditionalFormatting sqref="M58">
    <cfRule type="cellIs" dxfId="309" priority="66" stopIfTrue="1" operator="between">
      <formula>200</formula>
      <formula>300</formula>
    </cfRule>
  </conditionalFormatting>
  <conditionalFormatting sqref="Q58">
    <cfRule type="cellIs" dxfId="308" priority="65" stopIfTrue="1" operator="between">
      <formula>200</formula>
      <formula>300</formula>
    </cfRule>
  </conditionalFormatting>
  <conditionalFormatting sqref="U58">
    <cfRule type="cellIs" dxfId="307" priority="64" stopIfTrue="1" operator="between">
      <formula>200</formula>
      <formula>300</formula>
    </cfRule>
  </conditionalFormatting>
  <conditionalFormatting sqref="E55:E57 E51:E53 E47:E49 E43:E45 E39:E41">
    <cfRule type="cellIs" dxfId="306" priority="58" stopIfTrue="1" operator="between">
      <formula>200</formula>
      <formula>300</formula>
    </cfRule>
  </conditionalFormatting>
  <conditionalFormatting sqref="I55:I57 I51:I53 I47:I49 I43:I45 I39:I41">
    <cfRule type="cellIs" dxfId="305" priority="57" stopIfTrue="1" operator="between">
      <formula>200</formula>
      <formula>300</formula>
    </cfRule>
  </conditionalFormatting>
  <conditionalFormatting sqref="M55:M57 M51:M53 M47:M49 M43:M45 M39:M41">
    <cfRule type="cellIs" dxfId="304" priority="56" stopIfTrue="1" operator="between">
      <formula>200</formula>
      <formula>300</formula>
    </cfRule>
  </conditionalFormatting>
  <conditionalFormatting sqref="Q55:Q57 Q39:Q41">
    <cfRule type="cellIs" dxfId="303" priority="55" stopIfTrue="1" operator="between">
      <formula>200</formula>
      <formula>300</formula>
    </cfRule>
  </conditionalFormatting>
  <conditionalFormatting sqref="U55:U57 U51:U53 U47:U49 U43:U45 U39:U41">
    <cfRule type="cellIs" dxfId="302" priority="54" stopIfTrue="1" operator="between">
      <formula>200</formula>
      <formula>300</formula>
    </cfRule>
  </conditionalFormatting>
  <conditionalFormatting sqref="C5:C7 C9:C11 C13:C15 C25:C27 C17:C19">
    <cfRule type="cellIs" dxfId="301" priority="51" stopIfTrue="1" operator="between">
      <formula>200</formula>
      <formula>300</formula>
    </cfRule>
  </conditionalFormatting>
  <conditionalFormatting sqref="AA2:AA4">
    <cfRule type="cellIs" dxfId="300" priority="52" stopIfTrue="1" operator="between">
      <formula>200</formula>
      <formula>300</formula>
    </cfRule>
  </conditionalFormatting>
  <conditionalFormatting sqref="V9:W9 J9:K9 F9:G9 E6:F6 L6:L9 N6 T6:T9 U6:V6 H6:H9 I6:J6 R6 E17:W17 E21:W21 E25:W25 E13:W13 M9:S9 X5:AA29 E7:E9 I7:I9 U7:U9">
    <cfRule type="cellIs" dxfId="299" priority="53" stopIfTrue="1" operator="between">
      <formula>200</formula>
      <formula>300</formula>
    </cfRule>
  </conditionalFormatting>
  <conditionalFormatting sqref="D9">
    <cfRule type="cellIs" dxfId="298" priority="50" stopIfTrue="1" operator="between">
      <formula>200</formula>
      <formula>300</formula>
    </cfRule>
  </conditionalFormatting>
  <conditionalFormatting sqref="D13">
    <cfRule type="cellIs" dxfId="297" priority="49" stopIfTrue="1" operator="between">
      <formula>200</formula>
      <formula>300</formula>
    </cfRule>
  </conditionalFormatting>
  <conditionalFormatting sqref="D17">
    <cfRule type="cellIs" dxfId="296" priority="48" stopIfTrue="1" operator="between">
      <formula>200</formula>
      <formula>300</formula>
    </cfRule>
  </conditionalFormatting>
  <conditionalFormatting sqref="D21">
    <cfRule type="cellIs" dxfId="295" priority="47" stopIfTrue="1" operator="between">
      <formula>200</formula>
      <formula>300</formula>
    </cfRule>
  </conditionalFormatting>
  <conditionalFormatting sqref="D25">
    <cfRule type="cellIs" dxfId="294" priority="46" stopIfTrue="1" operator="between">
      <formula>200</formula>
      <formula>300</formula>
    </cfRule>
  </conditionalFormatting>
  <conditionalFormatting sqref="C21:C23">
    <cfRule type="cellIs" dxfId="293" priority="45" stopIfTrue="1" operator="between">
      <formula>200</formula>
      <formula>300</formula>
    </cfRule>
  </conditionalFormatting>
  <conditionalFormatting sqref="D5">
    <cfRule type="cellIs" dxfId="292" priority="44" stopIfTrue="1" operator="between">
      <formula>200</formula>
      <formula>300</formula>
    </cfRule>
  </conditionalFormatting>
  <conditionalFormatting sqref="E5:W5">
    <cfRule type="cellIs" dxfId="291" priority="43" stopIfTrue="1" operator="between">
      <formula>200</formula>
      <formula>300</formula>
    </cfRule>
  </conditionalFormatting>
  <conditionalFormatting sqref="F22 L22:L24 N22 T22:T24 V22 H22:H24 J22 P22:P24 R22 D22:D24">
    <cfRule type="cellIs" dxfId="290" priority="39" stopIfTrue="1" operator="between">
      <formula>200</formula>
      <formula>300</formula>
    </cfRule>
  </conditionalFormatting>
  <conditionalFormatting sqref="F18 L18:L20 N18 T18:T20 V18 H18:H20 J18 P18:P20 R18">
    <cfRule type="cellIs" dxfId="289" priority="40" stopIfTrue="1" operator="between">
      <formula>200</formula>
      <formula>300</formula>
    </cfRule>
  </conditionalFormatting>
  <conditionalFormatting sqref="F26 L26:L29 N26 V26 H26:H29 J26 P26:P29 R26">
    <cfRule type="cellIs" dxfId="288" priority="38" stopIfTrue="1" operator="between">
      <formula>200</formula>
      <formula>300</formula>
    </cfRule>
  </conditionalFormatting>
  <conditionalFormatting sqref="F10 L10:L12 N10 T10:T12 V10 H10:H12 J10 P10:P12 R10">
    <cfRule type="cellIs" dxfId="287" priority="42" stopIfTrue="1" operator="between">
      <formula>200</formula>
      <formula>300</formula>
    </cfRule>
  </conditionalFormatting>
  <conditionalFormatting sqref="F14 L14:L16 N14 T14:T16 V14 H14:H16 J14 P14:P16 R14">
    <cfRule type="cellIs" dxfId="286" priority="41" stopIfTrue="1" operator="between">
      <formula>200</formula>
      <formula>300</formula>
    </cfRule>
  </conditionalFormatting>
  <conditionalFormatting sqref="Q6:Q8 Q14:Q16 Q18:Q20 Q22:Q24">
    <cfRule type="cellIs" dxfId="285" priority="37" stopIfTrue="1" operator="between">
      <formula>200</formula>
      <formula>300</formula>
    </cfRule>
  </conditionalFormatting>
  <conditionalFormatting sqref="T26:T29">
    <cfRule type="cellIs" dxfId="284" priority="36" stopIfTrue="1" operator="between">
      <formula>200</formula>
      <formula>300</formula>
    </cfRule>
  </conditionalFormatting>
  <conditionalFormatting sqref="M6:M8">
    <cfRule type="cellIs" dxfId="283" priority="35" stopIfTrue="1" operator="between">
      <formula>200</formula>
      <formula>300</formula>
    </cfRule>
  </conditionalFormatting>
  <conditionalFormatting sqref="D26:D29 D18:D20 D14:D16 D10:D12 D6:D8">
    <cfRule type="cellIs" dxfId="282" priority="33" stopIfTrue="1" operator="between">
      <formula>200</formula>
      <formula>300</formula>
    </cfRule>
  </conditionalFormatting>
  <conditionalFormatting sqref="P6:P8">
    <cfRule type="cellIs" dxfId="281" priority="34" stopIfTrue="1" operator="between">
      <formula>200</formula>
      <formula>300</formula>
    </cfRule>
  </conditionalFormatting>
  <conditionalFormatting sqref="E29">
    <cfRule type="cellIs" dxfId="280" priority="32" stopIfTrue="1" operator="between">
      <formula>200</formula>
      <formula>300</formula>
    </cfRule>
  </conditionalFormatting>
  <conditionalFormatting sqref="I29">
    <cfRule type="cellIs" dxfId="279" priority="31" stopIfTrue="1" operator="between">
      <formula>200</formula>
      <formula>300</formula>
    </cfRule>
  </conditionalFormatting>
  <conditionalFormatting sqref="M29">
    <cfRule type="cellIs" dxfId="278" priority="30" stopIfTrue="1" operator="between">
      <formula>200</formula>
      <formula>300</formula>
    </cfRule>
  </conditionalFormatting>
  <conditionalFormatting sqref="Q29">
    <cfRule type="cellIs" dxfId="277" priority="29" stopIfTrue="1" operator="between">
      <formula>200</formula>
      <formula>300</formula>
    </cfRule>
  </conditionalFormatting>
  <conditionalFormatting sqref="U29">
    <cfRule type="cellIs" dxfId="276" priority="28" stopIfTrue="1" operator="between">
      <formula>200</formula>
      <formula>300</formula>
    </cfRule>
  </conditionalFormatting>
  <conditionalFormatting sqref="E26:E28 E22:E24 E18:E20 E14:E16 E10:E12">
    <cfRule type="cellIs" dxfId="275" priority="18" stopIfTrue="1" operator="between">
      <formula>200</formula>
      <formula>300</formula>
    </cfRule>
  </conditionalFormatting>
  <conditionalFormatting sqref="I10:I12">
    <cfRule type="cellIs" dxfId="274" priority="17" stopIfTrue="1" operator="between">
      <formula>200</formula>
      <formula>300</formula>
    </cfRule>
  </conditionalFormatting>
  <conditionalFormatting sqref="I14:I16">
    <cfRule type="cellIs" dxfId="273" priority="16" stopIfTrue="1" operator="between">
      <formula>200</formula>
      <formula>300</formula>
    </cfRule>
  </conditionalFormatting>
  <conditionalFormatting sqref="I18:I20">
    <cfRule type="cellIs" dxfId="272" priority="15" stopIfTrue="1" operator="between">
      <formula>200</formula>
      <formula>300</formula>
    </cfRule>
  </conditionalFormatting>
  <conditionalFormatting sqref="I22:I24">
    <cfRule type="cellIs" dxfId="271" priority="14" stopIfTrue="1" operator="between">
      <formula>200</formula>
      <formula>300</formula>
    </cfRule>
  </conditionalFormatting>
  <conditionalFormatting sqref="I26:I28">
    <cfRule type="cellIs" dxfId="270" priority="13" stopIfTrue="1" operator="between">
      <formula>200</formula>
      <formula>300</formula>
    </cfRule>
  </conditionalFormatting>
  <conditionalFormatting sqref="M10:M12">
    <cfRule type="cellIs" dxfId="269" priority="12" stopIfTrue="1" operator="between">
      <formula>200</formula>
      <formula>300</formula>
    </cfRule>
  </conditionalFormatting>
  <conditionalFormatting sqref="M14:M16">
    <cfRule type="cellIs" dxfId="268" priority="11" stopIfTrue="1" operator="between">
      <formula>200</formula>
      <formula>300</formula>
    </cfRule>
  </conditionalFormatting>
  <conditionalFormatting sqref="M18:M20">
    <cfRule type="cellIs" dxfId="267" priority="10" stopIfTrue="1" operator="between">
      <formula>200</formula>
      <formula>300</formula>
    </cfRule>
  </conditionalFormatting>
  <conditionalFormatting sqref="M22:M24">
    <cfRule type="cellIs" dxfId="266" priority="9" stopIfTrue="1" operator="between">
      <formula>200</formula>
      <formula>300</formula>
    </cfRule>
  </conditionalFormatting>
  <conditionalFormatting sqref="M26:M28">
    <cfRule type="cellIs" dxfId="265" priority="8" stopIfTrue="1" operator="between">
      <formula>200</formula>
      <formula>300</formula>
    </cfRule>
  </conditionalFormatting>
  <conditionalFormatting sqref="Q10:Q12">
    <cfRule type="cellIs" dxfId="264" priority="7" stopIfTrue="1" operator="between">
      <formula>200</formula>
      <formula>300</formula>
    </cfRule>
  </conditionalFormatting>
  <conditionalFormatting sqref="Q26:Q28">
    <cfRule type="cellIs" dxfId="263" priority="6" stopIfTrue="1" operator="between">
      <formula>200</formula>
      <formula>300</formula>
    </cfRule>
  </conditionalFormatting>
  <conditionalFormatting sqref="U10:U12">
    <cfRule type="cellIs" dxfId="262" priority="5" stopIfTrue="1" operator="between">
      <formula>200</formula>
      <formula>300</formula>
    </cfRule>
  </conditionalFormatting>
  <conditionalFormatting sqref="U14:U16">
    <cfRule type="cellIs" dxfId="261" priority="4" stopIfTrue="1" operator="between">
      <formula>200</formula>
      <formula>300</formula>
    </cfRule>
  </conditionalFormatting>
  <conditionalFormatting sqref="U18:U20">
    <cfRule type="cellIs" dxfId="260" priority="3" stopIfTrue="1" operator="between">
      <formula>200</formula>
      <formula>300</formula>
    </cfRule>
  </conditionalFormatting>
  <conditionalFormatting sqref="U22:U24">
    <cfRule type="cellIs" dxfId="259" priority="2" stopIfTrue="1" operator="between">
      <formula>200</formula>
      <formula>300</formula>
    </cfRule>
  </conditionalFormatting>
  <conditionalFormatting sqref="U26:U28">
    <cfRule type="cellIs" dxfId="258" priority="1" stopIfTrue="1" operator="between">
      <formula>200</formula>
      <formula>300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FINAAL</vt:lpstr>
      <vt:lpstr>FINAAL 13 reede</vt:lpstr>
      <vt:lpstr>3.finaal</vt:lpstr>
      <vt:lpstr>2.finaal</vt:lpstr>
      <vt:lpstr>1.finaal</vt:lpstr>
      <vt:lpstr>Eelvoorud</vt:lpstr>
      <vt:lpstr>V voor</vt:lpstr>
      <vt:lpstr>IV voor</vt:lpstr>
      <vt:lpstr>III voor</vt:lpstr>
      <vt:lpstr>II voor</vt:lpstr>
      <vt:lpstr>I voor</vt:lpstr>
      <vt:lpstr>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</dc:creator>
  <cp:lastModifiedBy>Heli</cp:lastModifiedBy>
  <dcterms:created xsi:type="dcterms:W3CDTF">2022-09-26T15:10:53Z</dcterms:created>
  <dcterms:modified xsi:type="dcterms:W3CDTF">2023-01-13T20:45:08Z</dcterms:modified>
</cp:coreProperties>
</file>