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8800" windowHeight="11805"/>
  </bookViews>
  <sheets>
    <sheet name="FINAAL (2)" sheetId="13" r:id="rId1"/>
    <sheet name="FINAAL" sheetId="12" r:id="rId2"/>
    <sheet name="III Finaal" sheetId="11" r:id="rId3"/>
    <sheet name="II Finaal" sheetId="10" r:id="rId4"/>
    <sheet name="I Finaal" sheetId="9" r:id="rId5"/>
    <sheet name="Eelvoorud" sheetId="3" r:id="rId6"/>
    <sheet name="V voor" sheetId="7" r:id="rId7"/>
    <sheet name="IV voor" sheetId="6" r:id="rId8"/>
    <sheet name="III voor" sheetId="5" r:id="rId9"/>
    <sheet name="II voor" sheetId="4" r:id="rId10"/>
    <sheet name="I voor" sheetId="2" r:id="rId11"/>
    <sheet name="Indiv" sheetId="1" r:id="rId12"/>
    <sheet name="Indiv (2)" sheetId="8" r:id="rId13"/>
  </sheets>
  <definedNames>
    <definedName name="_xlnm._FilterDatabase" localSheetId="5" hidden="1">Eelvoorud!$C$4:$J$10</definedName>
    <definedName name="_xlnm._FilterDatabase" localSheetId="11" hidden="1">Indiv!$A$2:$S$77</definedName>
    <definedName name="_xlnm._FilterDatabase" localSheetId="12" hidden="1">'Indiv (2)'!$A$2:$R$49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2" l="1"/>
  <c r="U28" i="12"/>
  <c r="U27" i="12"/>
  <c r="U25" i="12"/>
  <c r="U24" i="12"/>
  <c r="U23" i="12"/>
  <c r="U21" i="12"/>
  <c r="U20" i="12"/>
  <c r="U19" i="12"/>
  <c r="U17" i="12"/>
  <c r="U16" i="12"/>
  <c r="U15" i="12"/>
  <c r="U13" i="12"/>
  <c r="U12" i="12"/>
  <c r="U11" i="12"/>
  <c r="U8" i="12"/>
  <c r="U9" i="12"/>
  <c r="U7" i="12"/>
  <c r="Y23" i="12"/>
  <c r="Q29" i="12" l="1"/>
  <c r="Q28" i="12"/>
  <c r="Q27" i="12"/>
  <c r="Q25" i="12"/>
  <c r="Q24" i="12"/>
  <c r="Q23" i="12"/>
  <c r="Q21" i="12"/>
  <c r="Q20" i="12"/>
  <c r="Q19" i="12"/>
  <c r="Q17" i="12"/>
  <c r="Q16" i="12"/>
  <c r="Q15" i="12"/>
  <c r="Q13" i="12"/>
  <c r="Q12" i="12"/>
  <c r="Q11" i="12"/>
  <c r="Q8" i="12"/>
  <c r="Q9" i="12"/>
  <c r="Q7" i="12"/>
  <c r="M29" i="12"/>
  <c r="M28" i="12"/>
  <c r="M27" i="12"/>
  <c r="M25" i="12"/>
  <c r="M24" i="12"/>
  <c r="M23" i="12"/>
  <c r="M21" i="12"/>
  <c r="M20" i="12"/>
  <c r="M19" i="12"/>
  <c r="M17" i="12"/>
  <c r="M16" i="12"/>
  <c r="M15" i="12"/>
  <c r="M13" i="12"/>
  <c r="M12" i="12"/>
  <c r="M11" i="12"/>
  <c r="M8" i="12"/>
  <c r="M9" i="12"/>
  <c r="M7" i="12"/>
  <c r="Y7" i="12"/>
  <c r="I29" i="12" l="1"/>
  <c r="I28" i="12"/>
  <c r="I27" i="12"/>
  <c r="I25" i="12"/>
  <c r="I24" i="12"/>
  <c r="I23" i="12"/>
  <c r="I21" i="12"/>
  <c r="I20" i="12"/>
  <c r="I19" i="12"/>
  <c r="I17" i="12"/>
  <c r="I16" i="12"/>
  <c r="X16" i="12" s="1"/>
  <c r="I15" i="12"/>
  <c r="I14" i="12" s="1"/>
  <c r="J26" i="12" s="1"/>
  <c r="I13" i="12"/>
  <c r="I12" i="12"/>
  <c r="I11" i="12"/>
  <c r="I8" i="12"/>
  <c r="Z8" i="12" s="1"/>
  <c r="I9" i="12"/>
  <c r="I7" i="12"/>
  <c r="E29" i="12"/>
  <c r="E28" i="12"/>
  <c r="E27" i="12"/>
  <c r="E25" i="12"/>
  <c r="E24" i="12"/>
  <c r="E23" i="12"/>
  <c r="E21" i="12"/>
  <c r="E20" i="12"/>
  <c r="E19" i="12"/>
  <c r="E17" i="12"/>
  <c r="E16" i="12"/>
  <c r="E15" i="12"/>
  <c r="E13" i="12"/>
  <c r="E12" i="12"/>
  <c r="E11" i="12"/>
  <c r="E8" i="12"/>
  <c r="E9" i="12"/>
  <c r="E7" i="12"/>
  <c r="C13" i="12"/>
  <c r="C22" i="12"/>
  <c r="C26" i="12"/>
  <c r="U26" i="12"/>
  <c r="Q26" i="12"/>
  <c r="M26" i="12"/>
  <c r="I26" i="12"/>
  <c r="Y29" i="12"/>
  <c r="Y28" i="12"/>
  <c r="Y27" i="12"/>
  <c r="R10" i="12"/>
  <c r="N22" i="12"/>
  <c r="AB26" i="12"/>
  <c r="W26" i="12"/>
  <c r="T26" i="12"/>
  <c r="S26" i="12"/>
  <c r="P26" i="12"/>
  <c r="O26" i="12"/>
  <c r="L26" i="12"/>
  <c r="K26" i="12"/>
  <c r="H26" i="12"/>
  <c r="G26" i="12"/>
  <c r="D26" i="12"/>
  <c r="Y25" i="12"/>
  <c r="Y24" i="12"/>
  <c r="M22" i="12"/>
  <c r="N26" i="12" s="1"/>
  <c r="AB22" i="12"/>
  <c r="W22" i="12"/>
  <c r="T22" i="12"/>
  <c r="S22" i="12"/>
  <c r="P22" i="12"/>
  <c r="O22" i="12"/>
  <c r="L22" i="12"/>
  <c r="K22" i="12"/>
  <c r="H22" i="12"/>
  <c r="G22" i="12"/>
  <c r="D22" i="12"/>
  <c r="Y21" i="12"/>
  <c r="Y20" i="12"/>
  <c r="U18" i="12"/>
  <c r="V26" i="12" s="1"/>
  <c r="Y19" i="12"/>
  <c r="Q18" i="12"/>
  <c r="R22" i="12" s="1"/>
  <c r="AB18" i="12"/>
  <c r="W18" i="12"/>
  <c r="T18" i="12"/>
  <c r="S18" i="12"/>
  <c r="P18" i="12"/>
  <c r="O18" i="12"/>
  <c r="L18" i="12"/>
  <c r="K18" i="12"/>
  <c r="H18" i="12"/>
  <c r="G18" i="12"/>
  <c r="D18" i="12"/>
  <c r="C18" i="12"/>
  <c r="Y17" i="12"/>
  <c r="Y16" i="12"/>
  <c r="Y15" i="12"/>
  <c r="Q14" i="12"/>
  <c r="R6" i="12" s="1"/>
  <c r="AB14" i="12"/>
  <c r="W14" i="12"/>
  <c r="U14" i="12"/>
  <c r="V22" i="12" s="1"/>
  <c r="T14" i="12"/>
  <c r="S14" i="12"/>
  <c r="P14" i="12"/>
  <c r="O14" i="12"/>
  <c r="M14" i="12"/>
  <c r="L14" i="12"/>
  <c r="K14" i="12"/>
  <c r="H14" i="12"/>
  <c r="G14" i="12"/>
  <c r="E14" i="12"/>
  <c r="D14" i="12"/>
  <c r="C14" i="12"/>
  <c r="Y13" i="12"/>
  <c r="Y12" i="12"/>
  <c r="Y11" i="12"/>
  <c r="Q10" i="12"/>
  <c r="R26" i="12" s="1"/>
  <c r="AB10" i="12"/>
  <c r="W10" i="12"/>
  <c r="T10" i="12"/>
  <c r="S10" i="12"/>
  <c r="P10" i="12"/>
  <c r="O10" i="12"/>
  <c r="N10" i="12"/>
  <c r="L10" i="12"/>
  <c r="K10" i="12"/>
  <c r="H10" i="12"/>
  <c r="G10" i="12"/>
  <c r="D10" i="12"/>
  <c r="C10" i="12"/>
  <c r="Y9" i="12"/>
  <c r="Y8" i="12"/>
  <c r="Z7" i="12"/>
  <c r="AB6" i="12"/>
  <c r="W6" i="12"/>
  <c r="T6" i="12"/>
  <c r="S6" i="12"/>
  <c r="P6" i="12"/>
  <c r="O6" i="12"/>
  <c r="L6" i="12"/>
  <c r="K6" i="12"/>
  <c r="H6" i="12"/>
  <c r="G6" i="12"/>
  <c r="D6" i="12"/>
  <c r="C6" i="12"/>
  <c r="Y14" i="12" l="1"/>
  <c r="E26" i="12"/>
  <c r="Y10" i="12"/>
  <c r="Y18" i="12"/>
  <c r="Y6" i="12"/>
  <c r="X7" i="12"/>
  <c r="AA7" i="12"/>
  <c r="Z9" i="12"/>
  <c r="Z6" i="12" s="1"/>
  <c r="U6" i="12"/>
  <c r="V10" i="12" s="1"/>
  <c r="AA11" i="12"/>
  <c r="M10" i="12"/>
  <c r="N14" i="12" s="1"/>
  <c r="AA13" i="12"/>
  <c r="X14" i="12"/>
  <c r="Z15" i="12"/>
  <c r="X17" i="12"/>
  <c r="AA19" i="12"/>
  <c r="M18" i="12"/>
  <c r="N6" i="12" s="1"/>
  <c r="AA21" i="12"/>
  <c r="I22" i="12"/>
  <c r="J6" i="12" s="1"/>
  <c r="AA24" i="12"/>
  <c r="X29" i="12"/>
  <c r="AA8" i="12"/>
  <c r="X11" i="12"/>
  <c r="Z13" i="12"/>
  <c r="X19" i="12"/>
  <c r="X21" i="12"/>
  <c r="Z24" i="12"/>
  <c r="Y22" i="12"/>
  <c r="Y26" i="12"/>
  <c r="Q6" i="12"/>
  <c r="R14" i="12" s="1"/>
  <c r="X8" i="12"/>
  <c r="M6" i="12"/>
  <c r="N18" i="12" s="1"/>
  <c r="Z12" i="12"/>
  <c r="U10" i="12"/>
  <c r="V6" i="12" s="1"/>
  <c r="AA16" i="12"/>
  <c r="X20" i="12"/>
  <c r="Q22" i="12"/>
  <c r="R18" i="12" s="1"/>
  <c r="AA25" i="12"/>
  <c r="U22" i="12"/>
  <c r="V14" i="12" s="1"/>
  <c r="AA28" i="12"/>
  <c r="V18" i="12"/>
  <c r="Z29" i="12"/>
  <c r="AA9" i="12"/>
  <c r="AA12" i="12"/>
  <c r="AA15" i="12"/>
  <c r="Z16" i="12"/>
  <c r="Z19" i="12"/>
  <c r="X9" i="12"/>
  <c r="X12" i="12"/>
  <c r="X15" i="12"/>
  <c r="Z17" i="12"/>
  <c r="E18" i="12"/>
  <c r="I18" i="12"/>
  <c r="J10" i="12" s="1"/>
  <c r="Z20" i="12"/>
  <c r="X23" i="12"/>
  <c r="X24" i="12"/>
  <c r="X25" i="12"/>
  <c r="AA29" i="12"/>
  <c r="X13" i="12"/>
  <c r="F18" i="12"/>
  <c r="AA20" i="12"/>
  <c r="Z21" i="12"/>
  <c r="Z23" i="12"/>
  <c r="Z28" i="12"/>
  <c r="Z11" i="12"/>
  <c r="AA17" i="12"/>
  <c r="E6" i="12"/>
  <c r="I6" i="12"/>
  <c r="J22" i="12" s="1"/>
  <c r="E10" i="12"/>
  <c r="I10" i="12"/>
  <c r="J18" i="12" s="1"/>
  <c r="AA23" i="12"/>
  <c r="AA27" i="12"/>
  <c r="X28" i="12"/>
  <c r="Z25" i="12"/>
  <c r="E22" i="12"/>
  <c r="J14" i="12"/>
  <c r="Z27" i="12"/>
  <c r="X27" i="12"/>
  <c r="U28" i="11"/>
  <c r="U27" i="11"/>
  <c r="U26" i="11"/>
  <c r="U24" i="11"/>
  <c r="U23" i="11"/>
  <c r="U22" i="11"/>
  <c r="U20" i="11"/>
  <c r="U19" i="11"/>
  <c r="U18" i="11"/>
  <c r="U16" i="11"/>
  <c r="U15" i="11"/>
  <c r="U14" i="11"/>
  <c r="U12" i="11"/>
  <c r="U11" i="11"/>
  <c r="U10" i="11"/>
  <c r="U7" i="11"/>
  <c r="U8" i="11"/>
  <c r="U6" i="11"/>
  <c r="Q28" i="11"/>
  <c r="Q27" i="11"/>
  <c r="Q26" i="11"/>
  <c r="Q24" i="11"/>
  <c r="Q23" i="11"/>
  <c r="Q22" i="11"/>
  <c r="Q20" i="11"/>
  <c r="Q19" i="11"/>
  <c r="Q18" i="11"/>
  <c r="Q16" i="11"/>
  <c r="Q15" i="11"/>
  <c r="Q14" i="11"/>
  <c r="Q12" i="11"/>
  <c r="Q11" i="11"/>
  <c r="Q10" i="11"/>
  <c r="Q7" i="11"/>
  <c r="Q8" i="11"/>
  <c r="Q6" i="11"/>
  <c r="Y10" i="9"/>
  <c r="Y11" i="10"/>
  <c r="Y10" i="10"/>
  <c r="Y10" i="11"/>
  <c r="M28" i="11"/>
  <c r="M27" i="11"/>
  <c r="M26" i="11"/>
  <c r="M24" i="11"/>
  <c r="M23" i="11"/>
  <c r="M22" i="11"/>
  <c r="M20" i="11"/>
  <c r="M19" i="11"/>
  <c r="M18" i="11"/>
  <c r="M16" i="11"/>
  <c r="M15" i="11"/>
  <c r="M14" i="11"/>
  <c r="M12" i="11"/>
  <c r="M11" i="11"/>
  <c r="M10" i="11"/>
  <c r="M7" i="11"/>
  <c r="M8" i="11"/>
  <c r="M6" i="11"/>
  <c r="I28" i="11"/>
  <c r="I27" i="11"/>
  <c r="I26" i="11"/>
  <c r="I24" i="11"/>
  <c r="I23" i="11"/>
  <c r="I22" i="11"/>
  <c r="I20" i="11"/>
  <c r="I19" i="11"/>
  <c r="I18" i="11"/>
  <c r="I16" i="11"/>
  <c r="I15" i="11"/>
  <c r="I14" i="11"/>
  <c r="I12" i="11"/>
  <c r="I11" i="11"/>
  <c r="I10" i="11"/>
  <c r="I7" i="11"/>
  <c r="I8" i="11"/>
  <c r="I6" i="11"/>
  <c r="AA18" i="12" l="1"/>
  <c r="Z26" i="12"/>
  <c r="AA22" i="12"/>
  <c r="AA10" i="12"/>
  <c r="AA6" i="12"/>
  <c r="Z10" i="12"/>
  <c r="Z14" i="12"/>
  <c r="AA26" i="12"/>
  <c r="X22" i="12"/>
  <c r="F10" i="12"/>
  <c r="X10" i="12"/>
  <c r="F22" i="12"/>
  <c r="Z18" i="12"/>
  <c r="Z22" i="12"/>
  <c r="F26" i="12"/>
  <c r="X6" i="12"/>
  <c r="AA14" i="12"/>
  <c r="X26" i="12"/>
  <c r="F6" i="12"/>
  <c r="F14" i="12"/>
  <c r="X18" i="12"/>
  <c r="E28" i="11"/>
  <c r="E27" i="11"/>
  <c r="E26" i="11"/>
  <c r="AA26" i="11" s="1"/>
  <c r="E24" i="11"/>
  <c r="E21" i="11" s="1"/>
  <c r="F9" i="11" s="1"/>
  <c r="E23" i="11"/>
  <c r="X23" i="11" s="1"/>
  <c r="E22" i="11"/>
  <c r="X22" i="11" s="1"/>
  <c r="E20" i="11"/>
  <c r="E19" i="11"/>
  <c r="E17" i="11" s="1"/>
  <c r="F13" i="11" s="1"/>
  <c r="E18" i="11"/>
  <c r="E16" i="11"/>
  <c r="X16" i="11" s="1"/>
  <c r="E15" i="11"/>
  <c r="E14" i="11"/>
  <c r="AA14" i="11" s="1"/>
  <c r="E12" i="11"/>
  <c r="E11" i="11"/>
  <c r="E10" i="11"/>
  <c r="X10" i="11" s="1"/>
  <c r="E7" i="11"/>
  <c r="X7" i="11" s="1"/>
  <c r="E8" i="11"/>
  <c r="E6" i="11"/>
  <c r="C21" i="11"/>
  <c r="C25" i="11"/>
  <c r="Y28" i="11"/>
  <c r="Z28" i="11"/>
  <c r="Y27" i="11"/>
  <c r="Y26" i="11"/>
  <c r="Y25" i="11" s="1"/>
  <c r="AB25" i="11"/>
  <c r="W25" i="11"/>
  <c r="T25" i="11"/>
  <c r="S25" i="11"/>
  <c r="Q25" i="11"/>
  <c r="R9" i="11" s="1"/>
  <c r="P25" i="11"/>
  <c r="O25" i="11"/>
  <c r="L25" i="11"/>
  <c r="K25" i="11"/>
  <c r="H25" i="11"/>
  <c r="G25" i="11"/>
  <c r="D25" i="11"/>
  <c r="Y24" i="11"/>
  <c r="Y23" i="11"/>
  <c r="Y22" i="11"/>
  <c r="Y21" i="11" s="1"/>
  <c r="U21" i="11"/>
  <c r="V13" i="11" s="1"/>
  <c r="M21" i="11"/>
  <c r="N25" i="11" s="1"/>
  <c r="AB21" i="11"/>
  <c r="W21" i="11"/>
  <c r="T21" i="11"/>
  <c r="S21" i="11"/>
  <c r="P21" i="11"/>
  <c r="O21" i="11"/>
  <c r="L21" i="11"/>
  <c r="K21" i="11"/>
  <c r="H21" i="11"/>
  <c r="G21" i="11"/>
  <c r="D21" i="11"/>
  <c r="Y20" i="11"/>
  <c r="X20" i="11"/>
  <c r="AA20" i="11"/>
  <c r="Y19" i="11"/>
  <c r="X19" i="11"/>
  <c r="Y18" i="11"/>
  <c r="Z18" i="11"/>
  <c r="AB17" i="11"/>
  <c r="W17" i="11"/>
  <c r="U17" i="11"/>
  <c r="V25" i="11" s="1"/>
  <c r="T17" i="11"/>
  <c r="S17" i="11"/>
  <c r="Q17" i="11"/>
  <c r="R21" i="11" s="1"/>
  <c r="P17" i="11"/>
  <c r="O17" i="11"/>
  <c r="M17" i="11"/>
  <c r="N5" i="11" s="1"/>
  <c r="L17" i="11"/>
  <c r="K17" i="11"/>
  <c r="I17" i="11"/>
  <c r="J9" i="11" s="1"/>
  <c r="H17" i="11"/>
  <c r="G17" i="11"/>
  <c r="D17" i="11"/>
  <c r="C17" i="11"/>
  <c r="Z16" i="11"/>
  <c r="Y16" i="11"/>
  <c r="Q13" i="11"/>
  <c r="R5" i="11" s="1"/>
  <c r="AA16" i="11"/>
  <c r="Y15" i="11"/>
  <c r="U13" i="11"/>
  <c r="V21" i="11" s="1"/>
  <c r="Z15" i="11"/>
  <c r="Y14" i="11"/>
  <c r="I13" i="11"/>
  <c r="J25" i="11" s="1"/>
  <c r="AB13" i="11"/>
  <c r="W13" i="11"/>
  <c r="T13" i="11"/>
  <c r="S13" i="11"/>
  <c r="P13" i="11"/>
  <c r="O13" i="11"/>
  <c r="M13" i="11"/>
  <c r="N9" i="11" s="1"/>
  <c r="L13" i="11"/>
  <c r="K13" i="11"/>
  <c r="H13" i="11"/>
  <c r="G13" i="11"/>
  <c r="D13" i="11"/>
  <c r="C13" i="11"/>
  <c r="Y12" i="11"/>
  <c r="Q9" i="11"/>
  <c r="R25" i="11" s="1"/>
  <c r="Z12" i="11"/>
  <c r="Y11" i="11"/>
  <c r="U9" i="11"/>
  <c r="V5" i="11" s="1"/>
  <c r="X11" i="11"/>
  <c r="AA11" i="11"/>
  <c r="M9" i="11"/>
  <c r="N13" i="11" s="1"/>
  <c r="AB9" i="11"/>
  <c r="W9" i="11"/>
  <c r="T9" i="11"/>
  <c r="S9" i="11"/>
  <c r="P9" i="11"/>
  <c r="O9" i="11"/>
  <c r="L9" i="11"/>
  <c r="K9" i="11"/>
  <c r="H9" i="11"/>
  <c r="G9" i="11"/>
  <c r="D9" i="11"/>
  <c r="C9" i="11"/>
  <c r="Y8" i="11"/>
  <c r="U5" i="11"/>
  <c r="V9" i="11" s="1"/>
  <c r="X8" i="11"/>
  <c r="AA8" i="11"/>
  <c r="Y7" i="11"/>
  <c r="Z6" i="11"/>
  <c r="Y6" i="11"/>
  <c r="Q5" i="11"/>
  <c r="R13" i="11" s="1"/>
  <c r="M5" i="11"/>
  <c r="N17" i="11" s="1"/>
  <c r="X6" i="11"/>
  <c r="AB5" i="11"/>
  <c r="W5" i="11"/>
  <c r="T5" i="11"/>
  <c r="S5" i="11"/>
  <c r="P5" i="11"/>
  <c r="O5" i="11"/>
  <c r="L5" i="11"/>
  <c r="K5" i="11"/>
  <c r="H5" i="11"/>
  <c r="G5" i="11"/>
  <c r="D5" i="11"/>
  <c r="C5" i="11"/>
  <c r="Y13" i="11" l="1"/>
  <c r="Y17" i="11"/>
  <c r="Y5" i="11"/>
  <c r="AA7" i="11"/>
  <c r="Z19" i="11"/>
  <c r="Y9" i="11"/>
  <c r="AA10" i="11"/>
  <c r="X17" i="11"/>
  <c r="AA24" i="11"/>
  <c r="Z22" i="11"/>
  <c r="I21" i="11"/>
  <c r="J5" i="11" s="1"/>
  <c r="X24" i="11"/>
  <c r="Q21" i="11"/>
  <c r="R17" i="11" s="1"/>
  <c r="AA23" i="11"/>
  <c r="U25" i="11"/>
  <c r="V17" i="11" s="1"/>
  <c r="X26" i="11"/>
  <c r="M25" i="11"/>
  <c r="N21" i="11" s="1"/>
  <c r="AA27" i="11"/>
  <c r="AA28" i="11"/>
  <c r="I25" i="11"/>
  <c r="J13" i="11" s="1"/>
  <c r="AA12" i="11"/>
  <c r="X27" i="11"/>
  <c r="E5" i="11"/>
  <c r="I5" i="11"/>
  <c r="J21" i="11" s="1"/>
  <c r="AA6" i="11"/>
  <c r="Z7" i="11"/>
  <c r="Z10" i="11"/>
  <c r="X12" i="11"/>
  <c r="X15" i="11"/>
  <c r="X18" i="11"/>
  <c r="AA19" i="11"/>
  <c r="Z20" i="11"/>
  <c r="AA22" i="11"/>
  <c r="Z23" i="11"/>
  <c r="Z26" i="11"/>
  <c r="X28" i="11"/>
  <c r="X14" i="11"/>
  <c r="AA15" i="11"/>
  <c r="AA13" i="11" s="1"/>
  <c r="AA18" i="11"/>
  <c r="Z8" i="11"/>
  <c r="E9" i="11"/>
  <c r="I9" i="11"/>
  <c r="J17" i="11" s="1"/>
  <c r="Z11" i="11"/>
  <c r="Z14" i="11"/>
  <c r="Z13" i="11" s="1"/>
  <c r="Z24" i="11"/>
  <c r="E25" i="11"/>
  <c r="Z27" i="11"/>
  <c r="E13" i="11"/>
  <c r="U28" i="10"/>
  <c r="U27" i="10"/>
  <c r="U26" i="10"/>
  <c r="U24" i="10"/>
  <c r="U23" i="10"/>
  <c r="U22" i="10"/>
  <c r="U20" i="10"/>
  <c r="U19" i="10"/>
  <c r="U18" i="10"/>
  <c r="U16" i="10"/>
  <c r="U15" i="10"/>
  <c r="U14" i="10"/>
  <c r="U12" i="10"/>
  <c r="U11" i="10"/>
  <c r="U10" i="10"/>
  <c r="U7" i="10"/>
  <c r="U8" i="10"/>
  <c r="U6" i="10"/>
  <c r="Q28" i="10"/>
  <c r="Q27" i="10"/>
  <c r="Q26" i="10"/>
  <c r="Q24" i="10"/>
  <c r="Q23" i="10"/>
  <c r="Q22" i="10"/>
  <c r="Q20" i="10"/>
  <c r="Q19" i="10"/>
  <c r="Q18" i="10"/>
  <c r="Q16" i="10"/>
  <c r="Q15" i="10"/>
  <c r="Q14" i="10"/>
  <c r="Q12" i="10"/>
  <c r="Q11" i="10"/>
  <c r="Q10" i="10"/>
  <c r="Q7" i="10"/>
  <c r="Q8" i="10"/>
  <c r="Q6" i="10"/>
  <c r="M28" i="10"/>
  <c r="M27" i="10"/>
  <c r="M26" i="10"/>
  <c r="M24" i="10"/>
  <c r="M23" i="10"/>
  <c r="M22" i="10"/>
  <c r="M20" i="10"/>
  <c r="M19" i="10"/>
  <c r="M18" i="10"/>
  <c r="M16" i="10"/>
  <c r="M15" i="10"/>
  <c r="M14" i="10"/>
  <c r="M12" i="10"/>
  <c r="M11" i="10"/>
  <c r="M10" i="10"/>
  <c r="M7" i="10"/>
  <c r="M8" i="10"/>
  <c r="M6" i="10"/>
  <c r="I28" i="10"/>
  <c r="I27" i="10"/>
  <c r="I26" i="10"/>
  <c r="I24" i="10"/>
  <c r="I23" i="10"/>
  <c r="I22" i="10"/>
  <c r="I20" i="10"/>
  <c r="I19" i="10"/>
  <c r="I18" i="10"/>
  <c r="I16" i="10"/>
  <c r="I15" i="10"/>
  <c r="I14" i="10"/>
  <c r="I12" i="10"/>
  <c r="I11" i="10"/>
  <c r="I10" i="10"/>
  <c r="I7" i="10"/>
  <c r="I8" i="10"/>
  <c r="I6" i="10"/>
  <c r="E28" i="10"/>
  <c r="E27" i="10"/>
  <c r="E26" i="10"/>
  <c r="E24" i="10"/>
  <c r="E23" i="10"/>
  <c r="E22" i="10"/>
  <c r="E20" i="10"/>
  <c r="E19" i="10"/>
  <c r="E18" i="10"/>
  <c r="E16" i="10"/>
  <c r="E15" i="10"/>
  <c r="E14" i="10"/>
  <c r="E12" i="10"/>
  <c r="E11" i="10"/>
  <c r="E10" i="10"/>
  <c r="E7" i="10"/>
  <c r="E8" i="10"/>
  <c r="E6" i="10"/>
  <c r="AA9" i="11" l="1"/>
  <c r="Z5" i="11"/>
  <c r="AA25" i="11"/>
  <c r="Z17" i="11"/>
  <c r="AA5" i="11"/>
  <c r="AA17" i="11"/>
  <c r="Z21" i="11"/>
  <c r="AA21" i="11"/>
  <c r="X21" i="11"/>
  <c r="F21" i="11"/>
  <c r="X9" i="11"/>
  <c r="X13" i="11"/>
  <c r="F17" i="11"/>
  <c r="Z25" i="11"/>
  <c r="Z9" i="11"/>
  <c r="F25" i="11"/>
  <c r="X5" i="11"/>
  <c r="F5" i="11"/>
  <c r="X25" i="11"/>
  <c r="U17" i="10"/>
  <c r="V25" i="10" s="1"/>
  <c r="Q17" i="10"/>
  <c r="R21" i="10" s="1"/>
  <c r="M17" i="10"/>
  <c r="N5" i="10" s="1"/>
  <c r="I17" i="10"/>
  <c r="J9" i="10" s="1"/>
  <c r="E17" i="10"/>
  <c r="C17" i="10"/>
  <c r="C25" i="10"/>
  <c r="C21" i="10"/>
  <c r="Y28" i="10"/>
  <c r="AA28" i="10"/>
  <c r="Y27" i="10"/>
  <c r="M25" i="10"/>
  <c r="N21" i="10" s="1"/>
  <c r="Y26" i="10"/>
  <c r="X26" i="10"/>
  <c r="AB25" i="10"/>
  <c r="W25" i="10"/>
  <c r="U25" i="10"/>
  <c r="V17" i="10" s="1"/>
  <c r="T25" i="10"/>
  <c r="S25" i="10"/>
  <c r="P25" i="10"/>
  <c r="O25" i="10"/>
  <c r="L25" i="10"/>
  <c r="K25" i="10"/>
  <c r="H25" i="10"/>
  <c r="G25" i="10"/>
  <c r="D25" i="10"/>
  <c r="Y24" i="10"/>
  <c r="Y21" i="10" s="1"/>
  <c r="AA24" i="10"/>
  <c r="Y23" i="10"/>
  <c r="Y22" i="10"/>
  <c r="M21" i="10"/>
  <c r="N25" i="10" s="1"/>
  <c r="I21" i="10"/>
  <c r="J5" i="10" s="1"/>
  <c r="AB21" i="10"/>
  <c r="W21" i="10"/>
  <c r="T21" i="10"/>
  <c r="S21" i="10"/>
  <c r="Q21" i="10"/>
  <c r="R17" i="10" s="1"/>
  <c r="P21" i="10"/>
  <c r="O21" i="10"/>
  <c r="L21" i="10"/>
  <c r="K21" i="10"/>
  <c r="H21" i="10"/>
  <c r="G21" i="10"/>
  <c r="D21" i="10"/>
  <c r="Z20" i="10"/>
  <c r="Y20" i="10"/>
  <c r="X20" i="10"/>
  <c r="AA20" i="10"/>
  <c r="Y19" i="10"/>
  <c r="Z19" i="10"/>
  <c r="Y18" i="10"/>
  <c r="AA18" i="10"/>
  <c r="AB17" i="10"/>
  <c r="W17" i="10"/>
  <c r="T17" i="10"/>
  <c r="S17" i="10"/>
  <c r="P17" i="10"/>
  <c r="O17" i="10"/>
  <c r="L17" i="10"/>
  <c r="K17" i="10"/>
  <c r="H17" i="10"/>
  <c r="G17" i="10"/>
  <c r="D17" i="10"/>
  <c r="AA16" i="10"/>
  <c r="Y16" i="10"/>
  <c r="Z16" i="10"/>
  <c r="X16" i="10"/>
  <c r="Y15" i="10"/>
  <c r="U13" i="10"/>
  <c r="V21" i="10" s="1"/>
  <c r="Z15" i="10"/>
  <c r="Y14" i="10"/>
  <c r="I13" i="10"/>
  <c r="J25" i="10" s="1"/>
  <c r="AA14" i="10"/>
  <c r="AB13" i="10"/>
  <c r="W13" i="10"/>
  <c r="T13" i="10"/>
  <c r="S13" i="10"/>
  <c r="Q13" i="10"/>
  <c r="P13" i="10"/>
  <c r="O13" i="10"/>
  <c r="M13" i="10"/>
  <c r="N9" i="10" s="1"/>
  <c r="L13" i="10"/>
  <c r="K13" i="10"/>
  <c r="H13" i="10"/>
  <c r="G13" i="10"/>
  <c r="D13" i="10"/>
  <c r="C13" i="10"/>
  <c r="AA12" i="10"/>
  <c r="Y12" i="10"/>
  <c r="U9" i="10"/>
  <c r="V5" i="10" s="1"/>
  <c r="Z12" i="10"/>
  <c r="I9" i="10"/>
  <c r="J17" i="10" s="1"/>
  <c r="AA11" i="10"/>
  <c r="M9" i="10"/>
  <c r="N13" i="10" s="1"/>
  <c r="X10" i="10"/>
  <c r="AB9" i="10"/>
  <c r="W9" i="10"/>
  <c r="T9" i="10"/>
  <c r="S9" i="10"/>
  <c r="Q9" i="10"/>
  <c r="R25" i="10" s="1"/>
  <c r="P9" i="10"/>
  <c r="O9" i="10"/>
  <c r="L9" i="10"/>
  <c r="K9" i="10"/>
  <c r="H9" i="10"/>
  <c r="G9" i="10"/>
  <c r="D9" i="10"/>
  <c r="C9" i="10"/>
  <c r="Y8" i="10"/>
  <c r="X8" i="10"/>
  <c r="AA8" i="10"/>
  <c r="Y7" i="10"/>
  <c r="M5" i="10"/>
  <c r="N17" i="10" s="1"/>
  <c r="X7" i="10"/>
  <c r="Z6" i="10"/>
  <c r="Y6" i="10"/>
  <c r="Q5" i="10"/>
  <c r="R13" i="10" s="1"/>
  <c r="X6" i="10"/>
  <c r="AA6" i="10"/>
  <c r="AB5" i="10"/>
  <c r="W5" i="10"/>
  <c r="U5" i="10"/>
  <c r="V9" i="10" s="1"/>
  <c r="T5" i="10"/>
  <c r="S5" i="10"/>
  <c r="R5" i="10"/>
  <c r="P5" i="10"/>
  <c r="O5" i="10"/>
  <c r="L5" i="10"/>
  <c r="K5" i="10"/>
  <c r="H5" i="10"/>
  <c r="G5" i="10"/>
  <c r="E5" i="10"/>
  <c r="F25" i="10" s="1"/>
  <c r="D5" i="10"/>
  <c r="C5" i="10"/>
  <c r="Y9" i="10" l="1"/>
  <c r="Y17" i="10"/>
  <c r="Y13" i="10"/>
  <c r="Y25" i="10"/>
  <c r="Y5" i="10"/>
  <c r="Z26" i="10"/>
  <c r="I25" i="10"/>
  <c r="J13" i="10" s="1"/>
  <c r="Q25" i="10"/>
  <c r="R9" i="10" s="1"/>
  <c r="X27" i="10"/>
  <c r="E25" i="10"/>
  <c r="F5" i="10" s="1"/>
  <c r="AA26" i="10"/>
  <c r="U21" i="10"/>
  <c r="V13" i="10" s="1"/>
  <c r="AA23" i="10"/>
  <c r="X24" i="10"/>
  <c r="X23" i="10"/>
  <c r="E21" i="10"/>
  <c r="Z22" i="10"/>
  <c r="Z23" i="10"/>
  <c r="X11" i="10"/>
  <c r="X14" i="10"/>
  <c r="AA15" i="10"/>
  <c r="AA13" i="10" s="1"/>
  <c r="X18" i="10"/>
  <c r="X28" i="10"/>
  <c r="I5" i="10"/>
  <c r="Z7" i="10"/>
  <c r="Z10" i="10"/>
  <c r="X12" i="10"/>
  <c r="X15" i="10"/>
  <c r="X19" i="10"/>
  <c r="X22" i="10"/>
  <c r="Z24" i="10"/>
  <c r="Z27" i="10"/>
  <c r="AA19" i="10"/>
  <c r="AA17" i="10" s="1"/>
  <c r="AA22" i="10"/>
  <c r="AA7" i="10"/>
  <c r="AA5" i="10" s="1"/>
  <c r="Z8" i="10"/>
  <c r="E9" i="10"/>
  <c r="AA10" i="10"/>
  <c r="AA9" i="10" s="1"/>
  <c r="Z11" i="10"/>
  <c r="Z14" i="10"/>
  <c r="Z13" i="10" s="1"/>
  <c r="Z18" i="10"/>
  <c r="Z17" i="10" s="1"/>
  <c r="AA27" i="10"/>
  <c r="Z28" i="10"/>
  <c r="E13" i="10"/>
  <c r="U28" i="9"/>
  <c r="U27" i="9"/>
  <c r="U26" i="9"/>
  <c r="U24" i="9"/>
  <c r="U23" i="9"/>
  <c r="U22" i="9"/>
  <c r="U20" i="9"/>
  <c r="U19" i="9"/>
  <c r="U18" i="9"/>
  <c r="U16" i="9"/>
  <c r="U15" i="9"/>
  <c r="U14" i="9"/>
  <c r="U12" i="9"/>
  <c r="U11" i="9"/>
  <c r="U10" i="9"/>
  <c r="U7" i="9"/>
  <c r="U8" i="9"/>
  <c r="U6" i="9"/>
  <c r="Q17" i="9"/>
  <c r="Q28" i="9"/>
  <c r="Q27" i="9"/>
  <c r="Q26" i="9"/>
  <c r="Q24" i="9"/>
  <c r="Q21" i="9" s="1"/>
  <c r="R17" i="9" s="1"/>
  <c r="Q23" i="9"/>
  <c r="Q22" i="9"/>
  <c r="Q20" i="9"/>
  <c r="Q19" i="9"/>
  <c r="R21" i="9" s="1"/>
  <c r="Q18" i="9"/>
  <c r="Q16" i="9"/>
  <c r="Q15" i="9"/>
  <c r="Q14" i="9"/>
  <c r="Q12" i="9"/>
  <c r="Q11" i="9"/>
  <c r="Q10" i="9"/>
  <c r="Q7" i="9"/>
  <c r="Q8" i="9"/>
  <c r="Q6" i="9"/>
  <c r="L9" i="9"/>
  <c r="M28" i="9"/>
  <c r="M27" i="9"/>
  <c r="M25" i="9" s="1"/>
  <c r="N21" i="9" s="1"/>
  <c r="M26" i="9"/>
  <c r="M24" i="9"/>
  <c r="M23" i="9"/>
  <c r="M22" i="9"/>
  <c r="M20" i="9"/>
  <c r="M19" i="9"/>
  <c r="M18" i="9"/>
  <c r="M16" i="9"/>
  <c r="M15" i="9"/>
  <c r="M14" i="9"/>
  <c r="M12" i="9"/>
  <c r="M11" i="9"/>
  <c r="M10" i="9"/>
  <c r="M7" i="9"/>
  <c r="M8" i="9"/>
  <c r="M6" i="9"/>
  <c r="AA6" i="9" s="1"/>
  <c r="S5" i="9"/>
  <c r="O9" i="9"/>
  <c r="K25" i="9"/>
  <c r="I28" i="9"/>
  <c r="I27" i="9"/>
  <c r="I26" i="9"/>
  <c r="I24" i="9"/>
  <c r="I23" i="9"/>
  <c r="I22" i="9"/>
  <c r="I20" i="9"/>
  <c r="I17" i="9" s="1"/>
  <c r="J9" i="9" s="1"/>
  <c r="I19" i="9"/>
  <c r="I18" i="9"/>
  <c r="I16" i="9"/>
  <c r="I15" i="9"/>
  <c r="I14" i="9"/>
  <c r="I12" i="9"/>
  <c r="I11" i="9"/>
  <c r="I10" i="9"/>
  <c r="I7" i="9"/>
  <c r="I8" i="9"/>
  <c r="I6" i="9"/>
  <c r="E17" i="9"/>
  <c r="W21" i="9"/>
  <c r="G17" i="9"/>
  <c r="E28" i="9"/>
  <c r="E27" i="9"/>
  <c r="E26" i="9"/>
  <c r="E24" i="9"/>
  <c r="E23" i="9"/>
  <c r="E22" i="9"/>
  <c r="E20" i="9"/>
  <c r="E19" i="9"/>
  <c r="E18" i="9"/>
  <c r="E15" i="9"/>
  <c r="E13" i="9" s="1"/>
  <c r="F17" i="9" s="1"/>
  <c r="E14" i="9"/>
  <c r="E12" i="9"/>
  <c r="E11" i="9"/>
  <c r="E10" i="9"/>
  <c r="E7" i="9"/>
  <c r="E8" i="9"/>
  <c r="E6" i="9"/>
  <c r="E5" i="9" s="1"/>
  <c r="C17" i="9"/>
  <c r="Y28" i="9"/>
  <c r="Y27" i="9"/>
  <c r="U25" i="9"/>
  <c r="V17" i="9" s="1"/>
  <c r="Y26" i="9"/>
  <c r="Q25" i="9"/>
  <c r="R9" i="9" s="1"/>
  <c r="I25" i="9"/>
  <c r="J13" i="9" s="1"/>
  <c r="AB25" i="9"/>
  <c r="W25" i="9"/>
  <c r="T25" i="9"/>
  <c r="S25" i="9"/>
  <c r="P25" i="9"/>
  <c r="O25" i="9"/>
  <c r="L25" i="9"/>
  <c r="H25" i="9"/>
  <c r="G25" i="9"/>
  <c r="D25" i="9"/>
  <c r="C25" i="9"/>
  <c r="Y24" i="9"/>
  <c r="Y23" i="9"/>
  <c r="I21" i="9"/>
  <c r="J5" i="9" s="1"/>
  <c r="Y22" i="9"/>
  <c r="AB21" i="9"/>
  <c r="T21" i="9"/>
  <c r="S21" i="9"/>
  <c r="P21" i="9"/>
  <c r="O21" i="9"/>
  <c r="M21" i="9"/>
  <c r="N25" i="9" s="1"/>
  <c r="L21" i="9"/>
  <c r="K21" i="9"/>
  <c r="H21" i="9"/>
  <c r="G21" i="9"/>
  <c r="D21" i="9"/>
  <c r="C21" i="9"/>
  <c r="Y20" i="9"/>
  <c r="Y19" i="9"/>
  <c r="Y18" i="9"/>
  <c r="AB17" i="9"/>
  <c r="W17" i="9"/>
  <c r="T17" i="9"/>
  <c r="S17" i="9"/>
  <c r="P17" i="9"/>
  <c r="O17" i="9"/>
  <c r="L17" i="9"/>
  <c r="K17" i="9"/>
  <c r="H17" i="9"/>
  <c r="D17" i="9"/>
  <c r="Y16" i="9"/>
  <c r="Y15" i="9"/>
  <c r="Y14" i="9"/>
  <c r="AB13" i="9"/>
  <c r="W13" i="9"/>
  <c r="U13" i="9"/>
  <c r="V21" i="9" s="1"/>
  <c r="T13" i="9"/>
  <c r="S13" i="9"/>
  <c r="P13" i="9"/>
  <c r="O13" i="9"/>
  <c r="L13" i="9"/>
  <c r="K13" i="9"/>
  <c r="H13" i="9"/>
  <c r="G13" i="9"/>
  <c r="D13" i="9"/>
  <c r="C13" i="9"/>
  <c r="Y12" i="9"/>
  <c r="AA12" i="9"/>
  <c r="Y11" i="9"/>
  <c r="Q9" i="9"/>
  <c r="R25" i="9" s="1"/>
  <c r="AB9" i="9"/>
  <c r="W9" i="9"/>
  <c r="T9" i="9"/>
  <c r="S9" i="9"/>
  <c r="P9" i="9"/>
  <c r="K9" i="9"/>
  <c r="H9" i="9"/>
  <c r="G9" i="9"/>
  <c r="D9" i="9"/>
  <c r="C9" i="9"/>
  <c r="Y8" i="9"/>
  <c r="Y7" i="9"/>
  <c r="Y6" i="9"/>
  <c r="AB5" i="9"/>
  <c r="W5" i="9"/>
  <c r="T5" i="9"/>
  <c r="P5" i="9"/>
  <c r="O5" i="9"/>
  <c r="M5" i="9"/>
  <c r="N17" i="9" s="1"/>
  <c r="L5" i="9"/>
  <c r="K5" i="9"/>
  <c r="H5" i="9"/>
  <c r="G5" i="9"/>
  <c r="D5" i="9"/>
  <c r="C5" i="9"/>
  <c r="X21" i="10" l="1"/>
  <c r="AA21" i="10"/>
  <c r="X25" i="10"/>
  <c r="Z5" i="10"/>
  <c r="AA25" i="10"/>
  <c r="Z25" i="10"/>
  <c r="Z21" i="10"/>
  <c r="F9" i="10"/>
  <c r="X13" i="10"/>
  <c r="F17" i="10"/>
  <c r="F21" i="10"/>
  <c r="X9" i="10"/>
  <c r="X5" i="10"/>
  <c r="J21" i="10"/>
  <c r="F13" i="10"/>
  <c r="X17" i="10"/>
  <c r="Z9" i="10"/>
  <c r="U21" i="9"/>
  <c r="V13" i="9" s="1"/>
  <c r="U17" i="9"/>
  <c r="V25" i="9" s="1"/>
  <c r="X7" i="9"/>
  <c r="X19" i="9"/>
  <c r="Z24" i="9"/>
  <c r="M17" i="9"/>
  <c r="N5" i="9" s="1"/>
  <c r="AA27" i="9"/>
  <c r="X22" i="9"/>
  <c r="M13" i="9"/>
  <c r="N9" i="9" s="1"/>
  <c r="AA14" i="9"/>
  <c r="Z20" i="9"/>
  <c r="X17" i="9"/>
  <c r="Y25" i="9"/>
  <c r="X15" i="9"/>
  <c r="Y17" i="9"/>
  <c r="Y21" i="9"/>
  <c r="Y13" i="9"/>
  <c r="Y5" i="9"/>
  <c r="I5" i="9"/>
  <c r="J21" i="9" s="1"/>
  <c r="Z6" i="9"/>
  <c r="U5" i="9"/>
  <c r="V9" i="9" s="1"/>
  <c r="X12" i="9"/>
  <c r="X14" i="9"/>
  <c r="AA16" i="9"/>
  <c r="X8" i="9"/>
  <c r="I9" i="9"/>
  <c r="J17" i="9" s="1"/>
  <c r="U9" i="9"/>
  <c r="V5" i="9" s="1"/>
  <c r="Z15" i="9"/>
  <c r="AA18" i="9"/>
  <c r="AA20" i="9"/>
  <c r="E21" i="9"/>
  <c r="X21" i="9" s="1"/>
  <c r="AA23" i="9"/>
  <c r="AA26" i="9"/>
  <c r="AA28" i="9"/>
  <c r="Q5" i="9"/>
  <c r="R13" i="9" s="1"/>
  <c r="M9" i="9"/>
  <c r="N13" i="9" s="1"/>
  <c r="X11" i="9"/>
  <c r="I13" i="9"/>
  <c r="J25" i="9" s="1"/>
  <c r="AA15" i="9"/>
  <c r="Z16" i="9"/>
  <c r="X18" i="9"/>
  <c r="X20" i="9"/>
  <c r="Z23" i="9"/>
  <c r="Z14" i="9"/>
  <c r="X23" i="9"/>
  <c r="X24" i="9"/>
  <c r="X26" i="9"/>
  <c r="X27" i="9"/>
  <c r="X28" i="9"/>
  <c r="Z7" i="9"/>
  <c r="AA8" i="9"/>
  <c r="Z10" i="9"/>
  <c r="AA11" i="9"/>
  <c r="Z12" i="9"/>
  <c r="Q13" i="9"/>
  <c r="R5" i="9" s="1"/>
  <c r="X16" i="9"/>
  <c r="Z18" i="9"/>
  <c r="Z19" i="9"/>
  <c r="Z22" i="9"/>
  <c r="F25" i="9"/>
  <c r="X6" i="9"/>
  <c r="AA7" i="9"/>
  <c r="Z8" i="9"/>
  <c r="AA10" i="9"/>
  <c r="Z11" i="9"/>
  <c r="E9" i="9"/>
  <c r="F13" i="9"/>
  <c r="AA19" i="9"/>
  <c r="AA22" i="9"/>
  <c r="AA24" i="9"/>
  <c r="Z26" i="9"/>
  <c r="Z28" i="9"/>
  <c r="X10" i="9"/>
  <c r="Y9" i="9" s="1"/>
  <c r="Z27" i="9"/>
  <c r="E25" i="9"/>
  <c r="R49" i="8"/>
  <c r="Q49" i="8"/>
  <c r="P49" i="8"/>
  <c r="R48" i="8"/>
  <c r="Q48" i="8"/>
  <c r="P48" i="8"/>
  <c r="R44" i="8"/>
  <c r="Q44" i="8"/>
  <c r="P44" i="8"/>
  <c r="R47" i="8"/>
  <c r="Q47" i="8"/>
  <c r="P47" i="8"/>
  <c r="R43" i="8"/>
  <c r="Q43" i="8"/>
  <c r="P43" i="8"/>
  <c r="R45" i="8"/>
  <c r="Q45" i="8"/>
  <c r="P45" i="8"/>
  <c r="R46" i="8"/>
  <c r="Q46" i="8"/>
  <c r="P46" i="8"/>
  <c r="R38" i="8"/>
  <c r="Q38" i="8"/>
  <c r="P38" i="8"/>
  <c r="R42" i="8"/>
  <c r="Q42" i="8"/>
  <c r="P42" i="8"/>
  <c r="R34" i="8"/>
  <c r="Q34" i="8"/>
  <c r="P34" i="8"/>
  <c r="R39" i="8"/>
  <c r="Q39" i="8"/>
  <c r="P39" i="8"/>
  <c r="R41" i="8"/>
  <c r="Q41" i="8"/>
  <c r="P41" i="8"/>
  <c r="R36" i="8"/>
  <c r="Q36" i="8"/>
  <c r="P36" i="8"/>
  <c r="R40" i="8"/>
  <c r="Q40" i="8"/>
  <c r="P40" i="8"/>
  <c r="R35" i="8"/>
  <c r="Q35" i="8"/>
  <c r="P35" i="8"/>
  <c r="R37" i="8"/>
  <c r="Q37" i="8"/>
  <c r="P37" i="8"/>
  <c r="R31" i="8"/>
  <c r="Q31" i="8"/>
  <c r="P31" i="8"/>
  <c r="R29" i="8"/>
  <c r="Q29" i="8"/>
  <c r="P29" i="8"/>
  <c r="R32" i="8"/>
  <c r="Q32" i="8"/>
  <c r="P32" i="8"/>
  <c r="R33" i="8"/>
  <c r="Q33" i="8"/>
  <c r="P33" i="8"/>
  <c r="R30" i="8"/>
  <c r="Q30" i="8"/>
  <c r="P30" i="8"/>
  <c r="R19" i="8"/>
  <c r="Q19" i="8"/>
  <c r="P19" i="8"/>
  <c r="R26" i="8"/>
  <c r="Q26" i="8"/>
  <c r="P26" i="8"/>
  <c r="R22" i="8"/>
  <c r="Q22" i="8"/>
  <c r="P22" i="8"/>
  <c r="R25" i="8"/>
  <c r="Q25" i="8"/>
  <c r="P25" i="8"/>
  <c r="R24" i="8"/>
  <c r="Q24" i="8"/>
  <c r="P24" i="8"/>
  <c r="R21" i="8"/>
  <c r="Q21" i="8"/>
  <c r="P21" i="8"/>
  <c r="R20" i="8"/>
  <c r="Q20" i="8"/>
  <c r="P20" i="8"/>
  <c r="R23" i="8"/>
  <c r="Q23" i="8"/>
  <c r="P23" i="8"/>
  <c r="R14" i="8"/>
  <c r="Q14" i="8"/>
  <c r="P14" i="8"/>
  <c r="R16" i="8"/>
  <c r="Q16" i="8"/>
  <c r="P16" i="8"/>
  <c r="R13" i="8"/>
  <c r="Q13" i="8"/>
  <c r="P13" i="8"/>
  <c r="R11" i="8"/>
  <c r="Q11" i="8"/>
  <c r="P11" i="8"/>
  <c r="R17" i="8"/>
  <c r="Q17" i="8"/>
  <c r="P17" i="8"/>
  <c r="R12" i="8"/>
  <c r="Q12" i="8"/>
  <c r="P12" i="8"/>
  <c r="R15" i="8"/>
  <c r="Q15" i="8"/>
  <c r="P15" i="8"/>
  <c r="R6" i="8"/>
  <c r="Q6" i="8"/>
  <c r="P6" i="8"/>
  <c r="R8" i="8"/>
  <c r="Q8" i="8"/>
  <c r="P8" i="8"/>
  <c r="R9" i="8"/>
  <c r="Q9" i="8"/>
  <c r="P9" i="8"/>
  <c r="R18" i="8"/>
  <c r="Q18" i="8"/>
  <c r="P18" i="8"/>
  <c r="R7" i="8"/>
  <c r="Q7" i="8"/>
  <c r="P7" i="8"/>
  <c r="R4" i="8"/>
  <c r="Q4" i="8"/>
  <c r="P4" i="8"/>
  <c r="R3" i="8"/>
  <c r="Q3" i="8"/>
  <c r="P3" i="8"/>
  <c r="R5" i="8"/>
  <c r="Q5" i="8"/>
  <c r="P5" i="8"/>
  <c r="R10" i="8"/>
  <c r="Q10" i="8"/>
  <c r="P10" i="8"/>
  <c r="AA13" i="9" l="1"/>
  <c r="AA25" i="9"/>
  <c r="AA5" i="9"/>
  <c r="Z21" i="9"/>
  <c r="Z13" i="9"/>
  <c r="AA9" i="9"/>
  <c r="Z5" i="9"/>
  <c r="F9" i="9"/>
  <c r="X5" i="9"/>
  <c r="AA17" i="9"/>
  <c r="X13" i="9"/>
  <c r="Z25" i="9"/>
  <c r="Z9" i="9"/>
  <c r="F21" i="9"/>
  <c r="X9" i="9"/>
  <c r="F5" i="9"/>
  <c r="X25" i="9"/>
  <c r="AA21" i="9"/>
  <c r="Z17" i="9"/>
  <c r="P43" i="1"/>
  <c r="Q43" i="1"/>
  <c r="R43" i="1"/>
  <c r="S43" i="1" s="1"/>
  <c r="E11" i="3"/>
  <c r="E9" i="3"/>
  <c r="E10" i="3"/>
  <c r="E6" i="3"/>
  <c r="E8" i="3"/>
  <c r="E5" i="3"/>
  <c r="U29" i="7"/>
  <c r="U28" i="7"/>
  <c r="U27" i="7"/>
  <c r="U25" i="7"/>
  <c r="U24" i="7"/>
  <c r="U23" i="7"/>
  <c r="U21" i="7"/>
  <c r="U20" i="7"/>
  <c r="U19" i="7"/>
  <c r="U17" i="7"/>
  <c r="U16" i="7"/>
  <c r="U15" i="7"/>
  <c r="U13" i="7"/>
  <c r="U12" i="7"/>
  <c r="U11" i="7"/>
  <c r="U8" i="7"/>
  <c r="U9" i="7"/>
  <c r="U7" i="7"/>
  <c r="I28" i="7"/>
  <c r="U26" i="7"/>
  <c r="M26" i="7"/>
  <c r="Q29" i="7"/>
  <c r="Q26" i="7" s="1"/>
  <c r="Q28" i="7"/>
  <c r="Q27" i="7"/>
  <c r="Q25" i="7"/>
  <c r="Q24" i="7"/>
  <c r="Q23" i="7"/>
  <c r="Q21" i="7"/>
  <c r="Q20" i="7"/>
  <c r="Q19" i="7"/>
  <c r="Q17" i="7"/>
  <c r="Q16" i="7"/>
  <c r="Q15" i="7"/>
  <c r="Q13" i="7"/>
  <c r="Q12" i="7"/>
  <c r="Q11" i="7"/>
  <c r="Q8" i="7"/>
  <c r="Q9" i="7"/>
  <c r="Q7" i="7"/>
  <c r="I26" i="7"/>
  <c r="I29" i="7"/>
  <c r="I27" i="7"/>
  <c r="I25" i="7"/>
  <c r="I24" i="7"/>
  <c r="I23" i="7"/>
  <c r="I21" i="7"/>
  <c r="I20" i="7"/>
  <c r="I19" i="7"/>
  <c r="I17" i="7"/>
  <c r="I16" i="7"/>
  <c r="I15" i="7"/>
  <c r="I13" i="7"/>
  <c r="I12" i="7"/>
  <c r="I11" i="7"/>
  <c r="I8" i="7"/>
  <c r="I9" i="7"/>
  <c r="I7" i="7"/>
  <c r="M29" i="7"/>
  <c r="M28" i="7"/>
  <c r="M27" i="7"/>
  <c r="M25" i="7"/>
  <c r="M24" i="7"/>
  <c r="M23" i="7"/>
  <c r="M21" i="7"/>
  <c r="M20" i="7"/>
  <c r="M19" i="7"/>
  <c r="M17" i="7"/>
  <c r="M16" i="7"/>
  <c r="M15" i="7"/>
  <c r="M13" i="7"/>
  <c r="M12" i="7"/>
  <c r="M11" i="7"/>
  <c r="M8" i="7"/>
  <c r="M9" i="7"/>
  <c r="M7" i="7"/>
  <c r="E29" i="7"/>
  <c r="E26" i="7" s="1"/>
  <c r="E28" i="7"/>
  <c r="E27" i="7"/>
  <c r="E25" i="7"/>
  <c r="E24" i="7"/>
  <c r="E23" i="7"/>
  <c r="E21" i="7"/>
  <c r="E20" i="7"/>
  <c r="E19" i="7"/>
  <c r="E17" i="7"/>
  <c r="E16" i="7"/>
  <c r="E15" i="7"/>
  <c r="E13" i="7"/>
  <c r="E12" i="7"/>
  <c r="E11" i="7"/>
  <c r="E8" i="7"/>
  <c r="E9" i="7"/>
  <c r="E7" i="7"/>
  <c r="C26" i="7"/>
  <c r="X11" i="7" l="1"/>
  <c r="U10" i="7"/>
  <c r="V6" i="7" s="1"/>
  <c r="AA12" i="7"/>
  <c r="Q10" i="7"/>
  <c r="R26" i="7" s="1"/>
  <c r="AA15" i="7"/>
  <c r="M14" i="7"/>
  <c r="N10" i="7" s="1"/>
  <c r="Z16" i="7"/>
  <c r="Q14" i="7"/>
  <c r="R6" i="7" s="1"/>
  <c r="Z17" i="7"/>
  <c r="Y29" i="7"/>
  <c r="AA29" i="7"/>
  <c r="Y28" i="7"/>
  <c r="N22" i="7"/>
  <c r="X28" i="7"/>
  <c r="Z27" i="7"/>
  <c r="Y27" i="7"/>
  <c r="R10" i="7"/>
  <c r="AA27" i="7"/>
  <c r="AB26" i="7"/>
  <c r="W26" i="7"/>
  <c r="T26" i="7"/>
  <c r="S26" i="7"/>
  <c r="P26" i="7"/>
  <c r="O26" i="7"/>
  <c r="L26" i="7"/>
  <c r="K26" i="7"/>
  <c r="H26" i="7"/>
  <c r="G26" i="7"/>
  <c r="F6" i="7"/>
  <c r="D26" i="7"/>
  <c r="Y25" i="7"/>
  <c r="Z25" i="7"/>
  <c r="X25" i="7"/>
  <c r="AA25" i="7"/>
  <c r="Z24" i="7"/>
  <c r="Y24" i="7"/>
  <c r="AA24" i="7"/>
  <c r="Q22" i="7"/>
  <c r="R18" i="7" s="1"/>
  <c r="Z23" i="7"/>
  <c r="AB22" i="7"/>
  <c r="W22" i="7"/>
  <c r="U22" i="7"/>
  <c r="T22" i="7"/>
  <c r="S22" i="7"/>
  <c r="P22" i="7"/>
  <c r="O22" i="7"/>
  <c r="L22" i="7"/>
  <c r="K22" i="7"/>
  <c r="I22" i="7"/>
  <c r="J6" i="7" s="1"/>
  <c r="H22" i="7"/>
  <c r="G22" i="7"/>
  <c r="E22" i="7"/>
  <c r="F10" i="7" s="1"/>
  <c r="D22" i="7"/>
  <c r="C22" i="7"/>
  <c r="Y21" i="7"/>
  <c r="Z21" i="7"/>
  <c r="X21" i="7"/>
  <c r="AA21" i="7"/>
  <c r="Z20" i="7"/>
  <c r="Y20" i="7"/>
  <c r="X20" i="7"/>
  <c r="Y19" i="7"/>
  <c r="Z19" i="7"/>
  <c r="AB18" i="7"/>
  <c r="W18" i="7"/>
  <c r="V18" i="7"/>
  <c r="U18" i="7"/>
  <c r="V26" i="7" s="1"/>
  <c r="T18" i="7"/>
  <c r="S18" i="7"/>
  <c r="Q18" i="7"/>
  <c r="R22" i="7" s="1"/>
  <c r="P18" i="7"/>
  <c r="O18" i="7"/>
  <c r="M18" i="7"/>
  <c r="N6" i="7" s="1"/>
  <c r="L18" i="7"/>
  <c r="K18" i="7"/>
  <c r="I18" i="7"/>
  <c r="J10" i="7" s="1"/>
  <c r="H18" i="7"/>
  <c r="G18" i="7"/>
  <c r="E18" i="7"/>
  <c r="D18" i="7"/>
  <c r="C18" i="7"/>
  <c r="Y17" i="7"/>
  <c r="AA17" i="7"/>
  <c r="Y16" i="7"/>
  <c r="U14" i="7"/>
  <c r="V22" i="7" s="1"/>
  <c r="Y15" i="7"/>
  <c r="I14" i="7"/>
  <c r="J26" i="7" s="1"/>
  <c r="AB14" i="7"/>
  <c r="W14" i="7"/>
  <c r="V14" i="7"/>
  <c r="T14" i="7"/>
  <c r="S14" i="7"/>
  <c r="P14" i="7"/>
  <c r="O14" i="7"/>
  <c r="L14" i="7"/>
  <c r="K14" i="7"/>
  <c r="H14" i="7"/>
  <c r="G14" i="7"/>
  <c r="F14" i="7"/>
  <c r="D14" i="7"/>
  <c r="C14" i="7"/>
  <c r="Y13" i="7"/>
  <c r="Z13" i="7"/>
  <c r="Y12" i="7"/>
  <c r="Y11" i="7"/>
  <c r="Z11" i="7"/>
  <c r="AB10" i="7"/>
  <c r="W10" i="7"/>
  <c r="T10" i="7"/>
  <c r="S10" i="7"/>
  <c r="P10" i="7"/>
  <c r="O10" i="7"/>
  <c r="L10" i="7"/>
  <c r="K10" i="7"/>
  <c r="H10" i="7"/>
  <c r="G10" i="7"/>
  <c r="D10" i="7"/>
  <c r="C10" i="7"/>
  <c r="Y9" i="7"/>
  <c r="X9" i="7"/>
  <c r="AA9" i="7"/>
  <c r="Y8" i="7"/>
  <c r="Z8" i="7"/>
  <c r="X8" i="7"/>
  <c r="M6" i="7"/>
  <c r="N18" i="7" s="1"/>
  <c r="I6" i="7"/>
  <c r="J22" i="7" s="1"/>
  <c r="AB6" i="7"/>
  <c r="W6" i="7"/>
  <c r="T6" i="7"/>
  <c r="S6" i="7"/>
  <c r="P6" i="7"/>
  <c r="O6" i="7"/>
  <c r="L6" i="7"/>
  <c r="K6" i="7"/>
  <c r="H6" i="7"/>
  <c r="G6" i="7"/>
  <c r="D6" i="7"/>
  <c r="Y18" i="7" l="1"/>
  <c r="Z22" i="7"/>
  <c r="Y26" i="7"/>
  <c r="Y22" i="7"/>
  <c r="X18" i="7"/>
  <c r="Y14" i="7"/>
  <c r="Y10" i="7"/>
  <c r="Z12" i="7"/>
  <c r="Z10" i="7" s="1"/>
  <c r="Y6" i="7"/>
  <c r="Z18" i="7"/>
  <c r="X26" i="7"/>
  <c r="J14" i="7"/>
  <c r="Z28" i="7"/>
  <c r="X12" i="7"/>
  <c r="AA13" i="7"/>
  <c r="AA16" i="7"/>
  <c r="AA14" i="7" s="1"/>
  <c r="AA19" i="7"/>
  <c r="X29" i="7"/>
  <c r="AA20" i="7"/>
  <c r="M22" i="7"/>
  <c r="U6" i="7"/>
  <c r="V10" i="7" s="1"/>
  <c r="AA8" i="7"/>
  <c r="Z9" i="7"/>
  <c r="E10" i="7"/>
  <c r="I10" i="7"/>
  <c r="J18" i="7" s="1"/>
  <c r="M10" i="7"/>
  <c r="N14" i="7" s="1"/>
  <c r="AA11" i="7"/>
  <c r="AA10" i="7" s="1"/>
  <c r="Z15" i="7"/>
  <c r="Z14" i="7" s="1"/>
  <c r="X17" i="7"/>
  <c r="X23" i="7"/>
  <c r="X24" i="7"/>
  <c r="X27" i="7"/>
  <c r="AA28" i="7"/>
  <c r="AA26" i="7" s="1"/>
  <c r="Z29" i="7"/>
  <c r="X15" i="7"/>
  <c r="AA23" i="7"/>
  <c r="AA22" i="7" s="1"/>
  <c r="Q6" i="7"/>
  <c r="R14" i="7" s="1"/>
  <c r="X13" i="7"/>
  <c r="X16" i="7"/>
  <c r="X19" i="7"/>
  <c r="C6" i="7"/>
  <c r="E14" i="7"/>
  <c r="E16" i="3"/>
  <c r="E12" i="3"/>
  <c r="E13" i="3"/>
  <c r="E7" i="3"/>
  <c r="E15" i="3"/>
  <c r="E17" i="3"/>
  <c r="U59" i="7"/>
  <c r="U58" i="7"/>
  <c r="U57" i="7"/>
  <c r="U55" i="7"/>
  <c r="U54" i="7"/>
  <c r="U53" i="7"/>
  <c r="U51" i="7"/>
  <c r="U50" i="7"/>
  <c r="U49" i="7"/>
  <c r="U47" i="7"/>
  <c r="U46" i="7"/>
  <c r="U45" i="7"/>
  <c r="U43" i="7"/>
  <c r="U42" i="7"/>
  <c r="U41" i="7"/>
  <c r="U38" i="7"/>
  <c r="U39" i="7"/>
  <c r="U37" i="7"/>
  <c r="Q59" i="7"/>
  <c r="Q58" i="7"/>
  <c r="Q57" i="7"/>
  <c r="Q55" i="7"/>
  <c r="Q54" i="7"/>
  <c r="Q53" i="7"/>
  <c r="Q51" i="7"/>
  <c r="Q50" i="7"/>
  <c r="Q49" i="7"/>
  <c r="Q47" i="7"/>
  <c r="Q46" i="7"/>
  <c r="Q45" i="7"/>
  <c r="Q43" i="7"/>
  <c r="Q42" i="7"/>
  <c r="Q41" i="7"/>
  <c r="Q38" i="7"/>
  <c r="Q39" i="7"/>
  <c r="Q37" i="7"/>
  <c r="M59" i="7"/>
  <c r="M58" i="7"/>
  <c r="M57" i="7"/>
  <c r="M55" i="7"/>
  <c r="M54" i="7"/>
  <c r="M53" i="7"/>
  <c r="M51" i="7"/>
  <c r="M50" i="7"/>
  <c r="M49" i="7"/>
  <c r="M47" i="7"/>
  <c r="M46" i="7"/>
  <c r="M45" i="7"/>
  <c r="M43" i="7"/>
  <c r="M42" i="7"/>
  <c r="M41" i="7"/>
  <c r="M38" i="7"/>
  <c r="M39" i="7"/>
  <c r="M37" i="7"/>
  <c r="I59" i="7"/>
  <c r="I58" i="7"/>
  <c r="I57" i="7"/>
  <c r="I55" i="7"/>
  <c r="I54" i="7"/>
  <c r="I53" i="7"/>
  <c r="I51" i="7"/>
  <c r="I50" i="7"/>
  <c r="I49" i="7"/>
  <c r="I47" i="7"/>
  <c r="I46" i="7"/>
  <c r="I45" i="7"/>
  <c r="I43" i="7"/>
  <c r="I42" i="7"/>
  <c r="I41" i="7"/>
  <c r="I38" i="7"/>
  <c r="I39" i="7"/>
  <c r="I37" i="7"/>
  <c r="E59" i="7"/>
  <c r="E58" i="7"/>
  <c r="E57" i="7"/>
  <c r="E55" i="7"/>
  <c r="E54" i="7"/>
  <c r="E53" i="7"/>
  <c r="E51" i="7"/>
  <c r="E50" i="7"/>
  <c r="E49" i="7"/>
  <c r="E47" i="7"/>
  <c r="E46" i="7"/>
  <c r="E45" i="7"/>
  <c r="E43" i="7"/>
  <c r="E42" i="7"/>
  <c r="E41" i="7"/>
  <c r="E38" i="7"/>
  <c r="E39" i="7"/>
  <c r="E37" i="7"/>
  <c r="AA18" i="7" l="1"/>
  <c r="Z26" i="7"/>
  <c r="X14" i="7"/>
  <c r="F18" i="7"/>
  <c r="AA7" i="7"/>
  <c r="AA6" i="7" s="1"/>
  <c r="N26" i="7"/>
  <c r="X22" i="7"/>
  <c r="X10" i="7"/>
  <c r="F22" i="7"/>
  <c r="X7" i="7"/>
  <c r="E6" i="7"/>
  <c r="Z7" i="7"/>
  <c r="Z6" i="7" s="1"/>
  <c r="W40" i="7"/>
  <c r="U40" i="7"/>
  <c r="T40" i="7"/>
  <c r="S40" i="7"/>
  <c r="Q40" i="7"/>
  <c r="P40" i="7"/>
  <c r="O40" i="7"/>
  <c r="M40" i="7"/>
  <c r="L40" i="7"/>
  <c r="K40" i="7"/>
  <c r="I40" i="7"/>
  <c r="H40" i="7"/>
  <c r="G40" i="7"/>
  <c r="E40" i="7"/>
  <c r="D40" i="7"/>
  <c r="C40" i="7"/>
  <c r="AA59" i="7"/>
  <c r="Y58" i="7"/>
  <c r="AA58" i="7"/>
  <c r="X58" i="7"/>
  <c r="Y57" i="7"/>
  <c r="U56" i="7"/>
  <c r="V48" i="7" s="1"/>
  <c r="AA57" i="7"/>
  <c r="X57" i="7"/>
  <c r="AB56" i="7"/>
  <c r="W56" i="7"/>
  <c r="T56" i="7"/>
  <c r="S56" i="7"/>
  <c r="P56" i="7"/>
  <c r="O56" i="7"/>
  <c r="M56" i="7"/>
  <c r="N52" i="7" s="1"/>
  <c r="L56" i="7"/>
  <c r="K56" i="7"/>
  <c r="I56" i="7"/>
  <c r="H56" i="7"/>
  <c r="G56" i="7"/>
  <c r="E56" i="7"/>
  <c r="F36" i="7" s="1"/>
  <c r="D56" i="7"/>
  <c r="C56" i="7"/>
  <c r="Y55" i="7"/>
  <c r="U52" i="7"/>
  <c r="V44" i="7" s="1"/>
  <c r="E52" i="7"/>
  <c r="F40" i="7" s="1"/>
  <c r="Y54" i="7"/>
  <c r="Z54" i="7"/>
  <c r="AA54" i="7"/>
  <c r="Y53" i="7"/>
  <c r="Q52" i="7"/>
  <c r="R48" i="7" s="1"/>
  <c r="M52" i="7"/>
  <c r="N56" i="7" s="1"/>
  <c r="AA53" i="7"/>
  <c r="AB52" i="7"/>
  <c r="W52" i="7"/>
  <c r="T52" i="7"/>
  <c r="S52" i="7"/>
  <c r="P52" i="7"/>
  <c r="O52" i="7"/>
  <c r="L52" i="7"/>
  <c r="K52" i="7"/>
  <c r="H52" i="7"/>
  <c r="G52" i="7"/>
  <c r="D52" i="7"/>
  <c r="C52" i="7"/>
  <c r="Y51" i="7"/>
  <c r="Z51" i="7"/>
  <c r="AA51" i="7"/>
  <c r="Y50" i="7"/>
  <c r="Z50" i="7"/>
  <c r="AA50" i="7"/>
  <c r="Z49" i="7"/>
  <c r="Y49" i="7"/>
  <c r="Q48" i="7"/>
  <c r="R52" i="7" s="1"/>
  <c r="X49" i="7"/>
  <c r="AB48" i="7"/>
  <c r="W48" i="7"/>
  <c r="U48" i="7"/>
  <c r="V56" i="7" s="1"/>
  <c r="T48" i="7"/>
  <c r="S48" i="7"/>
  <c r="P48" i="7"/>
  <c r="O48" i="7"/>
  <c r="L48" i="7"/>
  <c r="K48" i="7"/>
  <c r="H48" i="7"/>
  <c r="G48" i="7"/>
  <c r="E48" i="7"/>
  <c r="F44" i="7" s="1"/>
  <c r="D48" i="7"/>
  <c r="C48" i="7"/>
  <c r="Y47" i="7"/>
  <c r="Z47" i="7"/>
  <c r="X47" i="7"/>
  <c r="AA47" i="7"/>
  <c r="Z46" i="7"/>
  <c r="Y46" i="7"/>
  <c r="X46" i="7"/>
  <c r="Y45" i="7"/>
  <c r="AA45" i="7"/>
  <c r="AB44" i="7"/>
  <c r="W44" i="7"/>
  <c r="U44" i="7"/>
  <c r="V52" i="7" s="1"/>
  <c r="T44" i="7"/>
  <c r="S44" i="7"/>
  <c r="Q44" i="7"/>
  <c r="R36" i="7" s="1"/>
  <c r="P44" i="7"/>
  <c r="O44" i="7"/>
  <c r="M44" i="7"/>
  <c r="N40" i="7" s="1"/>
  <c r="L44" i="7"/>
  <c r="K44" i="7"/>
  <c r="J44" i="7"/>
  <c r="I44" i="7"/>
  <c r="J56" i="7" s="1"/>
  <c r="H44" i="7"/>
  <c r="G44" i="7"/>
  <c r="E44" i="7"/>
  <c r="F48" i="7" s="1"/>
  <c r="D44" i="7"/>
  <c r="C44" i="7"/>
  <c r="Y43" i="7"/>
  <c r="R56" i="7"/>
  <c r="X43" i="7"/>
  <c r="Y42" i="7"/>
  <c r="V36" i="7"/>
  <c r="AA42" i="7"/>
  <c r="Y41" i="7"/>
  <c r="N44" i="7"/>
  <c r="X41" i="7"/>
  <c r="Z41" i="7"/>
  <c r="AB40" i="7"/>
  <c r="Y39" i="7"/>
  <c r="U36" i="7"/>
  <c r="V40" i="7" s="1"/>
  <c r="E36" i="7"/>
  <c r="Y38" i="7"/>
  <c r="I36" i="7"/>
  <c r="J52" i="7" s="1"/>
  <c r="Z38" i="7"/>
  <c r="Y37" i="7"/>
  <c r="Q36" i="7"/>
  <c r="R44" i="7" s="1"/>
  <c r="M36" i="7"/>
  <c r="N48" i="7" s="1"/>
  <c r="AA37" i="7"/>
  <c r="AB36" i="7"/>
  <c r="W36" i="7"/>
  <c r="T36" i="7"/>
  <c r="S36" i="7"/>
  <c r="P36" i="7"/>
  <c r="O36" i="7"/>
  <c r="L36" i="7"/>
  <c r="K36" i="7"/>
  <c r="H36" i="7"/>
  <c r="G36" i="7"/>
  <c r="D36" i="7"/>
  <c r="C36" i="7"/>
  <c r="F26" i="7" l="1"/>
  <c r="X6" i="7"/>
  <c r="AA56" i="7"/>
  <c r="Y44" i="7"/>
  <c r="Y52" i="7"/>
  <c r="Y40" i="7"/>
  <c r="Z48" i="7"/>
  <c r="Y48" i="7"/>
  <c r="Y36" i="7"/>
  <c r="X36" i="7"/>
  <c r="F56" i="7"/>
  <c r="Z43" i="7"/>
  <c r="X51" i="7"/>
  <c r="X39" i="7"/>
  <c r="X42" i="7"/>
  <c r="X37" i="7"/>
  <c r="AA38" i="7"/>
  <c r="Z39" i="7"/>
  <c r="J48" i="7"/>
  <c r="AA41" i="7"/>
  <c r="Z42" i="7"/>
  <c r="X44" i="7"/>
  <c r="Z45" i="7"/>
  <c r="Z44" i="7" s="1"/>
  <c r="X50" i="7"/>
  <c r="X53" i="7"/>
  <c r="Z55" i="7"/>
  <c r="Q56" i="7"/>
  <c r="R40" i="7" s="1"/>
  <c r="X59" i="7"/>
  <c r="X54" i="7"/>
  <c r="Z37" i="7"/>
  <c r="AA43" i="7"/>
  <c r="X45" i="7"/>
  <c r="AA46" i="7"/>
  <c r="AA44" i="7" s="1"/>
  <c r="I48" i="7"/>
  <c r="J40" i="7" s="1"/>
  <c r="M48" i="7"/>
  <c r="N36" i="7" s="1"/>
  <c r="AA49" i="7"/>
  <c r="AA48" i="7" s="1"/>
  <c r="Z53" i="7"/>
  <c r="X55" i="7"/>
  <c r="Z57" i="7"/>
  <c r="Z58" i="7"/>
  <c r="Z59" i="7"/>
  <c r="X38" i="7"/>
  <c r="AA39" i="7"/>
  <c r="AA55" i="7"/>
  <c r="AA52" i="7" s="1"/>
  <c r="I52" i="7"/>
  <c r="J36" i="7" s="1"/>
  <c r="E22" i="3"/>
  <c r="E19" i="3"/>
  <c r="E18" i="3"/>
  <c r="E21" i="3"/>
  <c r="E20" i="3"/>
  <c r="E14" i="3"/>
  <c r="Y70" i="7"/>
  <c r="Z40" i="7" l="1"/>
  <c r="Y59" i="7"/>
  <c r="AA36" i="7"/>
  <c r="AA40" i="7"/>
  <c r="Z36" i="7"/>
  <c r="X40" i="7"/>
  <c r="F52" i="7"/>
  <c r="Z52" i="7"/>
  <c r="X48" i="7"/>
  <c r="X52" i="7"/>
  <c r="Z56" i="7"/>
  <c r="X56" i="7"/>
  <c r="U88" i="7"/>
  <c r="U87" i="7"/>
  <c r="U86" i="7"/>
  <c r="U84" i="7"/>
  <c r="U83" i="7"/>
  <c r="U82" i="7"/>
  <c r="U80" i="7"/>
  <c r="U79" i="7"/>
  <c r="U78" i="7"/>
  <c r="U76" i="7"/>
  <c r="U75" i="7"/>
  <c r="U74" i="7"/>
  <c r="U72" i="7"/>
  <c r="U71" i="7"/>
  <c r="U70" i="7"/>
  <c r="U67" i="7"/>
  <c r="U68" i="7"/>
  <c r="U66" i="7"/>
  <c r="Q88" i="7"/>
  <c r="Q87" i="7"/>
  <c r="Q86" i="7"/>
  <c r="Q84" i="7"/>
  <c r="Q83" i="7"/>
  <c r="Q82" i="7"/>
  <c r="Q80" i="7"/>
  <c r="Q79" i="7"/>
  <c r="Q78" i="7"/>
  <c r="Q76" i="7"/>
  <c r="Q75" i="7"/>
  <c r="Q74" i="7"/>
  <c r="Q72" i="7"/>
  <c r="Q71" i="7"/>
  <c r="Q70" i="7"/>
  <c r="Q67" i="7"/>
  <c r="Q68" i="7"/>
  <c r="Q66" i="7"/>
  <c r="M88" i="7"/>
  <c r="M87" i="7"/>
  <c r="M86" i="7"/>
  <c r="M84" i="7"/>
  <c r="M83" i="7"/>
  <c r="M82" i="7"/>
  <c r="M80" i="7"/>
  <c r="M79" i="7"/>
  <c r="M78" i="7"/>
  <c r="M76" i="7"/>
  <c r="M75" i="7"/>
  <c r="M74" i="7"/>
  <c r="M72" i="7"/>
  <c r="M71" i="7"/>
  <c r="M70" i="7"/>
  <c r="M67" i="7"/>
  <c r="M68" i="7"/>
  <c r="M66" i="7"/>
  <c r="I88" i="7"/>
  <c r="I87" i="7"/>
  <c r="I86" i="7"/>
  <c r="I84" i="7"/>
  <c r="I83" i="7"/>
  <c r="I82" i="7"/>
  <c r="I80" i="7"/>
  <c r="I79" i="7"/>
  <c r="I78" i="7"/>
  <c r="I76" i="7"/>
  <c r="I75" i="7"/>
  <c r="I74" i="7"/>
  <c r="I72" i="7"/>
  <c r="I71" i="7"/>
  <c r="I70" i="7"/>
  <c r="I67" i="7"/>
  <c r="I68" i="7"/>
  <c r="I66" i="7"/>
  <c r="E88" i="7"/>
  <c r="E87" i="7"/>
  <c r="E86" i="7"/>
  <c r="E84" i="7"/>
  <c r="E83" i="7"/>
  <c r="E82" i="7"/>
  <c r="E80" i="7"/>
  <c r="E79" i="7"/>
  <c r="E78" i="7"/>
  <c r="E76" i="7"/>
  <c r="E75" i="7"/>
  <c r="E74" i="7"/>
  <c r="E72" i="7"/>
  <c r="E71" i="7"/>
  <c r="E70" i="7"/>
  <c r="E67" i="7"/>
  <c r="E68" i="7"/>
  <c r="E66" i="7"/>
  <c r="Y56" i="7" l="1"/>
  <c r="Y66" i="7"/>
  <c r="Y88" i="7"/>
  <c r="Y87" i="7"/>
  <c r="U85" i="7"/>
  <c r="V77" i="7" s="1"/>
  <c r="E85" i="7"/>
  <c r="Y86" i="7"/>
  <c r="AB85" i="7"/>
  <c r="W85" i="7"/>
  <c r="T85" i="7"/>
  <c r="S85" i="7"/>
  <c r="Q85" i="7"/>
  <c r="R69" i="7" s="1"/>
  <c r="P85" i="7"/>
  <c r="O85" i="7"/>
  <c r="M85" i="7"/>
  <c r="N81" i="7" s="1"/>
  <c r="L85" i="7"/>
  <c r="K85" i="7"/>
  <c r="H85" i="7"/>
  <c r="G85" i="7"/>
  <c r="D85" i="7"/>
  <c r="C85" i="7"/>
  <c r="Y84" i="7"/>
  <c r="Y83" i="7"/>
  <c r="Q81" i="7"/>
  <c r="R77" i="7" s="1"/>
  <c r="Y82" i="7"/>
  <c r="I81" i="7"/>
  <c r="J65" i="7" s="1"/>
  <c r="AB81" i="7"/>
  <c r="W81" i="7"/>
  <c r="T81" i="7"/>
  <c r="S81" i="7"/>
  <c r="P81" i="7"/>
  <c r="O81" i="7"/>
  <c r="L81" i="7"/>
  <c r="K81" i="7"/>
  <c r="H81" i="7"/>
  <c r="G81" i="7"/>
  <c r="D81" i="7"/>
  <c r="C81" i="7"/>
  <c r="Y80" i="7"/>
  <c r="Z80" i="7"/>
  <c r="Y79" i="7"/>
  <c r="Y78" i="7"/>
  <c r="AB77" i="7"/>
  <c r="W77" i="7"/>
  <c r="T77" i="7"/>
  <c r="S77" i="7"/>
  <c r="P77" i="7"/>
  <c r="O77" i="7"/>
  <c r="L77" i="7"/>
  <c r="K77" i="7"/>
  <c r="H77" i="7"/>
  <c r="G77" i="7"/>
  <c r="D77" i="7"/>
  <c r="C77" i="7"/>
  <c r="Y76" i="7"/>
  <c r="Y75" i="7"/>
  <c r="Y74" i="7"/>
  <c r="U73" i="7"/>
  <c r="V81" i="7" s="1"/>
  <c r="E73" i="7"/>
  <c r="AB73" i="7"/>
  <c r="W73" i="7"/>
  <c r="T73" i="7"/>
  <c r="S73" i="7"/>
  <c r="Q73" i="7"/>
  <c r="R65" i="7" s="1"/>
  <c r="P73" i="7"/>
  <c r="O73" i="7"/>
  <c r="L73" i="7"/>
  <c r="K73" i="7"/>
  <c r="H73" i="7"/>
  <c r="G73" i="7"/>
  <c r="D73" i="7"/>
  <c r="C73" i="7"/>
  <c r="Y72" i="7"/>
  <c r="Y71" i="7"/>
  <c r="U69" i="7"/>
  <c r="V65" i="7" s="1"/>
  <c r="AB69" i="7"/>
  <c r="W69" i="7"/>
  <c r="T69" i="7"/>
  <c r="S69" i="7"/>
  <c r="P69" i="7"/>
  <c r="O69" i="7"/>
  <c r="L69" i="7"/>
  <c r="K69" i="7"/>
  <c r="H69" i="7"/>
  <c r="G69" i="7"/>
  <c r="D69" i="7"/>
  <c r="C69" i="7"/>
  <c r="Y68" i="7"/>
  <c r="Y67" i="7"/>
  <c r="M65" i="7"/>
  <c r="N77" i="7" s="1"/>
  <c r="AB65" i="7"/>
  <c r="W65" i="7"/>
  <c r="U65" i="7"/>
  <c r="V69" i="7" s="1"/>
  <c r="T65" i="7"/>
  <c r="S65" i="7"/>
  <c r="Q65" i="7"/>
  <c r="R73" i="7" s="1"/>
  <c r="P65" i="7"/>
  <c r="O65" i="7"/>
  <c r="L65" i="7"/>
  <c r="K65" i="7"/>
  <c r="I65" i="7"/>
  <c r="J81" i="7" s="1"/>
  <c r="H65" i="7"/>
  <c r="G65" i="7"/>
  <c r="D65" i="7"/>
  <c r="C65" i="7"/>
  <c r="Y81" i="7" l="1"/>
  <c r="Y65" i="7"/>
  <c r="Y77" i="7"/>
  <c r="Y73" i="7"/>
  <c r="M77" i="7"/>
  <c r="N65" i="7" s="1"/>
  <c r="U77" i="7"/>
  <c r="V85" i="7" s="1"/>
  <c r="X83" i="7"/>
  <c r="M81" i="7"/>
  <c r="N85" i="7" s="1"/>
  <c r="Y85" i="7"/>
  <c r="Z67" i="7"/>
  <c r="Q69" i="7"/>
  <c r="R85" i="7" s="1"/>
  <c r="Y69" i="7"/>
  <c r="Q77" i="7"/>
  <c r="R81" i="7" s="1"/>
  <c r="AA79" i="7"/>
  <c r="AA86" i="7"/>
  <c r="AA88" i="7"/>
  <c r="Z75" i="7"/>
  <c r="AA80" i="7"/>
  <c r="Z86" i="7"/>
  <c r="Z88" i="7"/>
  <c r="X68" i="7"/>
  <c r="Z68" i="7"/>
  <c r="I69" i="7"/>
  <c r="J77" i="7" s="1"/>
  <c r="Z72" i="7"/>
  <c r="X72" i="7"/>
  <c r="X75" i="7"/>
  <c r="Z66" i="7"/>
  <c r="AA66" i="7"/>
  <c r="X67" i="7"/>
  <c r="X70" i="7"/>
  <c r="X80" i="7"/>
  <c r="Z82" i="7"/>
  <c r="X82" i="7"/>
  <c r="E81" i="7"/>
  <c r="U81" i="7"/>
  <c r="V73" i="7" s="1"/>
  <c r="X86" i="7"/>
  <c r="E65" i="7"/>
  <c r="X66" i="7"/>
  <c r="AA68" i="7"/>
  <c r="M69" i="7"/>
  <c r="N73" i="7" s="1"/>
  <c r="AA71" i="7"/>
  <c r="Z71" i="7"/>
  <c r="M73" i="7"/>
  <c r="N69" i="7" s="1"/>
  <c r="AA74" i="7"/>
  <c r="Z74" i="7"/>
  <c r="X79" i="7"/>
  <c r="Z83" i="7"/>
  <c r="Z84" i="7"/>
  <c r="F65" i="7"/>
  <c r="I85" i="7"/>
  <c r="J73" i="7" s="1"/>
  <c r="X88" i="7"/>
  <c r="AA67" i="7"/>
  <c r="Z70" i="7"/>
  <c r="I73" i="7"/>
  <c r="J85" i="7" s="1"/>
  <c r="AA76" i="7"/>
  <c r="X76" i="7"/>
  <c r="F77" i="7"/>
  <c r="I77" i="7"/>
  <c r="J69" i="7" s="1"/>
  <c r="Z78" i="7"/>
  <c r="X78" i="7"/>
  <c r="AA82" i="7"/>
  <c r="AA83" i="7"/>
  <c r="AA84" i="7"/>
  <c r="X87" i="7"/>
  <c r="AA87" i="7"/>
  <c r="Z87" i="7"/>
  <c r="AA70" i="7"/>
  <c r="X84" i="7"/>
  <c r="E69" i="7"/>
  <c r="X71" i="7"/>
  <c r="AA72" i="7"/>
  <c r="X74" i="7"/>
  <c r="AA75" i="7"/>
  <c r="Z76" i="7"/>
  <c r="AA78" i="7"/>
  <c r="Z79" i="7"/>
  <c r="E77" i="7"/>
  <c r="AA77" i="7" l="1"/>
  <c r="Z69" i="7"/>
  <c r="Z65" i="7"/>
  <c r="AA69" i="7"/>
  <c r="Z85" i="7"/>
  <c r="AA85" i="7"/>
  <c r="AA73" i="7"/>
  <c r="AA81" i="7"/>
  <c r="X81" i="7"/>
  <c r="F69" i="7"/>
  <c r="F73" i="7"/>
  <c r="X77" i="7"/>
  <c r="F81" i="7"/>
  <c r="X69" i="7"/>
  <c r="Z77" i="7"/>
  <c r="X85" i="7"/>
  <c r="Z73" i="7"/>
  <c r="X65" i="7"/>
  <c r="F85" i="7"/>
  <c r="Z81" i="7"/>
  <c r="AA65" i="7"/>
  <c r="X73" i="7"/>
  <c r="C7" i="6" l="1"/>
  <c r="Q56" i="1"/>
  <c r="Y18" i="6" l="1"/>
  <c r="P73" i="1"/>
  <c r="Q73" i="1"/>
  <c r="R73" i="1"/>
  <c r="S73" i="1" s="1"/>
  <c r="R44" i="1"/>
  <c r="S44" i="1" s="1"/>
  <c r="P44" i="1"/>
  <c r="Q44" i="1"/>
  <c r="U29" i="6"/>
  <c r="U28" i="6"/>
  <c r="AA28" i="6" s="1"/>
  <c r="U27" i="6"/>
  <c r="U25" i="6"/>
  <c r="U24" i="6"/>
  <c r="U23" i="6"/>
  <c r="U21" i="6"/>
  <c r="U20" i="6"/>
  <c r="U19" i="6"/>
  <c r="U17" i="6"/>
  <c r="U16" i="6"/>
  <c r="U15" i="6"/>
  <c r="U13" i="6"/>
  <c r="U12" i="6"/>
  <c r="U11" i="6"/>
  <c r="U8" i="6"/>
  <c r="U9" i="6"/>
  <c r="U7" i="6"/>
  <c r="Q29" i="6"/>
  <c r="Q28" i="6"/>
  <c r="Q27" i="6"/>
  <c r="Q25" i="6"/>
  <c r="Q24" i="6"/>
  <c r="Q23" i="6"/>
  <c r="Q21" i="6"/>
  <c r="Q20" i="6"/>
  <c r="Q19" i="6"/>
  <c r="Q17" i="6"/>
  <c r="Q16" i="6"/>
  <c r="Q15" i="6"/>
  <c r="Q13" i="6"/>
  <c r="Q12" i="6"/>
  <c r="Q11" i="6"/>
  <c r="Q8" i="6"/>
  <c r="Q9" i="6"/>
  <c r="Q7" i="6"/>
  <c r="M29" i="6"/>
  <c r="M28" i="6"/>
  <c r="M27" i="6"/>
  <c r="M25" i="6"/>
  <c r="M24" i="6"/>
  <c r="M23" i="6"/>
  <c r="M21" i="6"/>
  <c r="M20" i="6"/>
  <c r="M19" i="6"/>
  <c r="M17" i="6"/>
  <c r="M16" i="6"/>
  <c r="M15" i="6"/>
  <c r="M13" i="6"/>
  <c r="M12" i="6"/>
  <c r="M11" i="6"/>
  <c r="M8" i="6"/>
  <c r="M9" i="6"/>
  <c r="M7" i="6"/>
  <c r="I29" i="6"/>
  <c r="I28" i="6"/>
  <c r="I27" i="6"/>
  <c r="I25" i="6"/>
  <c r="I24" i="6"/>
  <c r="I23" i="6"/>
  <c r="I21" i="6"/>
  <c r="I20" i="6"/>
  <c r="I19" i="6"/>
  <c r="I17" i="6"/>
  <c r="I16" i="6"/>
  <c r="I15" i="6"/>
  <c r="I13" i="6"/>
  <c r="I12" i="6"/>
  <c r="I11" i="6"/>
  <c r="I8" i="6"/>
  <c r="I9" i="6"/>
  <c r="I7" i="6"/>
  <c r="E29" i="6"/>
  <c r="E28" i="6"/>
  <c r="E27" i="6"/>
  <c r="E25" i="6"/>
  <c r="E24" i="6"/>
  <c r="E23" i="6"/>
  <c r="E21" i="6"/>
  <c r="E20" i="6"/>
  <c r="E19" i="6"/>
  <c r="E17" i="6"/>
  <c r="E16" i="6"/>
  <c r="E15" i="6"/>
  <c r="E13" i="6"/>
  <c r="E12" i="6"/>
  <c r="E11" i="6"/>
  <c r="E8" i="6"/>
  <c r="E9" i="6"/>
  <c r="E7" i="6"/>
  <c r="AA27" i="6" l="1"/>
  <c r="AA29" i="6"/>
  <c r="AA28" i="5" l="1"/>
  <c r="AA29" i="5"/>
  <c r="AA27" i="5"/>
  <c r="AA54" i="6"/>
  <c r="Z24" i="6"/>
  <c r="AA24" i="6"/>
  <c r="AA25" i="6"/>
  <c r="AA21" i="6"/>
  <c r="AA23" i="5"/>
  <c r="Z27" i="5"/>
  <c r="C26" i="6" l="1"/>
  <c r="Y29" i="6"/>
  <c r="Q26" i="6"/>
  <c r="R10" i="6" s="1"/>
  <c r="Z29" i="6"/>
  <c r="Y28" i="6"/>
  <c r="U26" i="6"/>
  <c r="V18" i="6" s="1"/>
  <c r="X28" i="6"/>
  <c r="Y27" i="6"/>
  <c r="M26" i="6"/>
  <c r="N22" i="6" s="1"/>
  <c r="X27" i="6"/>
  <c r="AA26" i="6"/>
  <c r="AB26" i="6"/>
  <c r="W26" i="6"/>
  <c r="T26" i="6"/>
  <c r="S26" i="6"/>
  <c r="P26" i="6"/>
  <c r="O26" i="6"/>
  <c r="L26" i="6"/>
  <c r="K26" i="6"/>
  <c r="H26" i="6"/>
  <c r="G26" i="6"/>
  <c r="D26" i="6"/>
  <c r="Z25" i="6"/>
  <c r="Y25" i="6"/>
  <c r="Q22" i="6"/>
  <c r="R18" i="6" s="1"/>
  <c r="X25" i="6"/>
  <c r="Y24" i="6"/>
  <c r="U22" i="6"/>
  <c r="V14" i="6" s="1"/>
  <c r="I22" i="6"/>
  <c r="J6" i="6" s="1"/>
  <c r="AA23" i="6"/>
  <c r="AB22" i="6"/>
  <c r="W22" i="6"/>
  <c r="T22" i="6"/>
  <c r="S22" i="6"/>
  <c r="P22" i="6"/>
  <c r="O22" i="6"/>
  <c r="M22" i="6"/>
  <c r="N26" i="6" s="1"/>
  <c r="L22" i="6"/>
  <c r="K22" i="6"/>
  <c r="H22" i="6"/>
  <c r="G22" i="6"/>
  <c r="D22" i="6"/>
  <c r="C22" i="6"/>
  <c r="Y21" i="6"/>
  <c r="Y20" i="6"/>
  <c r="X20" i="6"/>
  <c r="AA20" i="6"/>
  <c r="Y19" i="6"/>
  <c r="M18" i="6"/>
  <c r="N6" i="6" s="1"/>
  <c r="X19" i="6"/>
  <c r="AA19" i="6"/>
  <c r="AB18" i="6"/>
  <c r="W18" i="6"/>
  <c r="T18" i="6"/>
  <c r="S18" i="6"/>
  <c r="P18" i="6"/>
  <c r="O18" i="6"/>
  <c r="L18" i="6"/>
  <c r="K18" i="6"/>
  <c r="H18" i="6"/>
  <c r="G18" i="6"/>
  <c r="D18" i="6"/>
  <c r="C18" i="6"/>
  <c r="Y17" i="6"/>
  <c r="X17" i="6"/>
  <c r="AA17" i="6"/>
  <c r="Y16" i="6"/>
  <c r="Z16" i="6"/>
  <c r="X16" i="6"/>
  <c r="AA16" i="6"/>
  <c r="Z15" i="6"/>
  <c r="Y15" i="6"/>
  <c r="Q14" i="6"/>
  <c r="R6" i="6" s="1"/>
  <c r="X15" i="6"/>
  <c r="AB14" i="6"/>
  <c r="W14" i="6"/>
  <c r="U14" i="6"/>
  <c r="V22" i="6" s="1"/>
  <c r="T14" i="6"/>
  <c r="S14" i="6"/>
  <c r="P14" i="6"/>
  <c r="O14" i="6"/>
  <c r="L14" i="6"/>
  <c r="K14" i="6"/>
  <c r="H14" i="6"/>
  <c r="G14" i="6"/>
  <c r="E14" i="6"/>
  <c r="F18" i="6" s="1"/>
  <c r="D14" i="6"/>
  <c r="C14" i="6"/>
  <c r="Y13" i="6"/>
  <c r="Z13" i="6"/>
  <c r="X13" i="6"/>
  <c r="AA13" i="6"/>
  <c r="Y12" i="6"/>
  <c r="Z12" i="6"/>
  <c r="X12" i="6"/>
  <c r="Y11" i="6"/>
  <c r="Z11" i="6"/>
  <c r="AB10" i="6"/>
  <c r="W10" i="6"/>
  <c r="U10" i="6"/>
  <c r="V6" i="6" s="1"/>
  <c r="T10" i="6"/>
  <c r="S10" i="6"/>
  <c r="Q10" i="6"/>
  <c r="R26" i="6" s="1"/>
  <c r="P10" i="6"/>
  <c r="O10" i="6"/>
  <c r="M10" i="6"/>
  <c r="N14" i="6" s="1"/>
  <c r="L10" i="6"/>
  <c r="K10" i="6"/>
  <c r="I10" i="6"/>
  <c r="J18" i="6" s="1"/>
  <c r="H10" i="6"/>
  <c r="G10" i="6"/>
  <c r="E10" i="6"/>
  <c r="D10" i="6"/>
  <c r="C10" i="6"/>
  <c r="Z9" i="6"/>
  <c r="Y9" i="6"/>
  <c r="Q6" i="6"/>
  <c r="R14" i="6" s="1"/>
  <c r="X9" i="6"/>
  <c r="Y8" i="6"/>
  <c r="U6" i="6"/>
  <c r="V10" i="6" s="1"/>
  <c r="Z8" i="6"/>
  <c r="M6" i="6"/>
  <c r="N18" i="6" s="1"/>
  <c r="I6" i="6"/>
  <c r="J22" i="6" s="1"/>
  <c r="AA7" i="6"/>
  <c r="AB6" i="6"/>
  <c r="W6" i="6"/>
  <c r="T6" i="6"/>
  <c r="S6" i="6"/>
  <c r="P6" i="6"/>
  <c r="O6" i="6"/>
  <c r="L6" i="6"/>
  <c r="K6" i="6"/>
  <c r="H6" i="6"/>
  <c r="G6" i="6"/>
  <c r="D6" i="6"/>
  <c r="C6" i="6"/>
  <c r="X10" i="6" l="1"/>
  <c r="Y10" i="6"/>
  <c r="Y26" i="6"/>
  <c r="Y22" i="6"/>
  <c r="Y14" i="6"/>
  <c r="Y6" i="6"/>
  <c r="AA18" i="6"/>
  <c r="Z10" i="6"/>
  <c r="AA22" i="6"/>
  <c r="X7" i="6"/>
  <c r="X8" i="6"/>
  <c r="AA9" i="6"/>
  <c r="X11" i="6"/>
  <c r="AA12" i="6"/>
  <c r="I14" i="6"/>
  <c r="M14" i="6"/>
  <c r="N10" i="6" s="1"/>
  <c r="AA15" i="6"/>
  <c r="AA14" i="6" s="1"/>
  <c r="Z19" i="6"/>
  <c r="U18" i="6"/>
  <c r="V26" i="6" s="1"/>
  <c r="X24" i="6"/>
  <c r="Z27" i="6"/>
  <c r="X29" i="6"/>
  <c r="AA11" i="6"/>
  <c r="AA10" i="6" s="1"/>
  <c r="Z7" i="6"/>
  <c r="Z6" i="6" s="1"/>
  <c r="Z17" i="6"/>
  <c r="Z14" i="6" s="1"/>
  <c r="E18" i="6"/>
  <c r="I18" i="6"/>
  <c r="J10" i="6" s="1"/>
  <c r="Z20" i="6"/>
  <c r="Z23" i="6"/>
  <c r="Z22" i="6" s="1"/>
  <c r="E26" i="6"/>
  <c r="I26" i="6"/>
  <c r="J14" i="6" s="1"/>
  <c r="Z28" i="6"/>
  <c r="AA8" i="6"/>
  <c r="Q18" i="6"/>
  <c r="R22" i="6" s="1"/>
  <c r="F22" i="6"/>
  <c r="X23" i="6"/>
  <c r="E6" i="6"/>
  <c r="E22" i="6"/>
  <c r="U40" i="6"/>
  <c r="U59" i="6"/>
  <c r="U58" i="6"/>
  <c r="U57" i="6"/>
  <c r="U55" i="6"/>
  <c r="U54" i="6"/>
  <c r="U53" i="6"/>
  <c r="U51" i="6"/>
  <c r="U50" i="6"/>
  <c r="U49" i="6"/>
  <c r="U47" i="6"/>
  <c r="U46" i="6"/>
  <c r="U45" i="6"/>
  <c r="U43" i="6"/>
  <c r="U42" i="6"/>
  <c r="U41" i="6"/>
  <c r="U38" i="6"/>
  <c r="U39" i="6"/>
  <c r="U37" i="6"/>
  <c r="Q40" i="6"/>
  <c r="Q59" i="6"/>
  <c r="Q58" i="6"/>
  <c r="Q57" i="6"/>
  <c r="Q55" i="6"/>
  <c r="Q54" i="6"/>
  <c r="Q53" i="6"/>
  <c r="Q51" i="6"/>
  <c r="Q50" i="6"/>
  <c r="Q49" i="6"/>
  <c r="Q47" i="6"/>
  <c r="Q46" i="6"/>
  <c r="Q45" i="6"/>
  <c r="Q43" i="6"/>
  <c r="Q42" i="6"/>
  <c r="Q41" i="6"/>
  <c r="Q38" i="6"/>
  <c r="Q39" i="6"/>
  <c r="Q37" i="6"/>
  <c r="M59" i="6"/>
  <c r="M58" i="6"/>
  <c r="M57" i="6"/>
  <c r="M55" i="6"/>
  <c r="M54" i="6"/>
  <c r="M53" i="6"/>
  <c r="M51" i="6"/>
  <c r="M50" i="6"/>
  <c r="M49" i="6"/>
  <c r="M47" i="6"/>
  <c r="M46" i="6"/>
  <c r="M45" i="6"/>
  <c r="M43" i="6"/>
  <c r="M40" i="6" s="1"/>
  <c r="M42" i="6"/>
  <c r="M41" i="6"/>
  <c r="M38" i="6"/>
  <c r="M39" i="6"/>
  <c r="M37" i="6"/>
  <c r="I59" i="6"/>
  <c r="I58" i="6"/>
  <c r="I57" i="6"/>
  <c r="I55" i="6"/>
  <c r="I54" i="6"/>
  <c r="I53" i="6"/>
  <c r="I51" i="6"/>
  <c r="I50" i="6"/>
  <c r="I49" i="6"/>
  <c r="I47" i="6"/>
  <c r="I46" i="6"/>
  <c r="I45" i="6"/>
  <c r="I43" i="6"/>
  <c r="I42" i="6"/>
  <c r="I40" i="6" s="1"/>
  <c r="I41" i="6"/>
  <c r="I38" i="6"/>
  <c r="I39" i="6"/>
  <c r="I37" i="6"/>
  <c r="E55" i="6"/>
  <c r="E54" i="6"/>
  <c r="E53" i="6"/>
  <c r="E51" i="6"/>
  <c r="E50" i="6"/>
  <c r="E49" i="6"/>
  <c r="E47" i="6"/>
  <c r="E46" i="6"/>
  <c r="E45" i="6"/>
  <c r="E43" i="6"/>
  <c r="E40" i="6" s="1"/>
  <c r="E42" i="6"/>
  <c r="E41" i="6"/>
  <c r="E38" i="6"/>
  <c r="E39" i="6"/>
  <c r="E37" i="6"/>
  <c r="AA6" i="6" l="1"/>
  <c r="X22" i="6"/>
  <c r="F10" i="6"/>
  <c r="F6" i="6"/>
  <c r="X26" i="6"/>
  <c r="F26" i="6"/>
  <c r="X6" i="6"/>
  <c r="F14" i="6"/>
  <c r="X18" i="6"/>
  <c r="X21" i="6"/>
  <c r="Z21" i="6"/>
  <c r="Z18" i="6" s="1"/>
  <c r="J26" i="6"/>
  <c r="X14" i="6"/>
  <c r="Z26" i="6"/>
  <c r="C40" i="6"/>
  <c r="Y37" i="6"/>
  <c r="Q56" i="6"/>
  <c r="R40" i="6" s="1"/>
  <c r="Z59" i="6"/>
  <c r="Y58" i="6"/>
  <c r="R42" i="1" s="1"/>
  <c r="S42" i="1" s="1"/>
  <c r="U56" i="6"/>
  <c r="V48" i="6" s="1"/>
  <c r="X58" i="6"/>
  <c r="AA58" i="6"/>
  <c r="Y57" i="6"/>
  <c r="M56" i="6"/>
  <c r="N52" i="6" s="1"/>
  <c r="X57" i="6"/>
  <c r="AA57" i="6"/>
  <c r="AB56" i="6"/>
  <c r="W56" i="6"/>
  <c r="T56" i="6"/>
  <c r="S56" i="6"/>
  <c r="P56" i="6"/>
  <c r="O56" i="6"/>
  <c r="L56" i="6"/>
  <c r="K56" i="6"/>
  <c r="H56" i="6"/>
  <c r="G56" i="6"/>
  <c r="D56" i="6"/>
  <c r="C56" i="6"/>
  <c r="Y55" i="6"/>
  <c r="X55" i="6"/>
  <c r="AA55" i="6"/>
  <c r="Y54" i="6"/>
  <c r="U52" i="6"/>
  <c r="V44" i="6" s="1"/>
  <c r="X54" i="6"/>
  <c r="Z53" i="6"/>
  <c r="Y53" i="6"/>
  <c r="Q52" i="6"/>
  <c r="R48" i="6" s="1"/>
  <c r="M52" i="6"/>
  <c r="N56" i="6" s="1"/>
  <c r="X53" i="6"/>
  <c r="AA53" i="6"/>
  <c r="AB52" i="6"/>
  <c r="W52" i="6"/>
  <c r="T52" i="6"/>
  <c r="S52" i="6"/>
  <c r="P52" i="6"/>
  <c r="O52" i="6"/>
  <c r="L52" i="6"/>
  <c r="K52" i="6"/>
  <c r="H52" i="6"/>
  <c r="G52" i="6"/>
  <c r="D52" i="6"/>
  <c r="C52" i="6"/>
  <c r="Y51" i="6"/>
  <c r="X51" i="6"/>
  <c r="AA51" i="6"/>
  <c r="Z50" i="6"/>
  <c r="Y50" i="6"/>
  <c r="X50" i="6"/>
  <c r="AA50" i="6"/>
  <c r="AA49" i="6"/>
  <c r="Y49" i="6"/>
  <c r="Z49" i="6"/>
  <c r="AB48" i="6"/>
  <c r="W48" i="6"/>
  <c r="U48" i="6"/>
  <c r="V56" i="6" s="1"/>
  <c r="T48" i="6"/>
  <c r="S48" i="6"/>
  <c r="Q48" i="6"/>
  <c r="R52" i="6" s="1"/>
  <c r="P48" i="6"/>
  <c r="O48" i="6"/>
  <c r="M48" i="6"/>
  <c r="N36" i="6" s="1"/>
  <c r="L48" i="6"/>
  <c r="K48" i="6"/>
  <c r="I48" i="6"/>
  <c r="J40" i="6" s="1"/>
  <c r="H48" i="6"/>
  <c r="G48" i="6"/>
  <c r="E48" i="6"/>
  <c r="D48" i="6"/>
  <c r="C48" i="6"/>
  <c r="Z47" i="6"/>
  <c r="Y47" i="6"/>
  <c r="Q44" i="6"/>
  <c r="R36" i="6" s="1"/>
  <c r="X47" i="6"/>
  <c r="AA47" i="6"/>
  <c r="Y46" i="6"/>
  <c r="U44" i="6"/>
  <c r="V52" i="6" s="1"/>
  <c r="Z46" i="6"/>
  <c r="Y45" i="6"/>
  <c r="I44" i="6"/>
  <c r="J56" i="6" s="1"/>
  <c r="AA45" i="6"/>
  <c r="AB44" i="6"/>
  <c r="W44" i="6"/>
  <c r="T44" i="6"/>
  <c r="S44" i="6"/>
  <c r="P44" i="6"/>
  <c r="O44" i="6"/>
  <c r="M44" i="6"/>
  <c r="N40" i="6" s="1"/>
  <c r="L44" i="6"/>
  <c r="K44" i="6"/>
  <c r="H44" i="6"/>
  <c r="G44" i="6"/>
  <c r="D44" i="6"/>
  <c r="C44" i="6"/>
  <c r="Y43" i="6"/>
  <c r="R56" i="6"/>
  <c r="Z43" i="6"/>
  <c r="Y42" i="6"/>
  <c r="V36" i="6"/>
  <c r="X42" i="6"/>
  <c r="AA42" i="6"/>
  <c r="Y41" i="6"/>
  <c r="N44" i="6"/>
  <c r="X41" i="6"/>
  <c r="AA41" i="6"/>
  <c r="AB40" i="6"/>
  <c r="W40" i="6"/>
  <c r="T40" i="6"/>
  <c r="S40" i="6"/>
  <c r="P40" i="6"/>
  <c r="O40" i="6"/>
  <c r="L40" i="6"/>
  <c r="K40" i="6"/>
  <c r="H40" i="6"/>
  <c r="G40" i="6"/>
  <c r="D40" i="6"/>
  <c r="Y39" i="6"/>
  <c r="U36" i="6"/>
  <c r="V40" i="6" s="1"/>
  <c r="X39" i="6"/>
  <c r="AA39" i="6"/>
  <c r="Y38" i="6"/>
  <c r="X38" i="6"/>
  <c r="AA38" i="6"/>
  <c r="Z37" i="6"/>
  <c r="Q36" i="6"/>
  <c r="R44" i="6" s="1"/>
  <c r="M36" i="6"/>
  <c r="N48" i="6" s="1"/>
  <c r="X37" i="6"/>
  <c r="AB36" i="6"/>
  <c r="W36" i="6"/>
  <c r="T36" i="6"/>
  <c r="S36" i="6"/>
  <c r="P36" i="6"/>
  <c r="O36" i="6"/>
  <c r="L36" i="6"/>
  <c r="K36" i="6"/>
  <c r="H36" i="6"/>
  <c r="G36" i="6"/>
  <c r="E36" i="6"/>
  <c r="F56" i="6" s="1"/>
  <c r="D36" i="6"/>
  <c r="C36" i="6"/>
  <c r="P42" i="1" l="1"/>
  <c r="Q42" i="1"/>
  <c r="Y36" i="6"/>
  <c r="Y44" i="6"/>
  <c r="Y48" i="6"/>
  <c r="Y40" i="6"/>
  <c r="Y52" i="6"/>
  <c r="X48" i="6"/>
  <c r="F44" i="6"/>
  <c r="AA48" i="6"/>
  <c r="AA52" i="6"/>
  <c r="AA43" i="6"/>
  <c r="AA40" i="6" s="1"/>
  <c r="AA59" i="6"/>
  <c r="AA56" i="6" s="1"/>
  <c r="I36" i="6"/>
  <c r="AA37" i="6"/>
  <c r="AA36" i="6" s="1"/>
  <c r="Z38" i="6"/>
  <c r="Z41" i="6"/>
  <c r="X43" i="6"/>
  <c r="X46" i="6"/>
  <c r="X49" i="6"/>
  <c r="Z51" i="6"/>
  <c r="Z48" i="6" s="1"/>
  <c r="E52" i="6"/>
  <c r="I52" i="6"/>
  <c r="J36" i="6" s="1"/>
  <c r="Z54" i="6"/>
  <c r="Z57" i="6"/>
  <c r="X59" i="6"/>
  <c r="Y59" i="6" s="1"/>
  <c r="Y56" i="6" s="1"/>
  <c r="X45" i="6"/>
  <c r="AA46" i="6"/>
  <c r="AA44" i="6" s="1"/>
  <c r="Z39" i="6"/>
  <c r="J48" i="6"/>
  <c r="Z42" i="6"/>
  <c r="Z45" i="6"/>
  <c r="Z44" i="6" s="1"/>
  <c r="Z55" i="6"/>
  <c r="E56" i="6"/>
  <c r="I56" i="6"/>
  <c r="J44" i="6" s="1"/>
  <c r="Z58" i="6"/>
  <c r="E44" i="6"/>
  <c r="Y18" i="5"/>
  <c r="C21" i="5"/>
  <c r="Z36" i="6" l="1"/>
  <c r="Z52" i="6"/>
  <c r="F36" i="6"/>
  <c r="X56" i="6"/>
  <c r="X44" i="6"/>
  <c r="F48" i="6"/>
  <c r="F52" i="6"/>
  <c r="X40" i="6"/>
  <c r="F40" i="6"/>
  <c r="X52" i="6"/>
  <c r="J52" i="6"/>
  <c r="X36" i="6"/>
  <c r="Z56" i="6"/>
  <c r="Z40" i="6"/>
  <c r="U88" i="6"/>
  <c r="U87" i="6"/>
  <c r="U86" i="6"/>
  <c r="U84" i="6"/>
  <c r="U83" i="6"/>
  <c r="U82" i="6"/>
  <c r="U80" i="6"/>
  <c r="U79" i="6"/>
  <c r="U78" i="6"/>
  <c r="U76" i="6"/>
  <c r="U75" i="6"/>
  <c r="U74" i="6"/>
  <c r="U72" i="6"/>
  <c r="U71" i="6"/>
  <c r="U70" i="6"/>
  <c r="U67" i="6"/>
  <c r="U68" i="6"/>
  <c r="U66" i="6"/>
  <c r="Y66" i="6"/>
  <c r="Q88" i="6"/>
  <c r="Q87" i="6"/>
  <c r="Q86" i="6"/>
  <c r="Q84" i="6"/>
  <c r="Q83" i="6"/>
  <c r="Q82" i="6"/>
  <c r="Q80" i="6"/>
  <c r="Q79" i="6"/>
  <c r="Q78" i="6"/>
  <c r="Q76" i="6"/>
  <c r="Q75" i="6"/>
  <c r="Q74" i="6"/>
  <c r="Q72" i="6"/>
  <c r="Q71" i="6"/>
  <c r="Q70" i="6"/>
  <c r="Q67" i="6"/>
  <c r="Q68" i="6"/>
  <c r="Q66" i="6"/>
  <c r="M88" i="6"/>
  <c r="M87" i="6"/>
  <c r="M86" i="6"/>
  <c r="M84" i="6"/>
  <c r="M83" i="6"/>
  <c r="M82" i="6"/>
  <c r="M80" i="6"/>
  <c r="M79" i="6"/>
  <c r="M78" i="6"/>
  <c r="M76" i="6"/>
  <c r="M75" i="6"/>
  <c r="M74" i="6"/>
  <c r="M72" i="6"/>
  <c r="M71" i="6"/>
  <c r="M70" i="6"/>
  <c r="M67" i="6"/>
  <c r="M68" i="6"/>
  <c r="M66" i="6"/>
  <c r="I88" i="6"/>
  <c r="I87" i="6"/>
  <c r="I86" i="6"/>
  <c r="I84" i="6"/>
  <c r="I83" i="6"/>
  <c r="I82" i="6"/>
  <c r="I80" i="6"/>
  <c r="I79" i="6"/>
  <c r="I78" i="6"/>
  <c r="I76" i="6"/>
  <c r="I75" i="6"/>
  <c r="I74" i="6"/>
  <c r="I72" i="6"/>
  <c r="I71" i="6"/>
  <c r="I70" i="6"/>
  <c r="I67" i="6"/>
  <c r="I68" i="6"/>
  <c r="I66" i="6"/>
  <c r="Y76" i="6" l="1"/>
  <c r="E88" i="6"/>
  <c r="E87" i="6"/>
  <c r="E86" i="6"/>
  <c r="E85" i="6" s="1"/>
  <c r="E84" i="6"/>
  <c r="E83" i="6"/>
  <c r="E82" i="6"/>
  <c r="E80" i="6"/>
  <c r="X80" i="6" s="1"/>
  <c r="E79" i="6"/>
  <c r="E78" i="6"/>
  <c r="E76" i="6"/>
  <c r="E75" i="6"/>
  <c r="E74" i="6"/>
  <c r="E72" i="6"/>
  <c r="E71" i="6"/>
  <c r="E70" i="6"/>
  <c r="E67" i="6"/>
  <c r="AA67" i="6" s="1"/>
  <c r="E68" i="6"/>
  <c r="E66" i="6"/>
  <c r="Y88" i="6"/>
  <c r="Y87" i="6"/>
  <c r="U85" i="6"/>
  <c r="V77" i="6" s="1"/>
  <c r="Y86" i="6"/>
  <c r="Q85" i="6"/>
  <c r="R69" i="6" s="1"/>
  <c r="AB85" i="6"/>
  <c r="W85" i="6"/>
  <c r="T85" i="6"/>
  <c r="S85" i="6"/>
  <c r="P85" i="6"/>
  <c r="O85" i="6"/>
  <c r="L85" i="6"/>
  <c r="K85" i="6"/>
  <c r="H85" i="6"/>
  <c r="G85" i="6"/>
  <c r="D85" i="6"/>
  <c r="C85" i="6"/>
  <c r="Y84" i="6"/>
  <c r="R4" i="1" s="1"/>
  <c r="S4" i="1" s="1"/>
  <c r="Y83" i="6"/>
  <c r="Q81" i="6"/>
  <c r="R77" i="6" s="1"/>
  <c r="Y82" i="6"/>
  <c r="M81" i="6"/>
  <c r="N85" i="6" s="1"/>
  <c r="I81" i="6"/>
  <c r="J65" i="6" s="1"/>
  <c r="AB81" i="6"/>
  <c r="W81" i="6"/>
  <c r="U81" i="6"/>
  <c r="V73" i="6" s="1"/>
  <c r="T81" i="6"/>
  <c r="S81" i="6"/>
  <c r="P81" i="6"/>
  <c r="O81" i="6"/>
  <c r="L81" i="6"/>
  <c r="K81" i="6"/>
  <c r="H81" i="6"/>
  <c r="G81" i="6"/>
  <c r="D81" i="6"/>
  <c r="C81" i="6"/>
  <c r="Y80" i="6"/>
  <c r="Y79" i="6"/>
  <c r="U77" i="6"/>
  <c r="V85" i="6" s="1"/>
  <c r="Y78" i="6"/>
  <c r="I77" i="6"/>
  <c r="J69" i="6" s="1"/>
  <c r="AB77" i="6"/>
  <c r="W77" i="6"/>
  <c r="T77" i="6"/>
  <c r="S77" i="6"/>
  <c r="P77" i="6"/>
  <c r="O77" i="6"/>
  <c r="M77" i="6"/>
  <c r="N65" i="6" s="1"/>
  <c r="L77" i="6"/>
  <c r="K77" i="6"/>
  <c r="H77" i="6"/>
  <c r="G77" i="6"/>
  <c r="D77" i="6"/>
  <c r="C77" i="6"/>
  <c r="Y75" i="6"/>
  <c r="U73" i="6"/>
  <c r="V81" i="6" s="1"/>
  <c r="AA75" i="6"/>
  <c r="Y74" i="6"/>
  <c r="Q73" i="6"/>
  <c r="R65" i="6" s="1"/>
  <c r="AB73" i="6"/>
  <c r="W73" i="6"/>
  <c r="T73" i="6"/>
  <c r="S73" i="6"/>
  <c r="P73" i="6"/>
  <c r="O73" i="6"/>
  <c r="L73" i="6"/>
  <c r="K73" i="6"/>
  <c r="H73" i="6"/>
  <c r="G73" i="6"/>
  <c r="D73" i="6"/>
  <c r="C73" i="6"/>
  <c r="Y72" i="6"/>
  <c r="Y71" i="6"/>
  <c r="U69" i="6"/>
  <c r="V65" i="6" s="1"/>
  <c r="Y70" i="6"/>
  <c r="I69" i="6"/>
  <c r="J77" i="6" s="1"/>
  <c r="AB69" i="6"/>
  <c r="W69" i="6"/>
  <c r="T69" i="6"/>
  <c r="S69" i="6"/>
  <c r="Q69" i="6"/>
  <c r="R85" i="6" s="1"/>
  <c r="P69" i="6"/>
  <c r="O69" i="6"/>
  <c r="M69" i="6"/>
  <c r="N73" i="6" s="1"/>
  <c r="L69" i="6"/>
  <c r="K69" i="6"/>
  <c r="H69" i="6"/>
  <c r="G69" i="6"/>
  <c r="D69" i="6"/>
  <c r="C69" i="6"/>
  <c r="Z68" i="6"/>
  <c r="Y68" i="6"/>
  <c r="Y67" i="6"/>
  <c r="U65" i="6"/>
  <c r="V69" i="6" s="1"/>
  <c r="M65" i="6"/>
  <c r="N77" i="6" s="1"/>
  <c r="AB65" i="6"/>
  <c r="W65" i="6"/>
  <c r="T65" i="6"/>
  <c r="S65" i="6"/>
  <c r="P65" i="6"/>
  <c r="O65" i="6"/>
  <c r="L65" i="6"/>
  <c r="K65" i="6"/>
  <c r="H65" i="6"/>
  <c r="G65" i="6"/>
  <c r="D65" i="6"/>
  <c r="C65" i="6"/>
  <c r="Y77" i="6" l="1"/>
  <c r="E81" i="6"/>
  <c r="Y65" i="6"/>
  <c r="Y85" i="6"/>
  <c r="Y69" i="6"/>
  <c r="Q65" i="6"/>
  <c r="R73" i="6" s="1"/>
  <c r="X75" i="6"/>
  <c r="Z80" i="6"/>
  <c r="Y81" i="6"/>
  <c r="X86" i="6"/>
  <c r="F65" i="6"/>
  <c r="AA66" i="6"/>
  <c r="AA68" i="6"/>
  <c r="X71" i="6"/>
  <c r="AA74" i="6"/>
  <c r="Q77" i="6"/>
  <c r="R81" i="6" s="1"/>
  <c r="M85" i="6"/>
  <c r="N81" i="6" s="1"/>
  <c r="AA88" i="6"/>
  <c r="AA71" i="6"/>
  <c r="X83" i="6"/>
  <c r="X84" i="6"/>
  <c r="I65" i="6"/>
  <c r="J81" i="6" s="1"/>
  <c r="X68" i="6"/>
  <c r="E69" i="6"/>
  <c r="X69" i="6" s="1"/>
  <c r="AA70" i="6"/>
  <c r="Z71" i="6"/>
  <c r="AA78" i="6"/>
  <c r="AA80" i="6"/>
  <c r="Z83" i="6"/>
  <c r="Z86" i="6"/>
  <c r="I85" i="6"/>
  <c r="J73" i="6" s="1"/>
  <c r="X66" i="6"/>
  <c r="AA72" i="6"/>
  <c r="X74" i="6"/>
  <c r="Y73" i="6"/>
  <c r="Z79" i="6"/>
  <c r="E77" i="6"/>
  <c r="X79" i="6"/>
  <c r="X81" i="6"/>
  <c r="F69" i="6"/>
  <c r="Z82" i="6"/>
  <c r="X82" i="6"/>
  <c r="X72" i="6"/>
  <c r="Z74" i="6"/>
  <c r="X88" i="6"/>
  <c r="Z67" i="6"/>
  <c r="E65" i="6"/>
  <c r="X67" i="6"/>
  <c r="Z70" i="6"/>
  <c r="X70" i="6"/>
  <c r="X78" i="6"/>
  <c r="AA79" i="6"/>
  <c r="AA82" i="6"/>
  <c r="AA84" i="6"/>
  <c r="X87" i="6"/>
  <c r="Z72" i="6"/>
  <c r="E73" i="6"/>
  <c r="Z75" i="6"/>
  <c r="X76" i="6"/>
  <c r="AA83" i="6"/>
  <c r="Z84" i="6"/>
  <c r="AA86" i="6"/>
  <c r="Z87" i="6"/>
  <c r="Z66" i="6"/>
  <c r="M73" i="6"/>
  <c r="N69" i="6" s="1"/>
  <c r="Z78" i="6"/>
  <c r="AA87" i="6"/>
  <c r="Z88" i="6"/>
  <c r="P4" i="1" l="1"/>
  <c r="Q4" i="1"/>
  <c r="Z69" i="6"/>
  <c r="AA65" i="6"/>
  <c r="Z65" i="6"/>
  <c r="Z85" i="6"/>
  <c r="AA77" i="6"/>
  <c r="F81" i="6"/>
  <c r="Z77" i="6"/>
  <c r="AA85" i="6"/>
  <c r="AA81" i="6"/>
  <c r="I73" i="6"/>
  <c r="J85" i="6" s="1"/>
  <c r="AA69" i="6"/>
  <c r="X85" i="6"/>
  <c r="Z76" i="6"/>
  <c r="Z73" i="6" s="1"/>
  <c r="F77" i="6"/>
  <c r="Z81" i="6"/>
  <c r="X77" i="6"/>
  <c r="F73" i="6"/>
  <c r="AA76" i="6"/>
  <c r="AA73" i="6" s="1"/>
  <c r="F85" i="6"/>
  <c r="X65" i="6"/>
  <c r="X73" i="6" l="1"/>
  <c r="R5" i="1" l="1"/>
  <c r="S5" i="1" s="1"/>
  <c r="R39" i="1"/>
  <c r="S39" i="1" s="1"/>
  <c r="P5" i="1"/>
  <c r="Q5" i="1"/>
  <c r="P39" i="1"/>
  <c r="Q39" i="1"/>
  <c r="Y77" i="5"/>
  <c r="U29" i="5"/>
  <c r="U28" i="5"/>
  <c r="U27" i="5"/>
  <c r="U26" i="5" s="1"/>
  <c r="V18" i="5" s="1"/>
  <c r="U25" i="5"/>
  <c r="U24" i="5"/>
  <c r="U23" i="5"/>
  <c r="U21" i="5"/>
  <c r="U20" i="5"/>
  <c r="U19" i="5"/>
  <c r="U17" i="5"/>
  <c r="AA17" i="5" s="1"/>
  <c r="U16" i="5"/>
  <c r="U15" i="5"/>
  <c r="U13" i="5"/>
  <c r="U10" i="5" s="1"/>
  <c r="V6" i="5" s="1"/>
  <c r="U12" i="5"/>
  <c r="U11" i="5"/>
  <c r="U8" i="5"/>
  <c r="U9" i="5"/>
  <c r="U6" i="5" s="1"/>
  <c r="V10" i="5" s="1"/>
  <c r="U7" i="5"/>
  <c r="Q29" i="5"/>
  <c r="Q28" i="5"/>
  <c r="Q27" i="5"/>
  <c r="Q25" i="5"/>
  <c r="Q22" i="5" s="1"/>
  <c r="R18" i="5" s="1"/>
  <c r="Q24" i="5"/>
  <c r="Q23" i="5"/>
  <c r="Q21" i="5"/>
  <c r="Q20" i="5"/>
  <c r="Q19" i="5"/>
  <c r="Q17" i="5"/>
  <c r="Q16" i="5"/>
  <c r="Q15" i="5"/>
  <c r="Q14" i="5" s="1"/>
  <c r="R6" i="5" s="1"/>
  <c r="Q13" i="5"/>
  <c r="Q12" i="5"/>
  <c r="Q11" i="5"/>
  <c r="Q8" i="5"/>
  <c r="Q9" i="5"/>
  <c r="Q7" i="5"/>
  <c r="M29" i="5"/>
  <c r="M28" i="5"/>
  <c r="M27" i="5"/>
  <c r="M25" i="5"/>
  <c r="M22" i="5" s="1"/>
  <c r="N26" i="5" s="1"/>
  <c r="M24" i="5"/>
  <c r="M23" i="5"/>
  <c r="M21" i="5"/>
  <c r="M20" i="5"/>
  <c r="M19" i="5"/>
  <c r="M17" i="5"/>
  <c r="M16" i="5"/>
  <c r="M15" i="5"/>
  <c r="M14" i="5" s="1"/>
  <c r="N10" i="5" s="1"/>
  <c r="M13" i="5"/>
  <c r="M12" i="5"/>
  <c r="M11" i="5"/>
  <c r="M9" i="5"/>
  <c r="M8" i="5"/>
  <c r="M7" i="5"/>
  <c r="I29" i="5"/>
  <c r="I28" i="5"/>
  <c r="I26" i="5" s="1"/>
  <c r="J14" i="5" s="1"/>
  <c r="I27" i="5"/>
  <c r="I25" i="5"/>
  <c r="I24" i="5"/>
  <c r="I23" i="5"/>
  <c r="I20" i="5"/>
  <c r="I19" i="5"/>
  <c r="I17" i="5"/>
  <c r="I16" i="5"/>
  <c r="I15" i="5"/>
  <c r="I14" i="5" s="1"/>
  <c r="J26" i="5" s="1"/>
  <c r="I13" i="5"/>
  <c r="I12" i="5"/>
  <c r="I11" i="5"/>
  <c r="I8" i="5"/>
  <c r="I9" i="5"/>
  <c r="I7" i="5"/>
  <c r="E29" i="5"/>
  <c r="Z29" i="5" s="1"/>
  <c r="E28" i="5"/>
  <c r="E27" i="5"/>
  <c r="E25" i="5"/>
  <c r="E24" i="5"/>
  <c r="AA24" i="5" s="1"/>
  <c r="E23" i="5"/>
  <c r="E20" i="5"/>
  <c r="E19" i="5"/>
  <c r="E17" i="5"/>
  <c r="E16" i="5"/>
  <c r="E15" i="5"/>
  <c r="E13" i="5"/>
  <c r="E12" i="5"/>
  <c r="E11" i="5"/>
  <c r="E9" i="5"/>
  <c r="E8" i="5"/>
  <c r="E7" i="5"/>
  <c r="W26" i="5"/>
  <c r="T26" i="5"/>
  <c r="S26" i="5"/>
  <c r="Q26" i="5"/>
  <c r="R10" i="5" s="1"/>
  <c r="P26" i="5"/>
  <c r="O26" i="5"/>
  <c r="M26" i="5"/>
  <c r="N22" i="5" s="1"/>
  <c r="L26" i="5"/>
  <c r="K26" i="5"/>
  <c r="H26" i="5"/>
  <c r="G26" i="5"/>
  <c r="X24" i="5"/>
  <c r="W22" i="5"/>
  <c r="U22" i="5"/>
  <c r="V14" i="5" s="1"/>
  <c r="T22" i="5"/>
  <c r="S22" i="5"/>
  <c r="P22" i="5"/>
  <c r="O22" i="5"/>
  <c r="L22" i="5"/>
  <c r="K22" i="5"/>
  <c r="H22" i="5"/>
  <c r="G22" i="5"/>
  <c r="W18" i="5"/>
  <c r="T18" i="5"/>
  <c r="S18" i="5"/>
  <c r="P18" i="5"/>
  <c r="O18" i="5"/>
  <c r="L18" i="5"/>
  <c r="K18" i="5"/>
  <c r="H18" i="5"/>
  <c r="G18" i="5"/>
  <c r="W14" i="5"/>
  <c r="U14" i="5"/>
  <c r="V22" i="5" s="1"/>
  <c r="T14" i="5"/>
  <c r="S14" i="5"/>
  <c r="P14" i="5"/>
  <c r="O14" i="5"/>
  <c r="L14" i="5"/>
  <c r="K14" i="5"/>
  <c r="H14" i="5"/>
  <c r="G14" i="5"/>
  <c r="X12" i="5"/>
  <c r="I10" i="5"/>
  <c r="J18" i="5" s="1"/>
  <c r="W10" i="5"/>
  <c r="T10" i="5"/>
  <c r="S10" i="5"/>
  <c r="Q10" i="5"/>
  <c r="R26" i="5" s="1"/>
  <c r="P10" i="5"/>
  <c r="O10" i="5"/>
  <c r="M10" i="5"/>
  <c r="N14" i="5" s="1"/>
  <c r="L10" i="5"/>
  <c r="K10" i="5"/>
  <c r="H10" i="5"/>
  <c r="G10" i="5"/>
  <c r="W6" i="5"/>
  <c r="T6" i="5"/>
  <c r="S6" i="5"/>
  <c r="P6" i="5"/>
  <c r="O6" i="5"/>
  <c r="L6" i="5"/>
  <c r="K6" i="5"/>
  <c r="H6" i="5"/>
  <c r="G6" i="5"/>
  <c r="M19" i="3"/>
  <c r="E21" i="5"/>
  <c r="C77" i="5"/>
  <c r="Y29" i="5"/>
  <c r="Y28" i="5"/>
  <c r="X28" i="5"/>
  <c r="Y27" i="5"/>
  <c r="AB26" i="5"/>
  <c r="D26" i="5"/>
  <c r="C22" i="5"/>
  <c r="Y25" i="5"/>
  <c r="Y24" i="5"/>
  <c r="Y23" i="5"/>
  <c r="AB22" i="5"/>
  <c r="D22" i="5"/>
  <c r="Y21" i="5"/>
  <c r="Y20" i="5"/>
  <c r="Y19" i="5"/>
  <c r="AB18" i="5"/>
  <c r="D18" i="5"/>
  <c r="C18" i="5"/>
  <c r="Y17" i="5"/>
  <c r="Y16" i="5"/>
  <c r="Y15" i="5"/>
  <c r="AB14" i="5"/>
  <c r="D14" i="5"/>
  <c r="C14" i="5"/>
  <c r="Y13" i="5"/>
  <c r="Y12" i="5"/>
  <c r="Y11" i="5"/>
  <c r="AB10" i="5"/>
  <c r="D10" i="5"/>
  <c r="C10" i="5"/>
  <c r="Y9" i="5"/>
  <c r="Y8" i="5"/>
  <c r="Y7" i="5"/>
  <c r="AB6" i="5"/>
  <c r="D6" i="5"/>
  <c r="C6" i="5"/>
  <c r="AA13" i="5" l="1"/>
  <c r="U18" i="5"/>
  <c r="V26" i="5" s="1"/>
  <c r="Q6" i="5"/>
  <c r="R14" i="5" s="1"/>
  <c r="Q18" i="5"/>
  <c r="R22" i="5" s="1"/>
  <c r="X25" i="5"/>
  <c r="Z20" i="5"/>
  <c r="M18" i="5"/>
  <c r="N6" i="5" s="1"/>
  <c r="Z23" i="5"/>
  <c r="AA22" i="5"/>
  <c r="AA19" i="5"/>
  <c r="M6" i="5"/>
  <c r="N18" i="5" s="1"/>
  <c r="AA16" i="5"/>
  <c r="I21" i="5"/>
  <c r="X21" i="5" s="1"/>
  <c r="I6" i="5"/>
  <c r="J22" i="5" s="1"/>
  <c r="I22" i="5"/>
  <c r="J6" i="5" s="1"/>
  <c r="AA7" i="5"/>
  <c r="Z17" i="5"/>
  <c r="I18" i="5"/>
  <c r="J10" i="5" s="1"/>
  <c r="X27" i="5"/>
  <c r="X15" i="5"/>
  <c r="X9" i="5"/>
  <c r="Z12" i="5"/>
  <c r="X8" i="5"/>
  <c r="Z15" i="5"/>
  <c r="X20" i="5"/>
  <c r="AA12" i="5"/>
  <c r="X11" i="5"/>
  <c r="X23" i="5"/>
  <c r="Y10" i="5"/>
  <c r="Y14" i="5"/>
  <c r="E18" i="5"/>
  <c r="AA15" i="5"/>
  <c r="E10" i="5"/>
  <c r="F22" i="5" s="1"/>
  <c r="Z9" i="5"/>
  <c r="AA9" i="5"/>
  <c r="Y26" i="5"/>
  <c r="Y22" i="5"/>
  <c r="Y6" i="5"/>
  <c r="X7" i="5"/>
  <c r="AA11" i="5"/>
  <c r="Z7" i="5"/>
  <c r="E6" i="5"/>
  <c r="F26" i="5" s="1"/>
  <c r="Z8" i="5"/>
  <c r="Z11" i="5"/>
  <c r="X13" i="5"/>
  <c r="X16" i="5"/>
  <c r="X19" i="5"/>
  <c r="AA20" i="5"/>
  <c r="Z21" i="5"/>
  <c r="E22" i="5"/>
  <c r="F10" i="5" s="1"/>
  <c r="Z24" i="5"/>
  <c r="X29" i="5"/>
  <c r="Z25" i="5"/>
  <c r="E26" i="5"/>
  <c r="F6" i="5" s="1"/>
  <c r="Z28" i="5"/>
  <c r="AA8" i="5"/>
  <c r="X17" i="5"/>
  <c r="Z13" i="5"/>
  <c r="E14" i="5"/>
  <c r="F18" i="5" s="1"/>
  <c r="Z16" i="5"/>
  <c r="Z19" i="5"/>
  <c r="M51" i="5"/>
  <c r="M50" i="5"/>
  <c r="M49" i="5"/>
  <c r="M38" i="5"/>
  <c r="M39" i="5"/>
  <c r="M37" i="5"/>
  <c r="R50" i="1"/>
  <c r="R54" i="1"/>
  <c r="R48" i="1"/>
  <c r="R70" i="1"/>
  <c r="R56" i="1"/>
  <c r="R51" i="1"/>
  <c r="R55" i="1"/>
  <c r="R61" i="1"/>
  <c r="R57" i="1"/>
  <c r="R64" i="1"/>
  <c r="R59" i="1"/>
  <c r="R68" i="1"/>
  <c r="R72" i="1"/>
  <c r="R62" i="1"/>
  <c r="R65" i="1"/>
  <c r="R49" i="1"/>
  <c r="R71" i="1"/>
  <c r="R52" i="1"/>
  <c r="R67" i="1"/>
  <c r="R69" i="1"/>
  <c r="R75" i="1"/>
  <c r="R63" i="1"/>
  <c r="R76" i="1"/>
  <c r="R74" i="1"/>
  <c r="R77" i="1"/>
  <c r="R58" i="1"/>
  <c r="R8" i="1"/>
  <c r="S8" i="1" s="1"/>
  <c r="R15" i="1"/>
  <c r="R3" i="1"/>
  <c r="S3" i="1" s="1"/>
  <c r="R6" i="1"/>
  <c r="R16" i="1"/>
  <c r="S16" i="1" s="1"/>
  <c r="R24" i="1"/>
  <c r="S24" i="1" s="1"/>
  <c r="R21" i="1"/>
  <c r="S21" i="1" s="1"/>
  <c r="R19" i="1"/>
  <c r="S19" i="1" s="1"/>
  <c r="R12" i="1"/>
  <c r="S12" i="1" s="1"/>
  <c r="R11" i="1"/>
  <c r="S11" i="1" s="1"/>
  <c r="R33" i="1"/>
  <c r="R34" i="1"/>
  <c r="R13" i="1"/>
  <c r="S13" i="1" s="1"/>
  <c r="R31" i="1"/>
  <c r="R29" i="1"/>
  <c r="R22" i="1"/>
  <c r="S22" i="1" s="1"/>
  <c r="R25" i="1"/>
  <c r="S25" i="1" s="1"/>
  <c r="R30" i="1"/>
  <c r="R17" i="1"/>
  <c r="R27" i="1"/>
  <c r="R23" i="1"/>
  <c r="S23" i="1" s="1"/>
  <c r="R28" i="1"/>
  <c r="S28" i="1" s="1"/>
  <c r="R38" i="1"/>
  <c r="R41" i="1"/>
  <c r="R32" i="1"/>
  <c r="R36" i="1"/>
  <c r="R18" i="1"/>
  <c r="S18" i="1" s="1"/>
  <c r="R35" i="1"/>
  <c r="R14" i="1"/>
  <c r="S14" i="1" s="1"/>
  <c r="R37" i="1"/>
  <c r="R7" i="1"/>
  <c r="S7" i="1" s="1"/>
  <c r="R26" i="1"/>
  <c r="S26" i="1" s="1"/>
  <c r="R40" i="1"/>
  <c r="R45" i="1"/>
  <c r="Q77" i="1"/>
  <c r="Q74" i="1"/>
  <c r="Q76" i="1"/>
  <c r="Q63" i="1"/>
  <c r="Q75" i="1"/>
  <c r="Q69" i="1"/>
  <c r="Q67" i="1"/>
  <c r="Q52" i="1"/>
  <c r="Q71" i="1"/>
  <c r="Q49" i="1"/>
  <c r="Q65" i="1"/>
  <c r="Q62" i="1"/>
  <c r="Q72" i="1"/>
  <c r="Q68" i="1"/>
  <c r="Q59" i="1"/>
  <c r="Q64" i="1"/>
  <c r="Q57" i="1"/>
  <c r="Q61" i="1"/>
  <c r="Q55" i="1"/>
  <c r="Q51" i="1"/>
  <c r="Q70" i="1"/>
  <c r="Q48" i="1"/>
  <c r="Q54" i="1"/>
  <c r="Q50" i="1"/>
  <c r="Q58" i="1"/>
  <c r="Q8" i="1"/>
  <c r="Q15" i="1"/>
  <c r="Q3" i="1"/>
  <c r="Q6" i="1"/>
  <c r="Q16" i="1"/>
  <c r="Q24" i="1"/>
  <c r="Q21" i="1"/>
  <c r="Q19" i="1"/>
  <c r="Q12" i="1"/>
  <c r="Q11" i="1"/>
  <c r="Q33" i="1"/>
  <c r="Q34" i="1"/>
  <c r="Q13" i="1"/>
  <c r="Q31" i="1"/>
  <c r="Q29" i="1"/>
  <c r="Q22" i="1"/>
  <c r="Q25" i="1"/>
  <c r="Q30" i="1"/>
  <c r="Q17" i="1"/>
  <c r="Q27" i="1"/>
  <c r="Q23" i="1"/>
  <c r="Q28" i="1"/>
  <c r="Q38" i="1"/>
  <c r="Q41" i="1"/>
  <c r="Q32" i="1"/>
  <c r="Q36" i="1"/>
  <c r="Q18" i="1"/>
  <c r="Q35" i="1"/>
  <c r="Q14" i="1"/>
  <c r="Q37" i="1"/>
  <c r="Q7" i="1"/>
  <c r="Q26" i="1"/>
  <c r="Q40" i="1"/>
  <c r="Q45" i="1"/>
  <c r="P50" i="1"/>
  <c r="P54" i="1"/>
  <c r="P48" i="1"/>
  <c r="P70" i="1"/>
  <c r="P56" i="1"/>
  <c r="P51" i="1"/>
  <c r="P55" i="1"/>
  <c r="P61" i="1"/>
  <c r="P57" i="1"/>
  <c r="P64" i="1"/>
  <c r="P59" i="1"/>
  <c r="P68" i="1"/>
  <c r="P72" i="1"/>
  <c r="P62" i="1"/>
  <c r="P65" i="1"/>
  <c r="P49" i="1"/>
  <c r="P71" i="1"/>
  <c r="P52" i="1"/>
  <c r="P67" i="1"/>
  <c r="P69" i="1"/>
  <c r="P75" i="1"/>
  <c r="P63" i="1"/>
  <c r="P76" i="1"/>
  <c r="P74" i="1"/>
  <c r="P77" i="1"/>
  <c r="P58" i="1"/>
  <c r="P8" i="1"/>
  <c r="P15" i="1"/>
  <c r="P3" i="1"/>
  <c r="P6" i="1"/>
  <c r="P16" i="1"/>
  <c r="P24" i="1"/>
  <c r="P21" i="1"/>
  <c r="P19" i="1"/>
  <c r="P12" i="1"/>
  <c r="P11" i="1"/>
  <c r="P33" i="1"/>
  <c r="P34" i="1"/>
  <c r="P13" i="1"/>
  <c r="P31" i="1"/>
  <c r="P29" i="1"/>
  <c r="P22" i="1"/>
  <c r="P25" i="1"/>
  <c r="P30" i="1"/>
  <c r="P17" i="1"/>
  <c r="P27" i="1"/>
  <c r="P23" i="1"/>
  <c r="P28" i="1"/>
  <c r="P38" i="1"/>
  <c r="P41" i="1"/>
  <c r="P32" i="1"/>
  <c r="P36" i="1"/>
  <c r="P18" i="1"/>
  <c r="P35" i="1"/>
  <c r="P14" i="1"/>
  <c r="P37" i="1"/>
  <c r="P7" i="1"/>
  <c r="P26" i="1"/>
  <c r="P40" i="1"/>
  <c r="P45" i="1"/>
  <c r="U59" i="5"/>
  <c r="U58" i="5"/>
  <c r="U57" i="5"/>
  <c r="U55" i="5"/>
  <c r="U54" i="5"/>
  <c r="U53" i="5"/>
  <c r="U51" i="5"/>
  <c r="U50" i="5"/>
  <c r="U49" i="5"/>
  <c r="U47" i="5"/>
  <c r="U46" i="5"/>
  <c r="U45" i="5"/>
  <c r="U43" i="5"/>
  <c r="U42" i="5"/>
  <c r="U41" i="5"/>
  <c r="U38" i="5"/>
  <c r="U39" i="5"/>
  <c r="U37" i="5"/>
  <c r="Q59" i="5"/>
  <c r="Q58" i="5"/>
  <c r="Q57" i="5"/>
  <c r="Q55" i="5"/>
  <c r="Q54" i="5"/>
  <c r="Q53" i="5"/>
  <c r="Q51" i="5"/>
  <c r="Q50" i="5"/>
  <c r="Q49" i="5"/>
  <c r="Q47" i="5"/>
  <c r="Q46" i="5"/>
  <c r="Q45" i="5"/>
  <c r="Q43" i="5"/>
  <c r="Q42" i="5"/>
  <c r="Q41" i="5"/>
  <c r="Q38" i="5"/>
  <c r="Q39" i="5"/>
  <c r="Q37" i="5"/>
  <c r="M59" i="5"/>
  <c r="M58" i="5"/>
  <c r="M57" i="5"/>
  <c r="M55" i="5"/>
  <c r="M54" i="5"/>
  <c r="M53" i="5"/>
  <c r="M47" i="5"/>
  <c r="M46" i="5"/>
  <c r="M45" i="5"/>
  <c r="M43" i="5"/>
  <c r="M42" i="5"/>
  <c r="M41" i="5"/>
  <c r="I59" i="5"/>
  <c r="I58" i="5"/>
  <c r="I57" i="5"/>
  <c r="I55" i="5"/>
  <c r="I54" i="5"/>
  <c r="I53" i="5"/>
  <c r="I51" i="5"/>
  <c r="I50" i="5"/>
  <c r="I49" i="5"/>
  <c r="I47" i="5"/>
  <c r="I46" i="5"/>
  <c r="I45" i="5"/>
  <c r="I43" i="5"/>
  <c r="I42" i="5"/>
  <c r="I41" i="5"/>
  <c r="I38" i="5"/>
  <c r="I39" i="5"/>
  <c r="I37" i="5"/>
  <c r="E59" i="5"/>
  <c r="E58" i="5"/>
  <c r="E57" i="5"/>
  <c r="E55" i="5"/>
  <c r="E54" i="5"/>
  <c r="E53" i="5"/>
  <c r="E51" i="5"/>
  <c r="E50" i="5"/>
  <c r="E49" i="5"/>
  <c r="E47" i="5"/>
  <c r="E46" i="5"/>
  <c r="E45" i="5"/>
  <c r="E43" i="5"/>
  <c r="E42" i="5"/>
  <c r="E41" i="5"/>
  <c r="E38" i="5"/>
  <c r="E39" i="5"/>
  <c r="E37" i="5"/>
  <c r="AA14" i="5" l="1"/>
  <c r="AA18" i="5"/>
  <c r="AA26" i="5"/>
  <c r="AA10" i="5"/>
  <c r="X18" i="5"/>
  <c r="F14" i="5"/>
  <c r="Z18" i="5"/>
  <c r="Z14" i="5"/>
  <c r="AA6" i="5"/>
  <c r="Z26" i="5"/>
  <c r="X10" i="5"/>
  <c r="Z22" i="5"/>
  <c r="X26" i="5"/>
  <c r="X22" i="5"/>
  <c r="X14" i="5"/>
  <c r="X6" i="5"/>
  <c r="Z10" i="5"/>
  <c r="Z6" i="5"/>
  <c r="Y59" i="5"/>
  <c r="Q56" i="5"/>
  <c r="R40" i="5" s="1"/>
  <c r="Z59" i="5"/>
  <c r="Y58" i="5"/>
  <c r="S40" i="1" s="1"/>
  <c r="U56" i="5"/>
  <c r="V48" i="5" s="1"/>
  <c r="X58" i="5"/>
  <c r="AA58" i="5"/>
  <c r="Y57" i="5"/>
  <c r="M56" i="5"/>
  <c r="N52" i="5" s="1"/>
  <c r="X57" i="5"/>
  <c r="AA57" i="5"/>
  <c r="AB56" i="5"/>
  <c r="W56" i="5"/>
  <c r="T56" i="5"/>
  <c r="S56" i="5"/>
  <c r="P56" i="5"/>
  <c r="O56" i="5"/>
  <c r="L56" i="5"/>
  <c r="K56" i="5"/>
  <c r="H56" i="5"/>
  <c r="G56" i="5"/>
  <c r="D56" i="5"/>
  <c r="C56" i="5"/>
  <c r="Y55" i="5"/>
  <c r="X55" i="5"/>
  <c r="AA55" i="5"/>
  <c r="Y54" i="5"/>
  <c r="U52" i="5"/>
  <c r="V44" i="5" s="1"/>
  <c r="X54" i="5"/>
  <c r="AA54" i="5"/>
  <c r="Z53" i="5"/>
  <c r="Y53" i="5"/>
  <c r="Q52" i="5"/>
  <c r="R48" i="5" s="1"/>
  <c r="M52" i="5"/>
  <c r="N56" i="5" s="1"/>
  <c r="X53" i="5"/>
  <c r="AA53" i="5"/>
  <c r="AB52" i="5"/>
  <c r="W52" i="5"/>
  <c r="T52" i="5"/>
  <c r="S52" i="5"/>
  <c r="P52" i="5"/>
  <c r="O52" i="5"/>
  <c r="L52" i="5"/>
  <c r="K52" i="5"/>
  <c r="H52" i="5"/>
  <c r="G52" i="5"/>
  <c r="D52" i="5"/>
  <c r="C52" i="5"/>
  <c r="Y51" i="5"/>
  <c r="R53" i="1" s="1"/>
  <c r="X51" i="5"/>
  <c r="AA51" i="5"/>
  <c r="Z50" i="5"/>
  <c r="Y50" i="5"/>
  <c r="R60" i="1" s="1"/>
  <c r="X50" i="5"/>
  <c r="AA50" i="5"/>
  <c r="Y49" i="5"/>
  <c r="Z49" i="5"/>
  <c r="AB48" i="5"/>
  <c r="W48" i="5"/>
  <c r="U48" i="5"/>
  <c r="V56" i="5" s="1"/>
  <c r="T48" i="5"/>
  <c r="S48" i="5"/>
  <c r="Q48" i="5"/>
  <c r="R52" i="5" s="1"/>
  <c r="P48" i="5"/>
  <c r="O48" i="5"/>
  <c r="M48" i="5"/>
  <c r="N36" i="5" s="1"/>
  <c r="L48" i="5"/>
  <c r="K48" i="5"/>
  <c r="I48" i="5"/>
  <c r="J40" i="5" s="1"/>
  <c r="H48" i="5"/>
  <c r="G48" i="5"/>
  <c r="E48" i="5"/>
  <c r="F44" i="5" s="1"/>
  <c r="D48" i="5"/>
  <c r="C48" i="5"/>
  <c r="Z47" i="5"/>
  <c r="Y47" i="5"/>
  <c r="Q44" i="5"/>
  <c r="R36" i="5" s="1"/>
  <c r="X47" i="5"/>
  <c r="AA47" i="5"/>
  <c r="Y46" i="5"/>
  <c r="U44" i="5"/>
  <c r="V52" i="5" s="1"/>
  <c r="Z46" i="5"/>
  <c r="Y45" i="5"/>
  <c r="I44" i="5"/>
  <c r="J56" i="5" s="1"/>
  <c r="AA45" i="5"/>
  <c r="AB44" i="5"/>
  <c r="W44" i="5"/>
  <c r="T44" i="5"/>
  <c r="S44" i="5"/>
  <c r="P44" i="5"/>
  <c r="O44" i="5"/>
  <c r="M44" i="5"/>
  <c r="N40" i="5" s="1"/>
  <c r="L44" i="5"/>
  <c r="K44" i="5"/>
  <c r="H44" i="5"/>
  <c r="G44" i="5"/>
  <c r="D44" i="5"/>
  <c r="C44" i="5"/>
  <c r="Y43" i="5"/>
  <c r="Q40" i="5"/>
  <c r="R56" i="5" s="1"/>
  <c r="Z43" i="5"/>
  <c r="Y42" i="5"/>
  <c r="U40" i="5"/>
  <c r="V36" i="5" s="1"/>
  <c r="X42" i="5"/>
  <c r="AA42" i="5"/>
  <c r="Y41" i="5"/>
  <c r="M40" i="5"/>
  <c r="N44" i="5" s="1"/>
  <c r="X41" i="5"/>
  <c r="AA41" i="5"/>
  <c r="AB40" i="5"/>
  <c r="W40" i="5"/>
  <c r="T40" i="5"/>
  <c r="S40" i="5"/>
  <c r="P40" i="5"/>
  <c r="O40" i="5"/>
  <c r="L40" i="5"/>
  <c r="K40" i="5"/>
  <c r="H40" i="5"/>
  <c r="G40" i="5"/>
  <c r="D40" i="5"/>
  <c r="C40" i="5"/>
  <c r="Y39" i="5"/>
  <c r="R20" i="1" s="1"/>
  <c r="U36" i="5"/>
  <c r="V40" i="5" s="1"/>
  <c r="X39" i="5"/>
  <c r="AA39" i="5"/>
  <c r="Y38" i="5"/>
  <c r="R9" i="1" s="1"/>
  <c r="S9" i="1" s="1"/>
  <c r="X38" i="5"/>
  <c r="AA38" i="5"/>
  <c r="Z37" i="5"/>
  <c r="Y37" i="5"/>
  <c r="R66" i="1" s="1"/>
  <c r="Q36" i="5"/>
  <c r="R44" i="5" s="1"/>
  <c r="M36" i="5"/>
  <c r="N48" i="5" s="1"/>
  <c r="X37" i="5"/>
  <c r="AA37" i="5"/>
  <c r="AB36" i="5"/>
  <c r="W36" i="5"/>
  <c r="T36" i="5"/>
  <c r="S36" i="5"/>
  <c r="P36" i="5"/>
  <c r="O36" i="5"/>
  <c r="L36" i="5"/>
  <c r="K36" i="5"/>
  <c r="H36" i="5"/>
  <c r="G36" i="5"/>
  <c r="D36" i="5"/>
  <c r="C36" i="5"/>
  <c r="Q60" i="1" l="1"/>
  <c r="P60" i="1"/>
  <c r="P53" i="1"/>
  <c r="Q53" i="1"/>
  <c r="Q9" i="1"/>
  <c r="P9" i="1"/>
  <c r="P20" i="1"/>
  <c r="Q20" i="1"/>
  <c r="Q66" i="1"/>
  <c r="P66" i="1"/>
  <c r="Y48" i="5"/>
  <c r="R10" i="1"/>
  <c r="S10" i="1" s="1"/>
  <c r="Y56" i="5"/>
  <c r="AA52" i="5"/>
  <c r="Y52" i="5"/>
  <c r="Y36" i="5"/>
  <c r="Y44" i="5"/>
  <c r="Y40" i="5"/>
  <c r="X48" i="5"/>
  <c r="AA36" i="5"/>
  <c r="AA46" i="5"/>
  <c r="AA44" i="5" s="1"/>
  <c r="AA59" i="5"/>
  <c r="AA56" i="5" s="1"/>
  <c r="E36" i="5"/>
  <c r="I36" i="5"/>
  <c r="J52" i="5" s="1"/>
  <c r="Z38" i="5"/>
  <c r="Z41" i="5"/>
  <c r="X43" i="5"/>
  <c r="X46" i="5"/>
  <c r="X49" i="5"/>
  <c r="Z51" i="5"/>
  <c r="Z48" i="5" s="1"/>
  <c r="E52" i="5"/>
  <c r="I52" i="5"/>
  <c r="J36" i="5" s="1"/>
  <c r="Z54" i="5"/>
  <c r="Z57" i="5"/>
  <c r="X59" i="5"/>
  <c r="AA49" i="5"/>
  <c r="AA48" i="5" s="1"/>
  <c r="Z39" i="5"/>
  <c r="E40" i="5"/>
  <c r="I40" i="5"/>
  <c r="J48" i="5" s="1"/>
  <c r="Z42" i="5"/>
  <c r="Z45" i="5"/>
  <c r="Z44" i="5" s="1"/>
  <c r="Z55" i="5"/>
  <c r="E56" i="5"/>
  <c r="I56" i="5"/>
  <c r="J44" i="5" s="1"/>
  <c r="Z58" i="5"/>
  <c r="AA43" i="5"/>
  <c r="AA40" i="5" s="1"/>
  <c r="X45" i="5"/>
  <c r="E44" i="5"/>
  <c r="U89" i="5"/>
  <c r="U88" i="5"/>
  <c r="U87" i="5"/>
  <c r="U85" i="5"/>
  <c r="U84" i="5"/>
  <c r="U83" i="5"/>
  <c r="U81" i="5"/>
  <c r="U80" i="5"/>
  <c r="U79" i="5"/>
  <c r="U77" i="5"/>
  <c r="U76" i="5"/>
  <c r="U75" i="5"/>
  <c r="U73" i="5"/>
  <c r="U72" i="5"/>
  <c r="U71" i="5"/>
  <c r="U68" i="5"/>
  <c r="U69" i="5"/>
  <c r="U67" i="5"/>
  <c r="S45" i="1"/>
  <c r="Q89" i="5"/>
  <c r="Q88" i="5"/>
  <c r="Q87" i="5"/>
  <c r="Q85" i="5"/>
  <c r="Q84" i="5"/>
  <c r="Q83" i="5"/>
  <c r="Q81" i="5"/>
  <c r="Q80" i="5"/>
  <c r="Q79" i="5"/>
  <c r="Q77" i="5"/>
  <c r="Q76" i="5"/>
  <c r="Q75" i="5"/>
  <c r="Q73" i="5"/>
  <c r="Q72" i="5"/>
  <c r="Q71" i="5"/>
  <c r="Q68" i="5"/>
  <c r="Q69" i="5"/>
  <c r="Q67" i="5"/>
  <c r="M89" i="5"/>
  <c r="M88" i="5"/>
  <c r="M87" i="5"/>
  <c r="M85" i="5"/>
  <c r="M84" i="5"/>
  <c r="M83" i="5"/>
  <c r="M81" i="5"/>
  <c r="M80" i="5"/>
  <c r="M79" i="5"/>
  <c r="M77" i="5"/>
  <c r="M76" i="5"/>
  <c r="M75" i="5"/>
  <c r="M73" i="5"/>
  <c r="M72" i="5"/>
  <c r="M71" i="5"/>
  <c r="M68" i="5"/>
  <c r="M69" i="5"/>
  <c r="M67" i="5"/>
  <c r="K74" i="5"/>
  <c r="I89" i="5"/>
  <c r="I88" i="5"/>
  <c r="I87" i="5"/>
  <c r="I85" i="5"/>
  <c r="I84" i="5"/>
  <c r="I83" i="5"/>
  <c r="I81" i="5"/>
  <c r="I80" i="5"/>
  <c r="I79" i="5"/>
  <c r="I77" i="5"/>
  <c r="I76" i="5"/>
  <c r="I75" i="5"/>
  <c r="I73" i="5"/>
  <c r="I72" i="5"/>
  <c r="I71" i="5"/>
  <c r="I68" i="5"/>
  <c r="I69" i="5"/>
  <c r="I67" i="5"/>
  <c r="E89" i="5"/>
  <c r="E88" i="5"/>
  <c r="E87" i="5"/>
  <c r="E85" i="5"/>
  <c r="E84" i="5"/>
  <c r="E83" i="5"/>
  <c r="E81" i="5"/>
  <c r="E80" i="5"/>
  <c r="E79" i="5"/>
  <c r="E77" i="5"/>
  <c r="E76" i="5"/>
  <c r="E75" i="5"/>
  <c r="E73" i="5"/>
  <c r="E72" i="5"/>
  <c r="E71" i="5"/>
  <c r="E68" i="5"/>
  <c r="E69" i="5"/>
  <c r="E67" i="5"/>
  <c r="P10" i="1" l="1"/>
  <c r="Q10" i="1"/>
  <c r="Z52" i="5"/>
  <c r="Z36" i="5"/>
  <c r="X44" i="5"/>
  <c r="F48" i="5"/>
  <c r="F36" i="5"/>
  <c r="X56" i="5"/>
  <c r="F40" i="5"/>
  <c r="X52" i="5"/>
  <c r="F56" i="5"/>
  <c r="X36" i="5"/>
  <c r="F52" i="5"/>
  <c r="X40" i="5"/>
  <c r="Z56" i="5"/>
  <c r="Z40" i="5"/>
  <c r="U82" i="5"/>
  <c r="Q82" i="5"/>
  <c r="M82" i="5"/>
  <c r="I82" i="5"/>
  <c r="E82" i="5"/>
  <c r="C82" i="5"/>
  <c r="Y89" i="5"/>
  <c r="Y88" i="5"/>
  <c r="Y87" i="5"/>
  <c r="M86" i="5"/>
  <c r="N82" i="5" s="1"/>
  <c r="AB86" i="5"/>
  <c r="W86" i="5"/>
  <c r="T86" i="5"/>
  <c r="S86" i="5"/>
  <c r="P86" i="5"/>
  <c r="O86" i="5"/>
  <c r="L86" i="5"/>
  <c r="K86" i="5"/>
  <c r="H86" i="5"/>
  <c r="G86" i="5"/>
  <c r="D86" i="5"/>
  <c r="C86" i="5"/>
  <c r="Y85" i="5"/>
  <c r="AA85" i="5"/>
  <c r="Y84" i="5"/>
  <c r="Y83" i="5"/>
  <c r="X83" i="5"/>
  <c r="AB82" i="5"/>
  <c r="W82" i="5"/>
  <c r="T82" i="5"/>
  <c r="S82" i="5"/>
  <c r="P82" i="5"/>
  <c r="O82" i="5"/>
  <c r="L82" i="5"/>
  <c r="K82" i="5"/>
  <c r="H82" i="5"/>
  <c r="G82" i="5"/>
  <c r="D82" i="5"/>
  <c r="Y81" i="5"/>
  <c r="Y80" i="5"/>
  <c r="X80" i="5"/>
  <c r="Y79" i="5"/>
  <c r="AB78" i="5"/>
  <c r="W78" i="5"/>
  <c r="T78" i="5"/>
  <c r="S78" i="5"/>
  <c r="Q78" i="5"/>
  <c r="R82" i="5" s="1"/>
  <c r="P78" i="5"/>
  <c r="O78" i="5"/>
  <c r="L78" i="5"/>
  <c r="K78" i="5"/>
  <c r="H78" i="5"/>
  <c r="G78" i="5"/>
  <c r="D78" i="5"/>
  <c r="C78" i="5"/>
  <c r="M74" i="5"/>
  <c r="N70" i="5" s="1"/>
  <c r="Y76" i="5"/>
  <c r="I74" i="5"/>
  <c r="J86" i="5" s="1"/>
  <c r="AA76" i="5"/>
  <c r="Y75" i="5"/>
  <c r="E74" i="5"/>
  <c r="AB74" i="5"/>
  <c r="W74" i="5"/>
  <c r="U74" i="5"/>
  <c r="V82" i="5" s="1"/>
  <c r="T74" i="5"/>
  <c r="S74" i="5"/>
  <c r="P74" i="5"/>
  <c r="O74" i="5"/>
  <c r="L74" i="5"/>
  <c r="H74" i="5"/>
  <c r="G74" i="5"/>
  <c r="D74" i="5"/>
  <c r="C74" i="5"/>
  <c r="Z73" i="5"/>
  <c r="Y73" i="5"/>
  <c r="Y72" i="5"/>
  <c r="AA72" i="5"/>
  <c r="Y71" i="5"/>
  <c r="AB70" i="5"/>
  <c r="W70" i="5"/>
  <c r="T70" i="5"/>
  <c r="S70" i="5"/>
  <c r="P70" i="5"/>
  <c r="O70" i="5"/>
  <c r="L70" i="5"/>
  <c r="K70" i="5"/>
  <c r="H70" i="5"/>
  <c r="G70" i="5"/>
  <c r="D70" i="5"/>
  <c r="C70" i="5"/>
  <c r="Y69" i="5"/>
  <c r="Y68" i="5"/>
  <c r="Y67" i="5"/>
  <c r="AB66" i="5"/>
  <c r="W66" i="5"/>
  <c r="T66" i="5"/>
  <c r="S66" i="5"/>
  <c r="P66" i="5"/>
  <c r="O66" i="5"/>
  <c r="L66" i="5"/>
  <c r="K66" i="5"/>
  <c r="H66" i="5"/>
  <c r="G66" i="5"/>
  <c r="D66" i="5"/>
  <c r="C66" i="5"/>
  <c r="Y82" i="5" l="1"/>
  <c r="Y86" i="5"/>
  <c r="Y78" i="5"/>
  <c r="Y74" i="5"/>
  <c r="Q66" i="5"/>
  <c r="R74" i="5" s="1"/>
  <c r="X68" i="5"/>
  <c r="Q70" i="5"/>
  <c r="R86" i="5" s="1"/>
  <c r="U78" i="5"/>
  <c r="V86" i="5" s="1"/>
  <c r="M78" i="5"/>
  <c r="N66" i="5" s="1"/>
  <c r="X88" i="5"/>
  <c r="Q86" i="5"/>
  <c r="R70" i="5" s="1"/>
  <c r="AA67" i="5"/>
  <c r="I70" i="5"/>
  <c r="J78" i="5" s="1"/>
  <c r="Y70" i="5"/>
  <c r="AA75" i="5"/>
  <c r="Q74" i="5"/>
  <c r="R66" i="5" s="1"/>
  <c r="I78" i="5"/>
  <c r="J70" i="5" s="1"/>
  <c r="R78" i="5"/>
  <c r="X84" i="5"/>
  <c r="AA87" i="5"/>
  <c r="M70" i="5"/>
  <c r="N74" i="5" s="1"/>
  <c r="AA80" i="5"/>
  <c r="AA83" i="5"/>
  <c r="F78" i="5"/>
  <c r="X81" i="5"/>
  <c r="Z77" i="5"/>
  <c r="I66" i="5"/>
  <c r="J82" i="5" s="1"/>
  <c r="Z67" i="5"/>
  <c r="X67" i="5"/>
  <c r="X71" i="5"/>
  <c r="AA73" i="5"/>
  <c r="X76" i="5"/>
  <c r="AA77" i="5"/>
  <c r="X79" i="5"/>
  <c r="AA79" i="5"/>
  <c r="E78" i="5"/>
  <c r="M66" i="5"/>
  <c r="N78" i="5" s="1"/>
  <c r="Y66" i="5"/>
  <c r="Z69" i="5"/>
  <c r="AA69" i="5"/>
  <c r="X73" i="5"/>
  <c r="Z75" i="5"/>
  <c r="X75" i="5"/>
  <c r="Z80" i="5"/>
  <c r="N86" i="5"/>
  <c r="Z83" i="5"/>
  <c r="Z85" i="5"/>
  <c r="X85" i="5"/>
  <c r="X89" i="5"/>
  <c r="AA89" i="5"/>
  <c r="Z89" i="5"/>
  <c r="Z68" i="5"/>
  <c r="E66" i="5"/>
  <c r="AA68" i="5"/>
  <c r="U66" i="5"/>
  <c r="V70" i="5" s="1"/>
  <c r="X69" i="5"/>
  <c r="Z72" i="5"/>
  <c r="E70" i="5"/>
  <c r="X72" i="5"/>
  <c r="U70" i="5"/>
  <c r="V66" i="5" s="1"/>
  <c r="Z76" i="5"/>
  <c r="Z79" i="5"/>
  <c r="Z88" i="5"/>
  <c r="E86" i="5"/>
  <c r="AA88" i="5"/>
  <c r="U86" i="5"/>
  <c r="V78" i="5" s="1"/>
  <c r="I86" i="5"/>
  <c r="J74" i="5" s="1"/>
  <c r="X87" i="5"/>
  <c r="AA71" i="5"/>
  <c r="X77" i="5"/>
  <c r="AA81" i="5"/>
  <c r="AA84" i="5"/>
  <c r="AA82" i="5" s="1"/>
  <c r="V74" i="5"/>
  <c r="Z71" i="5"/>
  <c r="Z81" i="5"/>
  <c r="J66" i="5"/>
  <c r="Z84" i="5"/>
  <c r="Z87" i="5"/>
  <c r="U28" i="4"/>
  <c r="U27" i="4"/>
  <c r="U26" i="4"/>
  <c r="U24" i="4"/>
  <c r="U23" i="4"/>
  <c r="U22" i="4"/>
  <c r="U20" i="4"/>
  <c r="U19" i="4"/>
  <c r="U18" i="4"/>
  <c r="U16" i="4"/>
  <c r="U15" i="4"/>
  <c r="U14" i="4"/>
  <c r="U12" i="4"/>
  <c r="U11" i="4"/>
  <c r="U10" i="4"/>
  <c r="U7" i="4"/>
  <c r="U8" i="4"/>
  <c r="U6" i="4"/>
  <c r="Q28" i="4"/>
  <c r="Q27" i="4"/>
  <c r="Q26" i="4"/>
  <c r="Q24" i="4"/>
  <c r="Q23" i="4"/>
  <c r="Q22" i="4"/>
  <c r="Q20" i="4"/>
  <c r="Q19" i="4"/>
  <c r="Q18" i="4"/>
  <c r="Q16" i="4"/>
  <c r="Q15" i="4"/>
  <c r="Q14" i="4"/>
  <c r="Q12" i="4"/>
  <c r="Q11" i="4"/>
  <c r="Q10" i="4"/>
  <c r="Q7" i="4"/>
  <c r="Q8" i="4"/>
  <c r="Q6" i="4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7" i="4"/>
  <c r="M8" i="4"/>
  <c r="M6" i="4"/>
  <c r="I28" i="4"/>
  <c r="I27" i="4"/>
  <c r="I26" i="4"/>
  <c r="I24" i="4"/>
  <c r="I23" i="4"/>
  <c r="I22" i="4"/>
  <c r="I20" i="4"/>
  <c r="I19" i="4"/>
  <c r="I18" i="4"/>
  <c r="I16" i="4"/>
  <c r="I15" i="4"/>
  <c r="I14" i="4"/>
  <c r="I12" i="4"/>
  <c r="I11" i="4"/>
  <c r="I10" i="4"/>
  <c r="I7" i="4"/>
  <c r="I8" i="4"/>
  <c r="I6" i="4"/>
  <c r="E28" i="4"/>
  <c r="E27" i="4"/>
  <c r="E26" i="4"/>
  <c r="E24" i="4"/>
  <c r="E23" i="4"/>
  <c r="E22" i="4"/>
  <c r="E20" i="4"/>
  <c r="E19" i="4"/>
  <c r="E18" i="4"/>
  <c r="E16" i="4"/>
  <c r="E15" i="4"/>
  <c r="E14" i="4"/>
  <c r="E12" i="4"/>
  <c r="E11" i="4"/>
  <c r="E10" i="4"/>
  <c r="E7" i="4"/>
  <c r="E8" i="4"/>
  <c r="E6" i="4"/>
  <c r="Z70" i="5" l="1"/>
  <c r="Z86" i="5"/>
  <c r="AA86" i="5"/>
  <c r="AA74" i="5"/>
  <c r="AA66" i="5"/>
  <c r="AA70" i="5"/>
  <c r="X74" i="5"/>
  <c r="X86" i="5"/>
  <c r="F66" i="5"/>
  <c r="Z78" i="5"/>
  <c r="F82" i="5"/>
  <c r="X70" i="5"/>
  <c r="X78" i="5"/>
  <c r="F74" i="5"/>
  <c r="Z66" i="5"/>
  <c r="F70" i="5"/>
  <c r="X82" i="5"/>
  <c r="F86" i="5"/>
  <c r="X66" i="5"/>
  <c r="Z82" i="5"/>
  <c r="Z74" i="5"/>
  <c r="AA78" i="5"/>
  <c r="AA28" i="4"/>
  <c r="Y28" i="4"/>
  <c r="Z28" i="4"/>
  <c r="Y27" i="4"/>
  <c r="X27" i="4"/>
  <c r="AA27" i="4"/>
  <c r="Y26" i="4"/>
  <c r="X26" i="4"/>
  <c r="AB25" i="4"/>
  <c r="W25" i="4"/>
  <c r="U25" i="4"/>
  <c r="V17" i="4" s="1"/>
  <c r="T25" i="4"/>
  <c r="S25" i="4"/>
  <c r="Q25" i="4"/>
  <c r="R9" i="4" s="1"/>
  <c r="P25" i="4"/>
  <c r="O25" i="4"/>
  <c r="M25" i="4"/>
  <c r="N21" i="4" s="1"/>
  <c r="L25" i="4"/>
  <c r="K25" i="4"/>
  <c r="I25" i="4"/>
  <c r="H25" i="4"/>
  <c r="G25" i="4"/>
  <c r="E25" i="4"/>
  <c r="F5" i="4" s="1"/>
  <c r="D25" i="4"/>
  <c r="C25" i="4"/>
  <c r="Y24" i="4"/>
  <c r="Z24" i="4"/>
  <c r="AA24" i="4"/>
  <c r="Y23" i="4"/>
  <c r="U21" i="4"/>
  <c r="V13" i="4" s="1"/>
  <c r="M21" i="4"/>
  <c r="N25" i="4" s="1"/>
  <c r="X23" i="4"/>
  <c r="Y22" i="4"/>
  <c r="Q21" i="4"/>
  <c r="R17" i="4" s="1"/>
  <c r="X22" i="4"/>
  <c r="AA22" i="4"/>
  <c r="AB21" i="4"/>
  <c r="W21" i="4"/>
  <c r="T21" i="4"/>
  <c r="S21" i="4"/>
  <c r="P21" i="4"/>
  <c r="O21" i="4"/>
  <c r="L21" i="4"/>
  <c r="K21" i="4"/>
  <c r="H21" i="4"/>
  <c r="G21" i="4"/>
  <c r="D21" i="4"/>
  <c r="C21" i="4"/>
  <c r="Y20" i="4"/>
  <c r="S41" i="1" s="1"/>
  <c r="X20" i="4"/>
  <c r="Y19" i="4"/>
  <c r="Z19" i="4"/>
  <c r="X19" i="4"/>
  <c r="AA19" i="4"/>
  <c r="Y18" i="4"/>
  <c r="Z18" i="4"/>
  <c r="AB17" i="4"/>
  <c r="W17" i="4"/>
  <c r="U17" i="4"/>
  <c r="V25" i="4" s="1"/>
  <c r="T17" i="4"/>
  <c r="S17" i="4"/>
  <c r="Q17" i="4"/>
  <c r="R21" i="4" s="1"/>
  <c r="P17" i="4"/>
  <c r="O17" i="4"/>
  <c r="M17" i="4"/>
  <c r="N5" i="4" s="1"/>
  <c r="L17" i="4"/>
  <c r="K17" i="4"/>
  <c r="I17" i="4"/>
  <c r="J9" i="4" s="1"/>
  <c r="H17" i="4"/>
  <c r="G17" i="4"/>
  <c r="E17" i="4"/>
  <c r="D17" i="4"/>
  <c r="C17" i="4"/>
  <c r="Y16" i="4"/>
  <c r="Z16" i="4"/>
  <c r="X16" i="4"/>
  <c r="AA16" i="4"/>
  <c r="AA15" i="4"/>
  <c r="Y15" i="4"/>
  <c r="S58" i="1" s="1"/>
  <c r="U13" i="4"/>
  <c r="V21" i="4" s="1"/>
  <c r="M13" i="4"/>
  <c r="N9" i="4" s="1"/>
  <c r="Z15" i="4"/>
  <c r="Y14" i="4"/>
  <c r="Q13" i="4"/>
  <c r="R5" i="4" s="1"/>
  <c r="I13" i="4"/>
  <c r="J25" i="4" s="1"/>
  <c r="AA14" i="4"/>
  <c r="AB13" i="4"/>
  <c r="W13" i="4"/>
  <c r="T13" i="4"/>
  <c r="S13" i="4"/>
  <c r="P13" i="4"/>
  <c r="O13" i="4"/>
  <c r="L13" i="4"/>
  <c r="K13" i="4"/>
  <c r="J13" i="4"/>
  <c r="H13" i="4"/>
  <c r="G13" i="4"/>
  <c r="D13" i="4"/>
  <c r="C13" i="4"/>
  <c r="Y12" i="4"/>
  <c r="U9" i="4"/>
  <c r="V5" i="4" s="1"/>
  <c r="Z12" i="4"/>
  <c r="Y11" i="4"/>
  <c r="Z11" i="4"/>
  <c r="AA11" i="4"/>
  <c r="Y10" i="4"/>
  <c r="M9" i="4"/>
  <c r="N13" i="4" s="1"/>
  <c r="X10" i="4"/>
  <c r="AB9" i="4"/>
  <c r="W9" i="4"/>
  <c r="T9" i="4"/>
  <c r="S9" i="4"/>
  <c r="Q9" i="4"/>
  <c r="R25" i="4" s="1"/>
  <c r="P9" i="4"/>
  <c r="O9" i="4"/>
  <c r="L9" i="4"/>
  <c r="K9" i="4"/>
  <c r="H9" i="4"/>
  <c r="G9" i="4"/>
  <c r="E9" i="4"/>
  <c r="F21" i="4" s="1"/>
  <c r="D9" i="4"/>
  <c r="C9" i="4"/>
  <c r="Y8" i="4"/>
  <c r="Z8" i="4"/>
  <c r="AA8" i="4"/>
  <c r="Y7" i="4"/>
  <c r="U5" i="4"/>
  <c r="V9" i="4" s="1"/>
  <c r="X7" i="4"/>
  <c r="Y6" i="4"/>
  <c r="Q5" i="4"/>
  <c r="R13" i="4" s="1"/>
  <c r="M5" i="4"/>
  <c r="N17" i="4" s="1"/>
  <c r="X6" i="4"/>
  <c r="AA6" i="4"/>
  <c r="AB5" i="4"/>
  <c r="W5" i="4"/>
  <c r="T5" i="4"/>
  <c r="S5" i="4"/>
  <c r="P5" i="4"/>
  <c r="O5" i="4"/>
  <c r="L5" i="4"/>
  <c r="K5" i="4"/>
  <c r="H5" i="4"/>
  <c r="G5" i="4"/>
  <c r="D5" i="4"/>
  <c r="C5" i="4"/>
  <c r="Y17" i="4" l="1"/>
  <c r="AA13" i="4"/>
  <c r="Y21" i="4"/>
  <c r="X25" i="4"/>
  <c r="Y25" i="4"/>
  <c r="X17" i="4"/>
  <c r="F13" i="4"/>
  <c r="Y13" i="4"/>
  <c r="Y9" i="4"/>
  <c r="Y5" i="4"/>
  <c r="Z6" i="4"/>
  <c r="X8" i="4"/>
  <c r="X11" i="4"/>
  <c r="AA12" i="4"/>
  <c r="X14" i="4"/>
  <c r="AA18" i="4"/>
  <c r="Z22" i="4"/>
  <c r="X24" i="4"/>
  <c r="E5" i="4"/>
  <c r="I5" i="4"/>
  <c r="J21" i="4" s="1"/>
  <c r="Z7" i="4"/>
  <c r="Z10" i="4"/>
  <c r="Z9" i="4" s="1"/>
  <c r="X12" i="4"/>
  <c r="X15" i="4"/>
  <c r="X18" i="4"/>
  <c r="Z20" i="4"/>
  <c r="Z17" i="4" s="1"/>
  <c r="E21" i="4"/>
  <c r="I21" i="4"/>
  <c r="J5" i="4" s="1"/>
  <c r="Z23" i="4"/>
  <c r="Z26" i="4"/>
  <c r="X28" i="4"/>
  <c r="Z27" i="4"/>
  <c r="AA7" i="4"/>
  <c r="AA5" i="4" s="1"/>
  <c r="I9" i="4"/>
  <c r="J17" i="4" s="1"/>
  <c r="AA10" i="4"/>
  <c r="Z14" i="4"/>
  <c r="Z13" i="4" s="1"/>
  <c r="AA20" i="4"/>
  <c r="AA23" i="4"/>
  <c r="AA21" i="4" s="1"/>
  <c r="AA26" i="4"/>
  <c r="AA25" i="4" s="1"/>
  <c r="E13" i="4"/>
  <c r="U57" i="4"/>
  <c r="U56" i="4"/>
  <c r="U55" i="4"/>
  <c r="U53" i="4"/>
  <c r="U52" i="4"/>
  <c r="U51" i="4"/>
  <c r="U49" i="4"/>
  <c r="U48" i="4"/>
  <c r="U47" i="4"/>
  <c r="U45" i="4"/>
  <c r="U44" i="4"/>
  <c r="U43" i="4"/>
  <c r="U41" i="4"/>
  <c r="U40" i="4"/>
  <c r="U39" i="4"/>
  <c r="U36" i="4"/>
  <c r="U37" i="4"/>
  <c r="U35" i="4"/>
  <c r="Q57" i="4"/>
  <c r="Q56" i="4"/>
  <c r="Q55" i="4"/>
  <c r="Q53" i="4"/>
  <c r="Q52" i="4"/>
  <c r="Q51" i="4"/>
  <c r="Q49" i="4"/>
  <c r="Q48" i="4"/>
  <c r="Q47" i="4"/>
  <c r="Q45" i="4"/>
  <c r="Q44" i="4"/>
  <c r="Q43" i="4"/>
  <c r="Q41" i="4"/>
  <c r="Q40" i="4"/>
  <c r="Q39" i="4"/>
  <c r="Q36" i="4"/>
  <c r="Q37" i="4"/>
  <c r="Q35" i="4"/>
  <c r="M57" i="4"/>
  <c r="M56" i="4"/>
  <c r="M55" i="4"/>
  <c r="M53" i="4"/>
  <c r="M52" i="4"/>
  <c r="M51" i="4"/>
  <c r="M49" i="4"/>
  <c r="M48" i="4"/>
  <c r="M47" i="4"/>
  <c r="M45" i="4"/>
  <c r="M44" i="4"/>
  <c r="M43" i="4"/>
  <c r="M41" i="4"/>
  <c r="M40" i="4"/>
  <c r="M39" i="4"/>
  <c r="M36" i="4"/>
  <c r="M37" i="4"/>
  <c r="M35" i="4"/>
  <c r="I57" i="4"/>
  <c r="I56" i="4"/>
  <c r="I55" i="4"/>
  <c r="I53" i="4"/>
  <c r="I52" i="4"/>
  <c r="I51" i="4"/>
  <c r="I49" i="4"/>
  <c r="I48" i="4"/>
  <c r="I47" i="4"/>
  <c r="I45" i="4"/>
  <c r="I44" i="4"/>
  <c r="I43" i="4"/>
  <c r="I41" i="4"/>
  <c r="I40" i="4"/>
  <c r="I39" i="4"/>
  <c r="I36" i="4"/>
  <c r="I37" i="4"/>
  <c r="I35" i="4"/>
  <c r="E57" i="4"/>
  <c r="E56" i="4"/>
  <c r="E55" i="4"/>
  <c r="E53" i="4"/>
  <c r="E52" i="4"/>
  <c r="E51" i="4"/>
  <c r="E49" i="4"/>
  <c r="E48" i="4"/>
  <c r="E47" i="4"/>
  <c r="E45" i="4"/>
  <c r="E44" i="4"/>
  <c r="E43" i="4"/>
  <c r="E41" i="4"/>
  <c r="E40" i="4"/>
  <c r="E39" i="4"/>
  <c r="E36" i="4"/>
  <c r="E37" i="4"/>
  <c r="E35" i="4"/>
  <c r="AA9" i="4" l="1"/>
  <c r="Z25" i="4"/>
  <c r="Z5" i="4"/>
  <c r="X9" i="4"/>
  <c r="F25" i="4"/>
  <c r="X5" i="4"/>
  <c r="X13" i="4"/>
  <c r="F17" i="4"/>
  <c r="Z21" i="4"/>
  <c r="F9" i="4"/>
  <c r="X21" i="4"/>
  <c r="AA17" i="4"/>
  <c r="U50" i="4"/>
  <c r="Q50" i="4"/>
  <c r="M50" i="4"/>
  <c r="I50" i="4"/>
  <c r="E50" i="4"/>
  <c r="C50" i="4"/>
  <c r="Z57" i="4"/>
  <c r="Y57" i="4"/>
  <c r="AA57" i="4"/>
  <c r="AA56" i="4"/>
  <c r="Y56" i="4"/>
  <c r="U54" i="4"/>
  <c r="V46" i="4" s="1"/>
  <c r="X56" i="4"/>
  <c r="Y55" i="4"/>
  <c r="Q54" i="4"/>
  <c r="R38" i="4" s="1"/>
  <c r="M54" i="4"/>
  <c r="N50" i="4" s="1"/>
  <c r="I54" i="4"/>
  <c r="J42" i="4" s="1"/>
  <c r="AA55" i="4"/>
  <c r="AB54" i="4"/>
  <c r="W54" i="4"/>
  <c r="T54" i="4"/>
  <c r="S54" i="4"/>
  <c r="P54" i="4"/>
  <c r="O54" i="4"/>
  <c r="L54" i="4"/>
  <c r="K54" i="4"/>
  <c r="H54" i="4"/>
  <c r="G54" i="4"/>
  <c r="D54" i="4"/>
  <c r="C54" i="4"/>
  <c r="Y53" i="4"/>
  <c r="V42" i="4"/>
  <c r="X53" i="4"/>
  <c r="Y52" i="4"/>
  <c r="X52" i="4"/>
  <c r="AA52" i="4"/>
  <c r="Y51" i="4"/>
  <c r="S74" i="1" s="1"/>
  <c r="R46" i="4"/>
  <c r="Z51" i="4"/>
  <c r="X51" i="4"/>
  <c r="AB50" i="4"/>
  <c r="W50" i="4"/>
  <c r="T50" i="4"/>
  <c r="S50" i="4"/>
  <c r="P50" i="4"/>
  <c r="O50" i="4"/>
  <c r="L50" i="4"/>
  <c r="K50" i="4"/>
  <c r="H50" i="4"/>
  <c r="G50" i="4"/>
  <c r="D50" i="4"/>
  <c r="Y49" i="4"/>
  <c r="I46" i="4"/>
  <c r="AA49" i="4"/>
  <c r="Y48" i="4"/>
  <c r="Z48" i="4"/>
  <c r="X48" i="4"/>
  <c r="Z47" i="4"/>
  <c r="Y47" i="4"/>
  <c r="Q46" i="4"/>
  <c r="R50" i="4" s="1"/>
  <c r="AA47" i="4"/>
  <c r="AB46" i="4"/>
  <c r="W46" i="4"/>
  <c r="U46" i="4"/>
  <c r="V54" i="4" s="1"/>
  <c r="T46" i="4"/>
  <c r="S46" i="4"/>
  <c r="P46" i="4"/>
  <c r="O46" i="4"/>
  <c r="L46" i="4"/>
  <c r="K46" i="4"/>
  <c r="H46" i="4"/>
  <c r="G46" i="4"/>
  <c r="E46" i="4"/>
  <c r="F42" i="4" s="1"/>
  <c r="D46" i="4"/>
  <c r="C46" i="4"/>
  <c r="Y45" i="4"/>
  <c r="Z45" i="4"/>
  <c r="X45" i="4"/>
  <c r="Z44" i="4"/>
  <c r="Y44" i="4"/>
  <c r="AA44" i="4"/>
  <c r="Y43" i="4"/>
  <c r="X43" i="4"/>
  <c r="AB42" i="4"/>
  <c r="W42" i="4"/>
  <c r="U42" i="4"/>
  <c r="V50" i="4" s="1"/>
  <c r="T42" i="4"/>
  <c r="S42" i="4"/>
  <c r="Q42" i="4"/>
  <c r="R34" i="4" s="1"/>
  <c r="P42" i="4"/>
  <c r="O42" i="4"/>
  <c r="M42" i="4"/>
  <c r="N38" i="4" s="1"/>
  <c r="L42" i="4"/>
  <c r="K42" i="4"/>
  <c r="I42" i="4"/>
  <c r="J54" i="4" s="1"/>
  <c r="H42" i="4"/>
  <c r="G42" i="4"/>
  <c r="E42" i="4"/>
  <c r="D42" i="4"/>
  <c r="C42" i="4"/>
  <c r="Z41" i="4"/>
  <c r="Y41" i="4"/>
  <c r="X41" i="4"/>
  <c r="AA41" i="4"/>
  <c r="Y40" i="4"/>
  <c r="U38" i="4"/>
  <c r="V34" i="4" s="1"/>
  <c r="X40" i="4"/>
  <c r="Y39" i="4"/>
  <c r="Q38" i="4"/>
  <c r="R54" i="4" s="1"/>
  <c r="M38" i="4"/>
  <c r="N42" i="4" s="1"/>
  <c r="I38" i="4"/>
  <c r="J46" i="4" s="1"/>
  <c r="AA39" i="4"/>
  <c r="AB38" i="4"/>
  <c r="W38" i="4"/>
  <c r="T38" i="4"/>
  <c r="S38" i="4"/>
  <c r="P38" i="4"/>
  <c r="O38" i="4"/>
  <c r="L38" i="4"/>
  <c r="K38" i="4"/>
  <c r="H38" i="4"/>
  <c r="G38" i="4"/>
  <c r="D38" i="4"/>
  <c r="C38" i="4"/>
  <c r="Y37" i="4"/>
  <c r="U34" i="4"/>
  <c r="V38" i="4" s="1"/>
  <c r="X37" i="4"/>
  <c r="Y36" i="4"/>
  <c r="Z36" i="4"/>
  <c r="AA36" i="4"/>
  <c r="Y35" i="4"/>
  <c r="M34" i="4"/>
  <c r="N46" i="4" s="1"/>
  <c r="Z35" i="4"/>
  <c r="AB34" i="4"/>
  <c r="W34" i="4"/>
  <c r="T34" i="4"/>
  <c r="S34" i="4"/>
  <c r="Q34" i="4"/>
  <c r="R42" i="4" s="1"/>
  <c r="P34" i="4"/>
  <c r="O34" i="4"/>
  <c r="L34" i="4"/>
  <c r="K34" i="4"/>
  <c r="H34" i="4"/>
  <c r="G34" i="4"/>
  <c r="D34" i="4"/>
  <c r="C34" i="4"/>
  <c r="AA54" i="4" l="1"/>
  <c r="Y42" i="4"/>
  <c r="Y54" i="4"/>
  <c r="Y34" i="4"/>
  <c r="Y50" i="4"/>
  <c r="Y46" i="4"/>
  <c r="X42" i="4"/>
  <c r="Y38" i="4"/>
  <c r="J38" i="4"/>
  <c r="X36" i="4"/>
  <c r="AA40" i="4"/>
  <c r="AA38" i="4" s="1"/>
  <c r="E34" i="4"/>
  <c r="AA35" i="4"/>
  <c r="Z39" i="4"/>
  <c r="X44" i="4"/>
  <c r="AA45" i="4"/>
  <c r="F46" i="4"/>
  <c r="X47" i="4"/>
  <c r="AA48" i="4"/>
  <c r="AA46" i="4" s="1"/>
  <c r="Z49" i="4"/>
  <c r="Z46" i="4" s="1"/>
  <c r="J34" i="4"/>
  <c r="N54" i="4"/>
  <c r="AA51" i="4"/>
  <c r="Z52" i="4"/>
  <c r="Z55" i="4"/>
  <c r="X57" i="4"/>
  <c r="X39" i="4"/>
  <c r="AA53" i="4"/>
  <c r="X55" i="4"/>
  <c r="I34" i="4"/>
  <c r="J50" i="4" s="1"/>
  <c r="X35" i="4"/>
  <c r="Z37" i="4"/>
  <c r="Z34" i="4" s="1"/>
  <c r="E38" i="4"/>
  <c r="Z40" i="4"/>
  <c r="Z43" i="4"/>
  <c r="Z42" i="4" s="1"/>
  <c r="Z53" i="4"/>
  <c r="E54" i="4"/>
  <c r="Z56" i="4"/>
  <c r="AA37" i="4"/>
  <c r="AA43" i="4"/>
  <c r="X49" i="4"/>
  <c r="M46" i="4"/>
  <c r="N34" i="4" s="1"/>
  <c r="S71" i="1"/>
  <c r="S77" i="1"/>
  <c r="X76" i="4"/>
  <c r="AA42" i="4" l="1"/>
  <c r="Z38" i="4"/>
  <c r="Z54" i="4"/>
  <c r="Z50" i="4"/>
  <c r="AA34" i="4"/>
  <c r="X46" i="4"/>
  <c r="X50" i="4"/>
  <c r="F38" i="4"/>
  <c r="AA50" i="4"/>
  <c r="X34" i="4"/>
  <c r="F54" i="4"/>
  <c r="F34" i="4"/>
  <c r="X54" i="4"/>
  <c r="F50" i="4"/>
  <c r="X38" i="4"/>
  <c r="U86" i="4"/>
  <c r="U85" i="4"/>
  <c r="U84" i="4"/>
  <c r="U82" i="4"/>
  <c r="U81" i="4"/>
  <c r="U80" i="4"/>
  <c r="U78" i="4"/>
  <c r="U77" i="4"/>
  <c r="U76" i="4"/>
  <c r="U74" i="4"/>
  <c r="U73" i="4"/>
  <c r="U72" i="4"/>
  <c r="U70" i="4"/>
  <c r="U69" i="4"/>
  <c r="U68" i="4"/>
  <c r="U65" i="4"/>
  <c r="U66" i="4"/>
  <c r="U64" i="4"/>
  <c r="Q86" i="4"/>
  <c r="Q85" i="4"/>
  <c r="Q84" i="4"/>
  <c r="Q82" i="4"/>
  <c r="Q81" i="4"/>
  <c r="Q80" i="4"/>
  <c r="Q78" i="4"/>
  <c r="Q77" i="4"/>
  <c r="Q76" i="4"/>
  <c r="Q74" i="4"/>
  <c r="Q73" i="4"/>
  <c r="Q72" i="4"/>
  <c r="Q70" i="4"/>
  <c r="Q69" i="4"/>
  <c r="Q68" i="4"/>
  <c r="Q65" i="4"/>
  <c r="Q66" i="4"/>
  <c r="Q64" i="4"/>
  <c r="M86" i="4"/>
  <c r="M85" i="4"/>
  <c r="M84" i="4"/>
  <c r="M82" i="4"/>
  <c r="M81" i="4"/>
  <c r="M80" i="4"/>
  <c r="M79" i="4" s="1"/>
  <c r="M78" i="4"/>
  <c r="M77" i="4"/>
  <c r="M76" i="4"/>
  <c r="M74" i="4"/>
  <c r="M73" i="4"/>
  <c r="M72" i="4"/>
  <c r="M70" i="4"/>
  <c r="M69" i="4"/>
  <c r="M68" i="4"/>
  <c r="M65" i="4"/>
  <c r="M66" i="4"/>
  <c r="M64" i="4"/>
  <c r="I86" i="4"/>
  <c r="I85" i="4"/>
  <c r="I84" i="4"/>
  <c r="I82" i="4"/>
  <c r="I81" i="4"/>
  <c r="I80" i="4"/>
  <c r="I78" i="4"/>
  <c r="I77" i="4"/>
  <c r="I76" i="4"/>
  <c r="I74" i="4"/>
  <c r="I73" i="4"/>
  <c r="I72" i="4"/>
  <c r="I70" i="4"/>
  <c r="I69" i="4"/>
  <c r="I68" i="4"/>
  <c r="I65" i="4"/>
  <c r="I66" i="4"/>
  <c r="I64" i="4"/>
  <c r="E79" i="4"/>
  <c r="E86" i="4"/>
  <c r="E85" i="4"/>
  <c r="E84" i="4"/>
  <c r="E82" i="4"/>
  <c r="E81" i="4"/>
  <c r="E80" i="4"/>
  <c r="E78" i="4"/>
  <c r="E77" i="4"/>
  <c r="E76" i="4"/>
  <c r="E74" i="4"/>
  <c r="E73" i="4"/>
  <c r="E72" i="4"/>
  <c r="E70" i="4"/>
  <c r="E69" i="4"/>
  <c r="E68" i="4"/>
  <c r="E65" i="4"/>
  <c r="E66" i="4"/>
  <c r="E64" i="4"/>
  <c r="C79" i="4"/>
  <c r="U79" i="4" l="1"/>
  <c r="Q79" i="4"/>
  <c r="I79" i="4"/>
  <c r="J63" i="4" s="1"/>
  <c r="Y86" i="4"/>
  <c r="Y85" i="4"/>
  <c r="U83" i="4"/>
  <c r="V75" i="4" s="1"/>
  <c r="Y84" i="4"/>
  <c r="Q83" i="4"/>
  <c r="R67" i="4" s="1"/>
  <c r="Z84" i="4"/>
  <c r="AB83" i="4"/>
  <c r="W83" i="4"/>
  <c r="T83" i="4"/>
  <c r="S83" i="4"/>
  <c r="P83" i="4"/>
  <c r="O83" i="4"/>
  <c r="L83" i="4"/>
  <c r="K83" i="4"/>
  <c r="H83" i="4"/>
  <c r="G83" i="4"/>
  <c r="E83" i="4"/>
  <c r="D83" i="4"/>
  <c r="C83" i="4"/>
  <c r="Y82" i="4"/>
  <c r="Y81" i="4"/>
  <c r="R75" i="4"/>
  <c r="Z81" i="4"/>
  <c r="Y80" i="4"/>
  <c r="AB79" i="4"/>
  <c r="W79" i="4"/>
  <c r="V71" i="4"/>
  <c r="T79" i="4"/>
  <c r="S79" i="4"/>
  <c r="P79" i="4"/>
  <c r="O79" i="4"/>
  <c r="L79" i="4"/>
  <c r="K79" i="4"/>
  <c r="H79" i="4"/>
  <c r="G79" i="4"/>
  <c r="D79" i="4"/>
  <c r="Y78" i="4"/>
  <c r="Z78" i="4"/>
  <c r="Y77" i="4"/>
  <c r="U75" i="4"/>
  <c r="V83" i="4" s="1"/>
  <c r="AA77" i="4"/>
  <c r="Y76" i="4"/>
  <c r="AB75" i="4"/>
  <c r="W75" i="4"/>
  <c r="T75" i="4"/>
  <c r="S75" i="4"/>
  <c r="P75" i="4"/>
  <c r="O75" i="4"/>
  <c r="M75" i="4"/>
  <c r="N63" i="4" s="1"/>
  <c r="L75" i="4"/>
  <c r="K75" i="4"/>
  <c r="H75" i="4"/>
  <c r="G75" i="4"/>
  <c r="D75" i="4"/>
  <c r="C75" i="4"/>
  <c r="Y74" i="4"/>
  <c r="AA74" i="4"/>
  <c r="Y73" i="4"/>
  <c r="Y72" i="4"/>
  <c r="AB71" i="4"/>
  <c r="W71" i="4"/>
  <c r="T71" i="4"/>
  <c r="S71" i="4"/>
  <c r="Q71" i="4"/>
  <c r="R63" i="4" s="1"/>
  <c r="P71" i="4"/>
  <c r="O71" i="4"/>
  <c r="L71" i="4"/>
  <c r="K71" i="4"/>
  <c r="H71" i="4"/>
  <c r="G71" i="4"/>
  <c r="D71" i="4"/>
  <c r="C71" i="4"/>
  <c r="Y70" i="4"/>
  <c r="Y69" i="4"/>
  <c r="X69" i="4"/>
  <c r="Y68" i="4"/>
  <c r="U67" i="4"/>
  <c r="V63" i="4" s="1"/>
  <c r="Q67" i="4"/>
  <c r="R83" i="4" s="1"/>
  <c r="AB67" i="4"/>
  <c r="W67" i="4"/>
  <c r="T67" i="4"/>
  <c r="S67" i="4"/>
  <c r="P67" i="4"/>
  <c r="O67" i="4"/>
  <c r="L67" i="4"/>
  <c r="K67" i="4"/>
  <c r="H67" i="4"/>
  <c r="G67" i="4"/>
  <c r="E67" i="4"/>
  <c r="F79" i="4" s="1"/>
  <c r="D67" i="4"/>
  <c r="C67" i="4"/>
  <c r="Y66" i="4"/>
  <c r="Y65" i="4"/>
  <c r="I63" i="4"/>
  <c r="J79" i="4" s="1"/>
  <c r="Y64" i="4"/>
  <c r="E63" i="4"/>
  <c r="AB63" i="4"/>
  <c r="W63" i="4"/>
  <c r="U63" i="4"/>
  <c r="V67" i="4" s="1"/>
  <c r="T63" i="4"/>
  <c r="S63" i="4"/>
  <c r="Q63" i="4"/>
  <c r="R71" i="4" s="1"/>
  <c r="P63" i="4"/>
  <c r="O63" i="4"/>
  <c r="M63" i="4"/>
  <c r="N75" i="4" s="1"/>
  <c r="L63" i="4"/>
  <c r="K63" i="4"/>
  <c r="H63" i="4"/>
  <c r="G63" i="4"/>
  <c r="D63" i="4"/>
  <c r="C63" i="4"/>
  <c r="Y75" i="4" l="1"/>
  <c r="X68" i="4"/>
  <c r="Y71" i="4"/>
  <c r="X81" i="4"/>
  <c r="X82" i="4"/>
  <c r="Y79" i="4"/>
  <c r="X84" i="4"/>
  <c r="Y83" i="4"/>
  <c r="AA66" i="4"/>
  <c r="F63" i="4"/>
  <c r="AA64" i="4"/>
  <c r="Z65" i="4"/>
  <c r="X66" i="4"/>
  <c r="Y63" i="4"/>
  <c r="I67" i="4"/>
  <c r="J75" i="4" s="1"/>
  <c r="M71" i="4"/>
  <c r="N67" i="4" s="1"/>
  <c r="AA73" i="4"/>
  <c r="U71" i="4"/>
  <c r="V79" i="4" s="1"/>
  <c r="Q75" i="4"/>
  <c r="R79" i="4" s="1"/>
  <c r="N83" i="4"/>
  <c r="M83" i="4"/>
  <c r="N79" i="4" s="1"/>
  <c r="AA86" i="4"/>
  <c r="X65" i="4"/>
  <c r="M67" i="4"/>
  <c r="N71" i="4" s="1"/>
  <c r="AA69" i="4"/>
  <c r="X73" i="4"/>
  <c r="I75" i="4"/>
  <c r="J67" i="4" s="1"/>
  <c r="AA78" i="4"/>
  <c r="I83" i="4"/>
  <c r="J71" i="4" s="1"/>
  <c r="X63" i="4"/>
  <c r="F83" i="4"/>
  <c r="Z64" i="4"/>
  <c r="X64" i="4"/>
  <c r="Y67" i="4"/>
  <c r="AA70" i="4"/>
  <c r="Z77" i="4"/>
  <c r="E75" i="4"/>
  <c r="X77" i="4"/>
  <c r="X78" i="4"/>
  <c r="X79" i="4"/>
  <c r="F67" i="4"/>
  <c r="Z80" i="4"/>
  <c r="X80" i="4"/>
  <c r="Z68" i="4"/>
  <c r="X70" i="4"/>
  <c r="AA72" i="4"/>
  <c r="AA76" i="4"/>
  <c r="X86" i="4"/>
  <c r="X72" i="4"/>
  <c r="Z74" i="4"/>
  <c r="E71" i="4"/>
  <c r="X74" i="4"/>
  <c r="AA80" i="4"/>
  <c r="AA82" i="4"/>
  <c r="X85" i="4"/>
  <c r="AA65" i="4"/>
  <c r="Z66" i="4"/>
  <c r="AA68" i="4"/>
  <c r="Z69" i="4"/>
  <c r="Z72" i="4"/>
  <c r="AA81" i="4"/>
  <c r="Z82" i="4"/>
  <c r="AA84" i="4"/>
  <c r="Z85" i="4"/>
  <c r="Z70" i="4"/>
  <c r="I71" i="4"/>
  <c r="J83" i="4" s="1"/>
  <c r="Z73" i="4"/>
  <c r="Z76" i="4"/>
  <c r="AA85" i="4"/>
  <c r="Z86" i="4"/>
  <c r="U28" i="2"/>
  <c r="U27" i="2"/>
  <c r="U26" i="2"/>
  <c r="U24" i="2"/>
  <c r="U23" i="2"/>
  <c r="U22" i="2"/>
  <c r="U20" i="2"/>
  <c r="U19" i="2"/>
  <c r="U18" i="2"/>
  <c r="U16" i="2"/>
  <c r="U15" i="2"/>
  <c r="U14" i="2"/>
  <c r="U12" i="2"/>
  <c r="U11" i="2"/>
  <c r="U10" i="2"/>
  <c r="U7" i="2"/>
  <c r="U8" i="2"/>
  <c r="U6" i="2"/>
  <c r="Q28" i="2"/>
  <c r="Q27" i="2"/>
  <c r="Q26" i="2"/>
  <c r="Q24" i="2"/>
  <c r="Q23" i="2"/>
  <c r="Q22" i="2"/>
  <c r="Q20" i="2"/>
  <c r="Q19" i="2"/>
  <c r="Q18" i="2"/>
  <c r="Q16" i="2"/>
  <c r="Q15" i="2"/>
  <c r="Q14" i="2"/>
  <c r="Q12" i="2"/>
  <c r="Q11" i="2"/>
  <c r="Q10" i="2"/>
  <c r="Q7" i="2"/>
  <c r="Q8" i="2"/>
  <c r="Q6" i="2"/>
  <c r="M28" i="2"/>
  <c r="M27" i="2"/>
  <c r="M26" i="2"/>
  <c r="M24" i="2"/>
  <c r="M23" i="2"/>
  <c r="M22" i="2"/>
  <c r="M20" i="2"/>
  <c r="M19" i="2"/>
  <c r="M18" i="2"/>
  <c r="M16" i="2"/>
  <c r="M15" i="2"/>
  <c r="M14" i="2"/>
  <c r="M12" i="2"/>
  <c r="M11" i="2"/>
  <c r="M10" i="2"/>
  <c r="M7" i="2"/>
  <c r="M8" i="2"/>
  <c r="M6" i="2"/>
  <c r="I28" i="2"/>
  <c r="I27" i="2"/>
  <c r="I26" i="2"/>
  <c r="I24" i="2"/>
  <c r="I23" i="2"/>
  <c r="I22" i="2"/>
  <c r="I20" i="2"/>
  <c r="I19" i="2"/>
  <c r="I18" i="2"/>
  <c r="I16" i="2"/>
  <c r="I15" i="2"/>
  <c r="I14" i="2"/>
  <c r="I12" i="2"/>
  <c r="I11" i="2"/>
  <c r="I10" i="2"/>
  <c r="I7" i="2"/>
  <c r="I8" i="2"/>
  <c r="I6" i="2"/>
  <c r="E28" i="2"/>
  <c r="E27" i="2"/>
  <c r="E26" i="2"/>
  <c r="E24" i="2"/>
  <c r="E23" i="2"/>
  <c r="E22" i="2"/>
  <c r="E20" i="2"/>
  <c r="E19" i="2"/>
  <c r="E18" i="2"/>
  <c r="E16" i="2"/>
  <c r="E15" i="2"/>
  <c r="E14" i="2"/>
  <c r="E12" i="2"/>
  <c r="E11" i="2"/>
  <c r="E10" i="2"/>
  <c r="E7" i="2"/>
  <c r="E8" i="2"/>
  <c r="E6" i="2"/>
  <c r="AA75" i="4" l="1"/>
  <c r="X67" i="4"/>
  <c r="AA71" i="4"/>
  <c r="AA67" i="4"/>
  <c r="AA63" i="4"/>
  <c r="Z75" i="4"/>
  <c r="Z83" i="4"/>
  <c r="AA83" i="4"/>
  <c r="X83" i="4"/>
  <c r="X71" i="4"/>
  <c r="F75" i="4"/>
  <c r="Z67" i="4"/>
  <c r="Z63" i="4"/>
  <c r="F71" i="4"/>
  <c r="X75" i="4"/>
  <c r="AA79" i="4"/>
  <c r="Z71" i="4"/>
  <c r="Z79" i="4"/>
  <c r="Y28" i="2"/>
  <c r="U25" i="2"/>
  <c r="V17" i="2" s="1"/>
  <c r="X28" i="2"/>
  <c r="AA28" i="2"/>
  <c r="Y27" i="2"/>
  <c r="X27" i="2"/>
  <c r="AA27" i="2"/>
  <c r="Z26" i="2"/>
  <c r="Y26" i="2"/>
  <c r="Q25" i="2"/>
  <c r="R9" i="2" s="1"/>
  <c r="M25" i="2"/>
  <c r="N21" i="2" s="1"/>
  <c r="X26" i="2"/>
  <c r="AA26" i="2"/>
  <c r="AB25" i="2"/>
  <c r="W25" i="2"/>
  <c r="T25" i="2"/>
  <c r="S25" i="2"/>
  <c r="P25" i="2"/>
  <c r="O25" i="2"/>
  <c r="L25" i="2"/>
  <c r="K25" i="2"/>
  <c r="H25" i="2"/>
  <c r="G25" i="2"/>
  <c r="D25" i="2"/>
  <c r="C25" i="2"/>
  <c r="Y24" i="2"/>
  <c r="X24" i="2"/>
  <c r="AA24" i="2"/>
  <c r="Y23" i="2"/>
  <c r="Z23" i="2"/>
  <c r="X23" i="2"/>
  <c r="Y22" i="2"/>
  <c r="Z22" i="2"/>
  <c r="X22" i="2"/>
  <c r="AB21" i="2"/>
  <c r="W21" i="2"/>
  <c r="U21" i="2"/>
  <c r="V13" i="2" s="1"/>
  <c r="T21" i="2"/>
  <c r="S21" i="2"/>
  <c r="P21" i="2"/>
  <c r="O21" i="2"/>
  <c r="M21" i="2"/>
  <c r="N25" i="2" s="1"/>
  <c r="L21" i="2"/>
  <c r="K21" i="2"/>
  <c r="I21" i="2"/>
  <c r="J5" i="2" s="1"/>
  <c r="H21" i="2"/>
  <c r="G21" i="2"/>
  <c r="E21" i="2"/>
  <c r="F9" i="2" s="1"/>
  <c r="D21" i="2"/>
  <c r="C21" i="2"/>
  <c r="Y20" i="2"/>
  <c r="Z20" i="2"/>
  <c r="X20" i="2"/>
  <c r="AA20" i="2"/>
  <c r="Y19" i="2"/>
  <c r="S70" i="1" s="1"/>
  <c r="Z19" i="2"/>
  <c r="X19" i="2"/>
  <c r="Y18" i="2"/>
  <c r="S76" i="1" s="1"/>
  <c r="AA18" i="2"/>
  <c r="AB17" i="2"/>
  <c r="W17" i="2"/>
  <c r="U17" i="2"/>
  <c r="V25" i="2" s="1"/>
  <c r="T17" i="2"/>
  <c r="S17" i="2"/>
  <c r="Q17" i="2"/>
  <c r="R21" i="2" s="1"/>
  <c r="P17" i="2"/>
  <c r="O17" i="2"/>
  <c r="M17" i="2"/>
  <c r="N5" i="2" s="1"/>
  <c r="L17" i="2"/>
  <c r="K17" i="2"/>
  <c r="I17" i="2"/>
  <c r="J9" i="2" s="1"/>
  <c r="H17" i="2"/>
  <c r="G17" i="2"/>
  <c r="E17" i="2"/>
  <c r="F13" i="2" s="1"/>
  <c r="D17" i="2"/>
  <c r="C17" i="2"/>
  <c r="Y16" i="2"/>
  <c r="S35" i="1" s="1"/>
  <c r="Z16" i="2"/>
  <c r="AA16" i="2"/>
  <c r="Y15" i="2"/>
  <c r="S17" i="1" s="1"/>
  <c r="U13" i="2"/>
  <c r="V21" i="2" s="1"/>
  <c r="AA15" i="2"/>
  <c r="Y14" i="2"/>
  <c r="S68" i="1" s="1"/>
  <c r="M13" i="2"/>
  <c r="N9" i="2" s="1"/>
  <c r="X14" i="2"/>
  <c r="AA14" i="2"/>
  <c r="AB13" i="2"/>
  <c r="W13" i="2"/>
  <c r="T13" i="2"/>
  <c r="S13" i="2"/>
  <c r="P13" i="2"/>
  <c r="O13" i="2"/>
  <c r="L13" i="2"/>
  <c r="K13" i="2"/>
  <c r="H13" i="2"/>
  <c r="G13" i="2"/>
  <c r="D13" i="2"/>
  <c r="C13" i="2"/>
  <c r="Y12" i="2"/>
  <c r="S53" i="1" s="1"/>
  <c r="Z12" i="2"/>
  <c r="Y11" i="2"/>
  <c r="S60" i="1" s="1"/>
  <c r="U9" i="2"/>
  <c r="V5" i="2" s="1"/>
  <c r="X11" i="2"/>
  <c r="AA11" i="2"/>
  <c r="Y10" i="2"/>
  <c r="Q9" i="2"/>
  <c r="R25" i="2" s="1"/>
  <c r="Z10" i="2"/>
  <c r="X10" i="2"/>
  <c r="AA10" i="2"/>
  <c r="AB9" i="2"/>
  <c r="W9" i="2"/>
  <c r="T9" i="2"/>
  <c r="S9" i="2"/>
  <c r="P9" i="2"/>
  <c r="O9" i="2"/>
  <c r="L9" i="2"/>
  <c r="K9" i="2"/>
  <c r="H9" i="2"/>
  <c r="G9" i="2"/>
  <c r="D9" i="2"/>
  <c r="C9" i="2"/>
  <c r="Y8" i="2"/>
  <c r="S33" i="1" s="1"/>
  <c r="Y7" i="2"/>
  <c r="AA7" i="2"/>
  <c r="Y6" i="2"/>
  <c r="S72" i="1" s="1"/>
  <c r="Q5" i="2"/>
  <c r="R13" i="2" s="1"/>
  <c r="AB5" i="2"/>
  <c r="W5" i="2"/>
  <c r="T5" i="2"/>
  <c r="S5" i="2"/>
  <c r="P5" i="2"/>
  <c r="O5" i="2"/>
  <c r="L5" i="2"/>
  <c r="K5" i="2"/>
  <c r="H5" i="2"/>
  <c r="G5" i="2"/>
  <c r="D5" i="2"/>
  <c r="C5" i="2"/>
  <c r="Y25" i="2" l="1"/>
  <c r="S32" i="1"/>
  <c r="Y21" i="2"/>
  <c r="Y13" i="2"/>
  <c r="Y17" i="2"/>
  <c r="AA13" i="2"/>
  <c r="Y9" i="2"/>
  <c r="X17" i="2"/>
  <c r="Y5" i="2"/>
  <c r="AA6" i="2"/>
  <c r="X7" i="2"/>
  <c r="U5" i="2"/>
  <c r="V9" i="2" s="1"/>
  <c r="AA8" i="2"/>
  <c r="E5" i="2"/>
  <c r="F25" i="2" s="1"/>
  <c r="M5" i="2"/>
  <c r="N17" i="2" s="1"/>
  <c r="X8" i="2"/>
  <c r="AA25" i="2"/>
  <c r="Z6" i="2"/>
  <c r="I5" i="2"/>
  <c r="Z7" i="2"/>
  <c r="X12" i="2"/>
  <c r="X18" i="2"/>
  <c r="AA19" i="2"/>
  <c r="AA17" i="2" s="1"/>
  <c r="AA22" i="2"/>
  <c r="X6" i="2"/>
  <c r="Z8" i="2"/>
  <c r="E9" i="2"/>
  <c r="I9" i="2"/>
  <c r="J17" i="2" s="1"/>
  <c r="M9" i="2"/>
  <c r="N13" i="2" s="1"/>
  <c r="Z11" i="2"/>
  <c r="Z9" i="2" s="1"/>
  <c r="Z14" i="2"/>
  <c r="X16" i="2"/>
  <c r="AA23" i="2"/>
  <c r="Z24" i="2"/>
  <c r="Z21" i="2" s="1"/>
  <c r="E25" i="2"/>
  <c r="I25" i="2"/>
  <c r="J13" i="2" s="1"/>
  <c r="Z27" i="2"/>
  <c r="AA12" i="2"/>
  <c r="AA9" i="2" s="1"/>
  <c r="X15" i="2"/>
  <c r="Q21" i="2"/>
  <c r="E13" i="2"/>
  <c r="I13" i="2"/>
  <c r="J25" i="2" s="1"/>
  <c r="Q13" i="2"/>
  <c r="R5" i="2" s="1"/>
  <c r="Z15" i="2"/>
  <c r="Z18" i="2"/>
  <c r="Z17" i="2" s="1"/>
  <c r="Z28" i="2"/>
  <c r="U57" i="2"/>
  <c r="U56" i="2"/>
  <c r="U55" i="2"/>
  <c r="U53" i="2"/>
  <c r="U52" i="2"/>
  <c r="U51" i="2"/>
  <c r="U49" i="2"/>
  <c r="U48" i="2"/>
  <c r="U47" i="2"/>
  <c r="U45" i="2"/>
  <c r="U44" i="2"/>
  <c r="U43" i="2"/>
  <c r="U41" i="2"/>
  <c r="U40" i="2"/>
  <c r="U39" i="2"/>
  <c r="U36" i="2"/>
  <c r="U37" i="2"/>
  <c r="U35" i="2"/>
  <c r="Q57" i="2"/>
  <c r="Q56" i="2"/>
  <c r="Q55" i="2"/>
  <c r="Q53" i="2"/>
  <c r="Q52" i="2"/>
  <c r="Q51" i="2"/>
  <c r="Q49" i="2"/>
  <c r="Q48" i="2"/>
  <c r="Q47" i="2"/>
  <c r="Q45" i="2"/>
  <c r="Q44" i="2"/>
  <c r="Q43" i="2"/>
  <c r="Q41" i="2"/>
  <c r="Q40" i="2"/>
  <c r="Q39" i="2"/>
  <c r="Q35" i="2"/>
  <c r="Q36" i="2"/>
  <c r="Q37" i="2"/>
  <c r="M57" i="2"/>
  <c r="M56" i="2"/>
  <c r="M55" i="2"/>
  <c r="M53" i="2"/>
  <c r="M52" i="2"/>
  <c r="M51" i="2"/>
  <c r="M49" i="2"/>
  <c r="M48" i="2"/>
  <c r="M47" i="2"/>
  <c r="M45" i="2"/>
  <c r="M44" i="2"/>
  <c r="M43" i="2"/>
  <c r="M41" i="2"/>
  <c r="M40" i="2"/>
  <c r="M39" i="2"/>
  <c r="M36" i="2"/>
  <c r="M37" i="2"/>
  <c r="M35" i="2"/>
  <c r="I57" i="2"/>
  <c r="I56" i="2"/>
  <c r="I55" i="2"/>
  <c r="I53" i="2"/>
  <c r="I52" i="2"/>
  <c r="I51" i="2"/>
  <c r="I49" i="2"/>
  <c r="I48" i="2"/>
  <c r="I47" i="2"/>
  <c r="I45" i="2"/>
  <c r="I44" i="2"/>
  <c r="I43" i="2"/>
  <c r="I41" i="2"/>
  <c r="I40" i="2"/>
  <c r="I39" i="2"/>
  <c r="I36" i="2"/>
  <c r="I37" i="2"/>
  <c r="I35" i="2"/>
  <c r="E57" i="2"/>
  <c r="E56" i="2"/>
  <c r="E55" i="2"/>
  <c r="E53" i="2"/>
  <c r="E52" i="2"/>
  <c r="E51" i="2"/>
  <c r="E49" i="2"/>
  <c r="E48" i="2"/>
  <c r="E47" i="2"/>
  <c r="E45" i="2"/>
  <c r="E44" i="2"/>
  <c r="E43" i="2"/>
  <c r="E41" i="2"/>
  <c r="E40" i="2"/>
  <c r="E39" i="2"/>
  <c r="E36" i="2"/>
  <c r="E37" i="2"/>
  <c r="E35" i="2"/>
  <c r="AA5" i="2" l="1"/>
  <c r="Z25" i="2"/>
  <c r="Z5" i="2"/>
  <c r="X13" i="2"/>
  <c r="F17" i="2"/>
  <c r="X21" i="2"/>
  <c r="R17" i="2"/>
  <c r="AA21" i="2"/>
  <c r="X25" i="2"/>
  <c r="F5" i="2"/>
  <c r="Z13" i="2"/>
  <c r="X9" i="2"/>
  <c r="F21" i="2"/>
  <c r="X5" i="2"/>
  <c r="J21" i="2"/>
  <c r="Y57" i="2"/>
  <c r="I54" i="2"/>
  <c r="AA57" i="2"/>
  <c r="Y56" i="2"/>
  <c r="X56" i="2"/>
  <c r="Y55" i="2"/>
  <c r="Q54" i="2"/>
  <c r="R38" i="2" s="1"/>
  <c r="M54" i="2"/>
  <c r="N50" i="2" s="1"/>
  <c r="X55" i="2"/>
  <c r="AA55" i="2"/>
  <c r="AB54" i="2"/>
  <c r="W54" i="2"/>
  <c r="U54" i="2"/>
  <c r="T54" i="2"/>
  <c r="S54" i="2"/>
  <c r="P54" i="2"/>
  <c r="O54" i="2"/>
  <c r="L54" i="2"/>
  <c r="K54" i="2"/>
  <c r="H54" i="2"/>
  <c r="G54" i="2"/>
  <c r="E54" i="2"/>
  <c r="F34" i="2" s="1"/>
  <c r="D54" i="2"/>
  <c r="C54" i="2"/>
  <c r="Y53" i="2"/>
  <c r="S29" i="1" s="1"/>
  <c r="X53" i="2"/>
  <c r="AA53" i="2"/>
  <c r="Z52" i="2"/>
  <c r="Y52" i="2"/>
  <c r="S37" i="1" s="1"/>
  <c r="X52" i="2"/>
  <c r="AA52" i="2"/>
  <c r="Y51" i="2"/>
  <c r="Z51" i="2"/>
  <c r="AB50" i="2"/>
  <c r="W50" i="2"/>
  <c r="U50" i="2"/>
  <c r="V42" i="2" s="1"/>
  <c r="T50" i="2"/>
  <c r="S50" i="2"/>
  <c r="Q50" i="2"/>
  <c r="P50" i="2"/>
  <c r="O50" i="2"/>
  <c r="M50" i="2"/>
  <c r="N54" i="2" s="1"/>
  <c r="L50" i="2"/>
  <c r="K50" i="2"/>
  <c r="I50" i="2"/>
  <c r="J34" i="2" s="1"/>
  <c r="H50" i="2"/>
  <c r="G50" i="2"/>
  <c r="E50" i="2"/>
  <c r="D50" i="2"/>
  <c r="C50" i="2"/>
  <c r="Z49" i="2"/>
  <c r="Y49" i="2"/>
  <c r="Q46" i="2"/>
  <c r="R50" i="2" s="1"/>
  <c r="X49" i="2"/>
  <c r="AA49" i="2"/>
  <c r="Y48" i="2"/>
  <c r="U46" i="2"/>
  <c r="V54" i="2" s="1"/>
  <c r="Z48" i="2"/>
  <c r="Y47" i="2"/>
  <c r="I46" i="2"/>
  <c r="J38" i="2" s="1"/>
  <c r="AA47" i="2"/>
  <c r="AB46" i="2"/>
  <c r="W46" i="2"/>
  <c r="V46" i="2"/>
  <c r="T46" i="2"/>
  <c r="S46" i="2"/>
  <c r="R46" i="2"/>
  <c r="P46" i="2"/>
  <c r="O46" i="2"/>
  <c r="M46" i="2"/>
  <c r="N34" i="2" s="1"/>
  <c r="L46" i="2"/>
  <c r="K46" i="2"/>
  <c r="H46" i="2"/>
  <c r="G46" i="2"/>
  <c r="D46" i="2"/>
  <c r="C46" i="2"/>
  <c r="Y45" i="2"/>
  <c r="S27" i="1" s="1"/>
  <c r="Q42" i="2"/>
  <c r="R34" i="2" s="1"/>
  <c r="Z45" i="2"/>
  <c r="Y44" i="2"/>
  <c r="S30" i="1" s="1"/>
  <c r="U42" i="2"/>
  <c r="V50" i="2" s="1"/>
  <c r="X44" i="2"/>
  <c r="AA44" i="2"/>
  <c r="Y43" i="2"/>
  <c r="S69" i="1" s="1"/>
  <c r="M42" i="2"/>
  <c r="N38" i="2" s="1"/>
  <c r="X43" i="2"/>
  <c r="AA43" i="2"/>
  <c r="AB42" i="2"/>
  <c r="W42" i="2"/>
  <c r="T42" i="2"/>
  <c r="S42" i="2"/>
  <c r="P42" i="2"/>
  <c r="O42" i="2"/>
  <c r="L42" i="2"/>
  <c r="K42" i="2"/>
  <c r="H42" i="2"/>
  <c r="G42" i="2"/>
  <c r="D42" i="2"/>
  <c r="C42" i="2"/>
  <c r="Y41" i="2"/>
  <c r="X41" i="2"/>
  <c r="AA41" i="2"/>
  <c r="Y40" i="2"/>
  <c r="U38" i="2"/>
  <c r="V34" i="2" s="1"/>
  <c r="X40" i="2"/>
  <c r="AA40" i="2"/>
  <c r="Z39" i="2"/>
  <c r="Y39" i="2"/>
  <c r="S51" i="1" s="1"/>
  <c r="Q38" i="2"/>
  <c r="R54" i="2" s="1"/>
  <c r="M38" i="2"/>
  <c r="N42" i="2" s="1"/>
  <c r="X39" i="2"/>
  <c r="AA39" i="2"/>
  <c r="AB38" i="2"/>
  <c r="W38" i="2"/>
  <c r="T38" i="2"/>
  <c r="S38" i="2"/>
  <c r="P38" i="2"/>
  <c r="O38" i="2"/>
  <c r="L38" i="2"/>
  <c r="K38" i="2"/>
  <c r="H38" i="2"/>
  <c r="G38" i="2"/>
  <c r="D38" i="2"/>
  <c r="C38" i="2"/>
  <c r="Y37" i="2"/>
  <c r="X37" i="2"/>
  <c r="AA37" i="2"/>
  <c r="Z36" i="2"/>
  <c r="Y36" i="2"/>
  <c r="S55" i="1" s="1"/>
  <c r="X36" i="2"/>
  <c r="AA36" i="2"/>
  <c r="Y35" i="2"/>
  <c r="Z35" i="2"/>
  <c r="AB34" i="2"/>
  <c r="W34" i="2"/>
  <c r="U34" i="2"/>
  <c r="V38" i="2" s="1"/>
  <c r="T34" i="2"/>
  <c r="S34" i="2"/>
  <c r="Q34" i="2"/>
  <c r="R42" i="2" s="1"/>
  <c r="P34" i="2"/>
  <c r="O34" i="2"/>
  <c r="M34" i="2"/>
  <c r="N46" i="2" s="1"/>
  <c r="L34" i="2"/>
  <c r="K34" i="2"/>
  <c r="I34" i="2"/>
  <c r="J50" i="2" s="1"/>
  <c r="H34" i="2"/>
  <c r="G34" i="2"/>
  <c r="E34" i="2"/>
  <c r="D34" i="2"/>
  <c r="C34" i="2"/>
  <c r="Y46" i="2" l="1"/>
  <c r="Y34" i="2"/>
  <c r="Y50" i="2"/>
  <c r="Y42" i="2"/>
  <c r="X34" i="2"/>
  <c r="Y38" i="2"/>
  <c r="Y54" i="2"/>
  <c r="X50" i="2"/>
  <c r="AA38" i="2"/>
  <c r="J42" i="2"/>
  <c r="X54" i="2"/>
  <c r="AA48" i="2"/>
  <c r="AA46" i="2" s="1"/>
  <c r="Z55" i="2"/>
  <c r="X57" i="2"/>
  <c r="X35" i="2"/>
  <c r="Z37" i="2"/>
  <c r="Z34" i="2" s="1"/>
  <c r="E38" i="2"/>
  <c r="I38" i="2"/>
  <c r="J46" i="2" s="1"/>
  <c r="Z40" i="2"/>
  <c r="Z43" i="2"/>
  <c r="X45" i="2"/>
  <c r="X48" i="2"/>
  <c r="X51" i="2"/>
  <c r="Z53" i="2"/>
  <c r="Z50" i="2" s="1"/>
  <c r="Z56" i="2"/>
  <c r="AA35" i="2"/>
  <c r="AA34" i="2" s="1"/>
  <c r="AA45" i="2"/>
  <c r="AA42" i="2" s="1"/>
  <c r="X47" i="2"/>
  <c r="AA51" i="2"/>
  <c r="AA50" i="2" s="1"/>
  <c r="F38" i="2"/>
  <c r="Z41" i="2"/>
  <c r="E42" i="2"/>
  <c r="I42" i="2"/>
  <c r="J54" i="2" s="1"/>
  <c r="Z44" i="2"/>
  <c r="Z47" i="2"/>
  <c r="Z46" i="2" s="1"/>
  <c r="F54" i="2"/>
  <c r="AA56" i="2"/>
  <c r="AA54" i="2" s="1"/>
  <c r="Z57" i="2"/>
  <c r="E46" i="2"/>
  <c r="U86" i="2"/>
  <c r="U85" i="2"/>
  <c r="U84" i="2"/>
  <c r="U82" i="2"/>
  <c r="U81" i="2"/>
  <c r="U80" i="2"/>
  <c r="U78" i="2"/>
  <c r="U77" i="2"/>
  <c r="U76" i="2"/>
  <c r="U74" i="2"/>
  <c r="U73" i="2"/>
  <c r="U72" i="2"/>
  <c r="U70" i="2"/>
  <c r="U69" i="2"/>
  <c r="U68" i="2"/>
  <c r="U65" i="2"/>
  <c r="U66" i="2"/>
  <c r="U64" i="2"/>
  <c r="Q86" i="2"/>
  <c r="Q85" i="2"/>
  <c r="Q84" i="2"/>
  <c r="Q82" i="2"/>
  <c r="Q81" i="2"/>
  <c r="Q80" i="2"/>
  <c r="Q78" i="2"/>
  <c r="Q77" i="2"/>
  <c r="Q76" i="2"/>
  <c r="Q74" i="2"/>
  <c r="Q73" i="2"/>
  <c r="Q72" i="2"/>
  <c r="Q70" i="2"/>
  <c r="Q69" i="2"/>
  <c r="Q68" i="2"/>
  <c r="Q65" i="2"/>
  <c r="Q66" i="2"/>
  <c r="Q64" i="2"/>
  <c r="M86" i="2"/>
  <c r="M85" i="2"/>
  <c r="M84" i="2"/>
  <c r="M82" i="2"/>
  <c r="M81" i="2"/>
  <c r="M80" i="2"/>
  <c r="M78" i="2"/>
  <c r="M77" i="2"/>
  <c r="M76" i="2"/>
  <c r="M74" i="2"/>
  <c r="M73" i="2"/>
  <c r="M72" i="2"/>
  <c r="M70" i="2"/>
  <c r="M69" i="2"/>
  <c r="M68" i="2"/>
  <c r="M65" i="2"/>
  <c r="M66" i="2"/>
  <c r="M64" i="2"/>
  <c r="I86" i="2"/>
  <c r="I85" i="2"/>
  <c r="I84" i="2"/>
  <c r="I82" i="2"/>
  <c r="I81" i="2"/>
  <c r="I80" i="2"/>
  <c r="I78" i="2"/>
  <c r="I77" i="2"/>
  <c r="I76" i="2"/>
  <c r="I74" i="2"/>
  <c r="I73" i="2"/>
  <c r="I72" i="2"/>
  <c r="I70" i="2"/>
  <c r="I69" i="2"/>
  <c r="I68" i="2"/>
  <c r="I65" i="2"/>
  <c r="I66" i="2"/>
  <c r="I64" i="2"/>
  <c r="D79" i="2"/>
  <c r="E86" i="2"/>
  <c r="E85" i="2"/>
  <c r="E84" i="2"/>
  <c r="E82" i="2"/>
  <c r="E81" i="2"/>
  <c r="E80" i="2"/>
  <c r="E78" i="2"/>
  <c r="E77" i="2"/>
  <c r="E76" i="2"/>
  <c r="E74" i="2"/>
  <c r="E73" i="2"/>
  <c r="E72" i="2"/>
  <c r="E70" i="2"/>
  <c r="E69" i="2"/>
  <c r="E68" i="2"/>
  <c r="E65" i="2"/>
  <c r="E66" i="2"/>
  <c r="E64" i="2"/>
  <c r="Z38" i="2" l="1"/>
  <c r="Z54" i="2"/>
  <c r="X42" i="2"/>
  <c r="F18" i="3" s="1"/>
  <c r="F46" i="2"/>
  <c r="Z42" i="2"/>
  <c r="X38" i="2"/>
  <c r="F5" i="3" s="1"/>
  <c r="F50" i="2"/>
  <c r="F42" i="2"/>
  <c r="X46" i="2"/>
  <c r="H12" i="3" s="1"/>
  <c r="H9" i="3"/>
  <c r="G9" i="3"/>
  <c r="F9" i="3"/>
  <c r="H8" i="3"/>
  <c r="G8" i="3"/>
  <c r="F8" i="3"/>
  <c r="H21" i="3"/>
  <c r="G21" i="3"/>
  <c r="F21" i="3"/>
  <c r="H19" i="3"/>
  <c r="G19" i="3"/>
  <c r="F19" i="3"/>
  <c r="H7" i="3"/>
  <c r="G7" i="3"/>
  <c r="F7" i="3"/>
  <c r="A18" i="3"/>
  <c r="A19" i="3" s="1"/>
  <c r="A20" i="3" s="1"/>
  <c r="A21" i="3" s="1"/>
  <c r="A22" i="3" s="1"/>
  <c r="H20" i="3"/>
  <c r="G20" i="3"/>
  <c r="F20" i="3"/>
  <c r="H22" i="3"/>
  <c r="G22" i="3"/>
  <c r="F22" i="3"/>
  <c r="H15" i="3"/>
  <c r="G15" i="3"/>
  <c r="F15" i="3"/>
  <c r="G12" i="3"/>
  <c r="F12" i="3"/>
  <c r="G18" i="3"/>
  <c r="G5" i="3"/>
  <c r="A12" i="3"/>
  <c r="A13" i="3" s="1"/>
  <c r="A14" i="3" s="1"/>
  <c r="A15" i="3" s="1"/>
  <c r="A16" i="3" s="1"/>
  <c r="H10" i="3"/>
  <c r="G10" i="3"/>
  <c r="F10" i="3"/>
  <c r="A6" i="3"/>
  <c r="A7" i="3" s="1"/>
  <c r="A8" i="3" s="1"/>
  <c r="A9" i="3" s="1"/>
  <c r="A10" i="3" s="1"/>
  <c r="Y86" i="2"/>
  <c r="Y85" i="2"/>
  <c r="Y84" i="2"/>
  <c r="Q83" i="2"/>
  <c r="R67" i="2" s="1"/>
  <c r="AB83" i="2"/>
  <c r="W83" i="2"/>
  <c r="U83" i="2"/>
  <c r="V75" i="2" s="1"/>
  <c r="T83" i="2"/>
  <c r="S83" i="2"/>
  <c r="P83" i="2"/>
  <c r="O83" i="2"/>
  <c r="M83" i="2"/>
  <c r="N79" i="2" s="1"/>
  <c r="L83" i="2"/>
  <c r="K83" i="2"/>
  <c r="I83" i="2"/>
  <c r="J71" i="2" s="1"/>
  <c r="H83" i="2"/>
  <c r="G83" i="2"/>
  <c r="E83" i="2"/>
  <c r="F63" i="2" s="1"/>
  <c r="D83" i="2"/>
  <c r="C83" i="2"/>
  <c r="Y82" i="2"/>
  <c r="Y81" i="2"/>
  <c r="S38" i="1" s="1"/>
  <c r="X81" i="2"/>
  <c r="Y80" i="2"/>
  <c r="Z80" i="2"/>
  <c r="AB79" i="2"/>
  <c r="W79" i="2"/>
  <c r="U79" i="2"/>
  <c r="V71" i="2" s="1"/>
  <c r="T79" i="2"/>
  <c r="S79" i="2"/>
  <c r="P79" i="2"/>
  <c r="O79" i="2"/>
  <c r="L79" i="2"/>
  <c r="K79" i="2"/>
  <c r="H79" i="2"/>
  <c r="G79" i="2"/>
  <c r="E79" i="2"/>
  <c r="F67" i="2" s="1"/>
  <c r="C79" i="2"/>
  <c r="Y78" i="2"/>
  <c r="S20" i="1" s="1"/>
  <c r="AA78" i="2"/>
  <c r="Y77" i="2"/>
  <c r="M75" i="2"/>
  <c r="N63" i="2" s="1"/>
  <c r="Y76" i="2"/>
  <c r="U75" i="2"/>
  <c r="V83" i="2" s="1"/>
  <c r="AA76" i="2"/>
  <c r="AB75" i="2"/>
  <c r="W75" i="2"/>
  <c r="T75" i="2"/>
  <c r="S75" i="2"/>
  <c r="Q75" i="2"/>
  <c r="R79" i="2" s="1"/>
  <c r="P75" i="2"/>
  <c r="O75" i="2"/>
  <c r="L75" i="2"/>
  <c r="K75" i="2"/>
  <c r="I75" i="2"/>
  <c r="H75" i="2"/>
  <c r="G75" i="2"/>
  <c r="D75" i="2"/>
  <c r="C75" i="2"/>
  <c r="Y74" i="2"/>
  <c r="X74" i="2"/>
  <c r="Y73" i="2"/>
  <c r="S31" i="1" s="1"/>
  <c r="Y72" i="2"/>
  <c r="S48" i="1" s="1"/>
  <c r="X72" i="2"/>
  <c r="AB71" i="2"/>
  <c r="W71" i="2"/>
  <c r="T71" i="2"/>
  <c r="S71" i="2"/>
  <c r="P71" i="2"/>
  <c r="O71" i="2"/>
  <c r="M71" i="2"/>
  <c r="N67" i="2" s="1"/>
  <c r="L71" i="2"/>
  <c r="K71" i="2"/>
  <c r="H71" i="2"/>
  <c r="G71" i="2"/>
  <c r="D71" i="2"/>
  <c r="C71" i="2"/>
  <c r="Y70" i="2"/>
  <c r="Y69" i="2"/>
  <c r="S65" i="1" s="1"/>
  <c r="X69" i="2"/>
  <c r="Y68" i="2"/>
  <c r="Q67" i="2"/>
  <c r="R83" i="2" s="1"/>
  <c r="AB67" i="2"/>
  <c r="W67" i="2"/>
  <c r="U67" i="2"/>
  <c r="V63" i="2" s="1"/>
  <c r="T67" i="2"/>
  <c r="S67" i="2"/>
  <c r="P67" i="2"/>
  <c r="O67" i="2"/>
  <c r="M67" i="2"/>
  <c r="N71" i="2" s="1"/>
  <c r="L67" i="2"/>
  <c r="K67" i="2"/>
  <c r="J67" i="2"/>
  <c r="H67" i="2"/>
  <c r="G67" i="2"/>
  <c r="E67" i="2"/>
  <c r="F79" i="2" s="1"/>
  <c r="D67" i="2"/>
  <c r="C67" i="2"/>
  <c r="Y66" i="2"/>
  <c r="Y65" i="2"/>
  <c r="Y64" i="2"/>
  <c r="Z64" i="2"/>
  <c r="AB63" i="2"/>
  <c r="W63" i="2"/>
  <c r="T63" i="2"/>
  <c r="S63" i="2"/>
  <c r="P63" i="2"/>
  <c r="O63" i="2"/>
  <c r="L63" i="2"/>
  <c r="K63" i="2"/>
  <c r="H63" i="2"/>
  <c r="G63" i="2"/>
  <c r="E63" i="2"/>
  <c r="F83" i="2" s="1"/>
  <c r="D63" i="2"/>
  <c r="C63" i="2"/>
  <c r="S67" i="1"/>
  <c r="S59" i="1"/>
  <c r="S56" i="1"/>
  <c r="S75" i="1"/>
  <c r="S61" i="1"/>
  <c r="S62" i="1"/>
  <c r="S50" i="1"/>
  <c r="S63" i="1"/>
  <c r="S52" i="1"/>
  <c r="S66" i="1"/>
  <c r="S57" i="1"/>
  <c r="S64" i="1"/>
  <c r="S54" i="1"/>
  <c r="S49" i="1"/>
  <c r="S36" i="1"/>
  <c r="S15" i="1"/>
  <c r="S34" i="1"/>
  <c r="H18" i="3" l="1"/>
  <c r="H5" i="3"/>
  <c r="Y63" i="2"/>
  <c r="G14" i="3" s="1"/>
  <c r="Y75" i="2"/>
  <c r="G11" i="3" s="1"/>
  <c r="Y83" i="2"/>
  <c r="G17" i="3" s="1"/>
  <c r="Y67" i="2"/>
  <c r="G6" i="3" s="1"/>
  <c r="AA64" i="2"/>
  <c r="M63" i="2"/>
  <c r="N75" i="2" s="1"/>
  <c r="AA66" i="2"/>
  <c r="I67" i="2"/>
  <c r="J75" i="2" s="1"/>
  <c r="X68" i="2"/>
  <c r="AA70" i="2"/>
  <c r="AA73" i="2"/>
  <c r="U71" i="2"/>
  <c r="V79" i="2" s="1"/>
  <c r="Z77" i="2"/>
  <c r="X78" i="2"/>
  <c r="X80" i="2"/>
  <c r="M79" i="2"/>
  <c r="N83" i="2" s="1"/>
  <c r="AA82" i="2"/>
  <c r="X83" i="2"/>
  <c r="AA84" i="2"/>
  <c r="AA86" i="2"/>
  <c r="X64" i="2"/>
  <c r="X66" i="2"/>
  <c r="Q71" i="2"/>
  <c r="R63" i="2" s="1"/>
  <c r="Y71" i="2"/>
  <c r="G13" i="3" s="1"/>
  <c r="Z74" i="2"/>
  <c r="X77" i="2"/>
  <c r="Y79" i="2"/>
  <c r="G16" i="3" s="1"/>
  <c r="X82" i="2"/>
  <c r="X84" i="2"/>
  <c r="X65" i="2"/>
  <c r="U63" i="2"/>
  <c r="V67" i="2" s="1"/>
  <c r="AA69" i="2"/>
  <c r="AA72" i="2"/>
  <c r="AA74" i="2"/>
  <c r="E75" i="2"/>
  <c r="AA81" i="2"/>
  <c r="X85" i="2"/>
  <c r="I63" i="2"/>
  <c r="Q63" i="2"/>
  <c r="R71" i="2" s="1"/>
  <c r="Z65" i="2"/>
  <c r="Z68" i="2"/>
  <c r="X70" i="2"/>
  <c r="X73" i="2"/>
  <c r="X76" i="2"/>
  <c r="AA77" i="2"/>
  <c r="AA75" i="2" s="1"/>
  <c r="Z78" i="2"/>
  <c r="I79" i="2"/>
  <c r="Q79" i="2"/>
  <c r="R75" i="2" s="1"/>
  <c r="AA80" i="2"/>
  <c r="Z81" i="2"/>
  <c r="Z84" i="2"/>
  <c r="X86" i="2"/>
  <c r="AA65" i="2"/>
  <c r="Z66" i="2"/>
  <c r="AA68" i="2"/>
  <c r="Z69" i="2"/>
  <c r="Z72" i="2"/>
  <c r="Z82" i="2"/>
  <c r="Z85" i="2"/>
  <c r="Z70" i="2"/>
  <c r="E71" i="2"/>
  <c r="I71" i="2"/>
  <c r="J83" i="2" s="1"/>
  <c r="Z73" i="2"/>
  <c r="Z76" i="2"/>
  <c r="AA85" i="2"/>
  <c r="Z86" i="2"/>
  <c r="F17" i="3" l="1"/>
  <c r="H17" i="3"/>
  <c r="AA79" i="2"/>
  <c r="Z79" i="2"/>
  <c r="AA83" i="2"/>
  <c r="AA71" i="2"/>
  <c r="Z75" i="2"/>
  <c r="AA63" i="2"/>
  <c r="X67" i="2"/>
  <c r="X75" i="2"/>
  <c r="F71" i="2"/>
  <c r="AA67" i="2"/>
  <c r="Z63" i="2"/>
  <c r="Z71" i="2"/>
  <c r="Z83" i="2"/>
  <c r="X71" i="2"/>
  <c r="F75" i="2"/>
  <c r="X79" i="2"/>
  <c r="J63" i="2"/>
  <c r="Z67" i="2"/>
  <c r="X63" i="2"/>
  <c r="J79" i="2"/>
  <c r="H13" i="3" l="1"/>
  <c r="F13" i="3"/>
  <c r="F16" i="3"/>
  <c r="H16" i="3"/>
  <c r="F11" i="3"/>
  <c r="H11" i="3"/>
  <c r="H6" i="3"/>
  <c r="F6" i="3"/>
  <c r="H14" i="3"/>
  <c r="F14" i="3"/>
</calcChain>
</file>

<file path=xl/sharedStrings.xml><?xml version="1.0" encoding="utf-8"?>
<sst xmlns="http://schemas.openxmlformats.org/spreadsheetml/2006/main" count="1570" uniqueCount="169">
  <si>
    <t>MEHED</t>
  </si>
  <si>
    <t>Jrk.</t>
  </si>
  <si>
    <t>Võistleja</t>
  </si>
  <si>
    <t>Võistkond</t>
  </si>
  <si>
    <t>I</t>
  </si>
  <si>
    <t>I-HK</t>
  </si>
  <si>
    <t xml:space="preserve">II </t>
  </si>
  <si>
    <t>II-HK</t>
  </si>
  <si>
    <t>III</t>
  </si>
  <si>
    <t>III-HK</t>
  </si>
  <si>
    <t>IV</t>
  </si>
  <si>
    <t>IV-HK</t>
  </si>
  <si>
    <t>Summa</t>
  </si>
  <si>
    <t>Keskmine koos HK</t>
  </si>
  <si>
    <t>Keskmine ilma HK</t>
  </si>
  <si>
    <t>HK</t>
  </si>
  <si>
    <t>Latestoil</t>
  </si>
  <si>
    <t>Lembit Luik</t>
  </si>
  <si>
    <t>Margus Floren</t>
  </si>
  <si>
    <t>Marek Tull</t>
  </si>
  <si>
    <t>KTM</t>
  </si>
  <si>
    <t>Põdra Pubi</t>
  </si>
  <si>
    <t>Toomas Laos</t>
  </si>
  <si>
    <t>Jaanus Malm</t>
  </si>
  <si>
    <t>*</t>
  </si>
  <si>
    <t>NAISED</t>
  </si>
  <si>
    <t>Kaidi Pitk</t>
  </si>
  <si>
    <t>Madli Ruuto</t>
  </si>
  <si>
    <t>Gertu Grishtshenko</t>
  </si>
  <si>
    <t>Aleftina Liski</t>
  </si>
  <si>
    <t>Saalipalli võistkond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</si>
  <si>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</si>
  <si>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</si>
  <si>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</si>
  <si>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</si>
  <si>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</si>
  <si>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</si>
  <si>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</si>
  <si>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</si>
  <si>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Kesk.</t>
  </si>
  <si>
    <t>Mängijad</t>
  </si>
  <si>
    <t>Punkte</t>
  </si>
  <si>
    <t>Võidupunkt</t>
  </si>
  <si>
    <t>-HK</t>
  </si>
  <si>
    <t>koos HK</t>
  </si>
  <si>
    <t>puhas</t>
  </si>
  <si>
    <t>Võite</t>
  </si>
  <si>
    <t>Lembit Tamm</t>
  </si>
  <si>
    <t>Airis Floren</t>
  </si>
  <si>
    <t>Renee Räni</t>
  </si>
  <si>
    <t>Kasper Gorjatšev</t>
  </si>
  <si>
    <t>FIRMALIIGA</t>
  </si>
  <si>
    <t>Fin.  voor</t>
  </si>
  <si>
    <t>Kesk. koos HK</t>
  </si>
  <si>
    <t>II</t>
  </si>
  <si>
    <t>Malm&amp;Ko</t>
  </si>
  <si>
    <t>FIRMALIIGA 2022 kevad I voor 08.02.2022</t>
  </si>
  <si>
    <t>Malm ja Ko</t>
  </si>
  <si>
    <t>AK44</t>
  </si>
  <si>
    <t>Kunda Trans</t>
  </si>
  <si>
    <t>Kristina Molodova</t>
  </si>
  <si>
    <t>Ljuba Molodova</t>
  </si>
  <si>
    <t>Eiki Orgmets</t>
  </si>
  <si>
    <t>Julia Turunin</t>
  </si>
  <si>
    <t>Anastasia Šimuk</t>
  </si>
  <si>
    <t>Kevad 2022</t>
  </si>
  <si>
    <t>40.hooaeg</t>
  </si>
  <si>
    <t>Malm &amp; Ko</t>
  </si>
  <si>
    <t>FIRMALIIGA 2022 kevad I voor 09.02.2022</t>
  </si>
  <si>
    <t>Aavmar</t>
  </si>
  <si>
    <t>Egesten Metall</t>
  </si>
  <si>
    <t>Temper</t>
  </si>
  <si>
    <t>Verx 2</t>
  </si>
  <si>
    <t>VERX</t>
  </si>
  <si>
    <t>Eli Vainlo</t>
  </si>
  <si>
    <t>Ingmar Papstel</t>
  </si>
  <si>
    <t>Ilmar Viitmaa</t>
  </si>
  <si>
    <t>Jaanis Valter</t>
  </si>
  <si>
    <t>Marylin Loigu</t>
  </si>
  <si>
    <t>Marek Aava</t>
  </si>
  <si>
    <t>Indrek Pukki</t>
  </si>
  <si>
    <t>Katrin Männik</t>
  </si>
  <si>
    <t>Simo Kree</t>
  </si>
  <si>
    <t>Anti Kree</t>
  </si>
  <si>
    <t>Kuido Lehtmäe</t>
  </si>
  <si>
    <t>Triin Kiis</t>
  </si>
  <si>
    <t>Eha Neito</t>
  </si>
  <si>
    <t>Rannu Eimla</t>
  </si>
  <si>
    <t>Aigar Kink</t>
  </si>
  <si>
    <t>Diana Gerberg</t>
  </si>
  <si>
    <t>Elle Arm</t>
  </si>
  <si>
    <t>Ivo Zamaonov</t>
  </si>
  <si>
    <t>TER Team</t>
  </si>
  <si>
    <t>FIRMALIIGA 2022 kevad I voor 15.02.2022</t>
  </si>
  <si>
    <t>Rakvere Linnavalitsus</t>
  </si>
  <si>
    <t>Lisbeth Järv</t>
  </si>
  <si>
    <t>Kaspar Lood</t>
  </si>
  <si>
    <t>Andrei Gurkin</t>
  </si>
  <si>
    <t>Eesti Raudtee</t>
  </si>
  <si>
    <t>Roland Liiv</t>
  </si>
  <si>
    <t>Rommex</t>
  </si>
  <si>
    <t>Mehis Krigul</t>
  </si>
  <si>
    <t>WÜRTH</t>
  </si>
  <si>
    <t>Ragnar Orgus</t>
  </si>
  <si>
    <t>August Rozenthal</t>
  </si>
  <si>
    <t>Kristiina Rozenthal</t>
  </si>
  <si>
    <t>Sirli Sang</t>
  </si>
  <si>
    <t>Raili Laats</t>
  </si>
  <si>
    <t>Julia Simuk</t>
  </si>
  <si>
    <t>Annika Reinula</t>
  </si>
  <si>
    <t>Kertu Neeme</t>
  </si>
  <si>
    <t>Melanie Karu</t>
  </si>
  <si>
    <t>Aroz3D</t>
  </si>
  <si>
    <t>Vladimir Hembati</t>
  </si>
  <si>
    <t>Toode</t>
  </si>
  <si>
    <t>Reio-Robin Reinula</t>
  </si>
  <si>
    <t>Tõnis Reinula</t>
  </si>
  <si>
    <t>Henry-Mihkel Vadi</t>
  </si>
  <si>
    <t>FIRMALIIGA 2022 kevad II voor 22.02.2022</t>
  </si>
  <si>
    <t>Ivo Zamanov</t>
  </si>
  <si>
    <t>Lelen Kohver</t>
  </si>
  <si>
    <t>V</t>
  </si>
  <si>
    <t>V-HK</t>
  </si>
  <si>
    <t>Fredi Arnover</t>
  </si>
  <si>
    <t>Oleg Smirnov</t>
  </si>
  <si>
    <t>Aita Rohtmets</t>
  </si>
  <si>
    <t>Karitta Turunin</t>
  </si>
  <si>
    <t>FIRMALIIGA 2022 kevad II voor 08.03.2022</t>
  </si>
  <si>
    <t>Grete Malm</t>
  </si>
  <si>
    <t>Ergo Tambik</t>
  </si>
  <si>
    <t>FIRMALIIGA 2022 kevad II voor 09.03.2022</t>
  </si>
  <si>
    <t>Heli Ruuto</t>
  </si>
  <si>
    <t>Erkki Leek</t>
  </si>
  <si>
    <t>FIRMALIIGA 2022 kevad III voor 15.03.2022</t>
  </si>
  <si>
    <t>Anastasia Simuk</t>
  </si>
  <si>
    <t>Janek Liski</t>
  </si>
  <si>
    <t>FIRMALIIGA 2022 kevad III voor 22.03.2022</t>
  </si>
  <si>
    <t>Priit Normak</t>
  </si>
  <si>
    <t>Arles Juurikas</t>
  </si>
  <si>
    <t>FIRMALIIGA 2022 kevad III voor 23.03.2022</t>
  </si>
  <si>
    <t>Janek Kurusk</t>
  </si>
  <si>
    <t>Andres Kiis</t>
  </si>
  <si>
    <t>FIRMALIIGA 2022 kevad IV voor 29.03.2022</t>
  </si>
  <si>
    <t>Rait Pärs</t>
  </si>
  <si>
    <t>FIRMALIIGA 2022 kevad IV voor 05.04.2022</t>
  </si>
  <si>
    <t>Mario Kond</t>
  </si>
  <si>
    <t>Sigrit Hang</t>
  </si>
  <si>
    <t>Raido Kõiv</t>
  </si>
  <si>
    <t>FIRMALIIGA 2022 kevad IV voor 06.04.2022</t>
  </si>
  <si>
    <t>FIRMALIIGA 2022 kevad V voor 12.04.2022</t>
  </si>
  <si>
    <t>FIRMALIIGA 2022 kevad V voor 19.04.2022</t>
  </si>
  <si>
    <t>FIRMALIIGA 2022 kevad V voor 20.04.2022</t>
  </si>
  <si>
    <t>Martin Ruuto</t>
  </si>
  <si>
    <t>Malm ja Ko (-30)</t>
  </si>
  <si>
    <t>ESMASPÄEV 2.mai</t>
  </si>
  <si>
    <t>KOLMAPÄEV 4.mai</t>
  </si>
  <si>
    <t>TEISPÄEV 3.mai</t>
  </si>
  <si>
    <t>FIRMALIIGA 2022 kevad 1. finaal 02.05.2022</t>
  </si>
  <si>
    <t>FIRMALIIGA 2022 kevad 2. finaal 03.05.2022</t>
  </si>
  <si>
    <t>FIRMALIIGA 2022 kevad 3. finaal 04.05.2022</t>
  </si>
  <si>
    <t>REEDE           6. MAI kell 18:30</t>
  </si>
  <si>
    <t>Sten Lume</t>
  </si>
  <si>
    <t>FIRMALIIGA 2022 kevad FINAAL 06.05.2022</t>
  </si>
  <si>
    <t>I KOHT</t>
  </si>
  <si>
    <t>II KOHT</t>
  </si>
  <si>
    <t>III KOHT</t>
  </si>
  <si>
    <t>IV KOHT</t>
  </si>
  <si>
    <t>V KOHT</t>
  </si>
  <si>
    <t>VI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</si>
</sst>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0.0"/>
    <numFmt numFmtId="167" formatCode="0;[Red]0"/>
  </numFmts>
  <fonts count="50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3"/>
      <name val="Arial"/>
      <family val="2"/>
      <charset val="186"/>
    </font>
    <font>
      <b/>
      <sz val="14"/>
      <name val="Verdana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4"/>
      <name val="Verdana"/>
      <family val="2"/>
    </font>
    <font>
      <sz val="16"/>
      <name val="Verdana"/>
      <family val="2"/>
      <charset val="186"/>
    </font>
    <font>
      <b/>
      <sz val="13"/>
      <name val="Verdana"/>
      <family val="2"/>
      <charset val="186"/>
    </font>
    <font>
      <b/>
      <sz val="13"/>
      <color indexed="62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6"/>
      <name val="Verdana"/>
      <family val="2"/>
      <charset val="186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  <charset val="186"/>
    </font>
    <font>
      <sz val="13"/>
      <name val="Verdana"/>
      <family val="2"/>
      <charset val="186"/>
    </font>
    <font>
      <b/>
      <sz val="13"/>
      <name val="Arial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8"/>
      <color rgb="FF00B050"/>
      <name val="Verdana"/>
      <family val="2"/>
    </font>
    <font>
      <b/>
      <sz val="12"/>
      <color theme="9"/>
      <name val="Verdana"/>
      <family val="2"/>
      <charset val="186"/>
    </font>
    <font>
      <b/>
      <sz val="11"/>
      <color rgb="FF7030A0"/>
      <name val="Verdan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8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2" xfId="2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64" fontId="7" fillId="2" borderId="2" xfId="2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" xfId="0" applyFont="1" applyFill="1" applyBorder="1"/>
    <xf numFmtId="0" fontId="1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1" fontId="13" fillId="2" borderId="1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164" fontId="7" fillId="2" borderId="4" xfId="3" applyFont="1" applyFill="1" applyBorder="1" applyAlignment="1">
      <alignment horizontal="center" vertical="center" wrapText="1"/>
    </xf>
    <xf numFmtId="164" fontId="8" fillId="2" borderId="4" xfId="3" applyFont="1" applyFill="1" applyBorder="1" applyAlignment="1">
      <alignment horizontal="center" vertical="center" wrapText="1"/>
    </xf>
    <xf numFmtId="164" fontId="10" fillId="2" borderId="4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1" applyFont="1" applyFill="1" applyBorder="1" applyAlignment="1">
      <alignment horizontal="left" vertical="center"/>
    </xf>
    <xf numFmtId="0" fontId="14" fillId="2" borderId="0" xfId="0" applyFont="1" applyFill="1"/>
    <xf numFmtId="0" fontId="15" fillId="4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6" fillId="2" borderId="0" xfId="1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0" xfId="1" applyFont="1" applyFill="1" applyAlignment="1">
      <alignment horizontal="center" vertical="center"/>
    </xf>
    <xf numFmtId="0" fontId="19" fillId="6" borderId="0" xfId="0" applyFont="1" applyFill="1"/>
    <xf numFmtId="0" fontId="0" fillId="6" borderId="0" xfId="0" applyFill="1"/>
    <xf numFmtId="0" fontId="2" fillId="2" borderId="0" xfId="0" applyFont="1" applyFill="1"/>
    <xf numFmtId="0" fontId="21" fillId="2" borderId="6" xfId="1" applyFont="1" applyFill="1" applyBorder="1" applyAlignment="1">
      <alignment horizontal="center"/>
    </xf>
    <xf numFmtId="0" fontId="22" fillId="2" borderId="6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6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0" fontId="24" fillId="2" borderId="9" xfId="1" applyFont="1" applyFill="1" applyBorder="1" applyAlignment="1">
      <alignment horizontal="center"/>
    </xf>
    <xf numFmtId="0" fontId="25" fillId="2" borderId="9" xfId="1" applyFont="1" applyFill="1" applyBorder="1" applyAlignment="1">
      <alignment horizontal="center"/>
    </xf>
    <xf numFmtId="165" fontId="23" fillId="2" borderId="9" xfId="2" applyNumberFormat="1" applyFont="1" applyFill="1" applyBorder="1" applyAlignment="1">
      <alignment horizontal="center"/>
    </xf>
    <xf numFmtId="165" fontId="24" fillId="2" borderId="9" xfId="2" applyNumberFormat="1" applyFont="1" applyFill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2" fillId="2" borderId="0" xfId="1" applyFont="1" applyFill="1"/>
    <xf numFmtId="0" fontId="21" fillId="2" borderId="12" xfId="1" applyFont="1" applyFill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23" fillId="2" borderId="13" xfId="1" applyFont="1" applyFill="1" applyBorder="1" applyAlignment="1">
      <alignment horizontal="center"/>
    </xf>
    <xf numFmtId="0" fontId="23" fillId="2" borderId="12" xfId="1" applyFont="1" applyFill="1" applyBorder="1" applyAlignment="1">
      <alignment horizontal="center"/>
    </xf>
    <xf numFmtId="0" fontId="24" fillId="2" borderId="1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"/>
    </xf>
    <xf numFmtId="49" fontId="27" fillId="2" borderId="13" xfId="1" applyNumberFormat="1" applyFont="1" applyFill="1" applyBorder="1" applyAlignment="1">
      <alignment horizontal="center"/>
    </xf>
    <xf numFmtId="165" fontId="23" fillId="2" borderId="13" xfId="2" applyNumberFormat="1" applyFont="1" applyFill="1" applyBorder="1" applyAlignment="1">
      <alignment horizontal="center"/>
    </xf>
    <xf numFmtId="165" fontId="24" fillId="2" borderId="13" xfId="2" applyNumberFormat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2" fillId="4" borderId="0" xfId="1" applyFont="1" applyFill="1"/>
    <xf numFmtId="0" fontId="24" fillId="2" borderId="6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166" fontId="18" fillId="2" borderId="4" xfId="2" applyNumberFormat="1" applyFont="1" applyFill="1" applyBorder="1" applyAlignment="1">
      <alignment horizontal="center" vertical="center"/>
    </xf>
    <xf numFmtId="166" fontId="31" fillId="2" borderId="9" xfId="2" applyNumberFormat="1" applyFont="1" applyFill="1" applyBorder="1" applyAlignment="1">
      <alignment horizontal="center" vertical="center"/>
    </xf>
    <xf numFmtId="0" fontId="22" fillId="4" borderId="0" xfId="1" applyFont="1" applyFill="1" applyAlignment="1">
      <alignment vertical="center"/>
    </xf>
    <xf numFmtId="0" fontId="33" fillId="4" borderId="5" xfId="1" applyFont="1" applyFill="1" applyBorder="1" applyAlignment="1">
      <alignment horizontal="left" vertical="center"/>
    </xf>
    <xf numFmtId="0" fontId="24" fillId="2" borderId="21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166" fontId="23" fillId="2" borderId="2" xfId="2" applyNumberFormat="1" applyFont="1" applyFill="1" applyBorder="1" applyAlignment="1">
      <alignment horizontal="center" vertical="center"/>
    </xf>
    <xf numFmtId="166" fontId="24" fillId="2" borderId="2" xfId="2" applyNumberFormat="1" applyFont="1" applyFill="1" applyBorder="1" applyAlignment="1">
      <alignment horizontal="center" vertical="center"/>
    </xf>
    <xf numFmtId="0" fontId="33" fillId="5" borderId="25" xfId="1" applyFont="1" applyFill="1" applyBorder="1" applyAlignment="1">
      <alignment horizontal="left" vertical="center"/>
    </xf>
    <xf numFmtId="0" fontId="29" fillId="2" borderId="26" xfId="1" applyFont="1" applyFill="1" applyBorder="1" applyAlignment="1">
      <alignment horizontal="center" vertical="center"/>
    </xf>
    <xf numFmtId="0" fontId="33" fillId="4" borderId="11" xfId="1" applyFont="1" applyFill="1" applyBorder="1" applyAlignment="1">
      <alignment horizontal="left" vertical="center"/>
    </xf>
    <xf numFmtId="1" fontId="29" fillId="2" borderId="29" xfId="1" applyNumberFormat="1" applyFont="1" applyFill="1" applyBorder="1" applyAlignment="1">
      <alignment horizontal="center"/>
    </xf>
    <xf numFmtId="0" fontId="24" fillId="2" borderId="13" xfId="1" applyFont="1" applyFill="1" applyBorder="1" applyAlignment="1">
      <alignment horizontal="center" vertical="center"/>
    </xf>
    <xf numFmtId="0" fontId="23" fillId="2" borderId="13" xfId="1" applyFont="1" applyFill="1" applyBorder="1" applyAlignment="1">
      <alignment horizontal="center" vertical="center"/>
    </xf>
    <xf numFmtId="166" fontId="23" fillId="2" borderId="13" xfId="2" applyNumberFormat="1" applyFont="1" applyFill="1" applyBorder="1" applyAlignment="1">
      <alignment horizontal="center" vertical="center"/>
    </xf>
    <xf numFmtId="166" fontId="24" fillId="2" borderId="13" xfId="2" applyNumberFormat="1" applyFont="1" applyFill="1" applyBorder="1" applyAlignment="1">
      <alignment horizontal="center" vertical="center"/>
    </xf>
    <xf numFmtId="0" fontId="28" fillId="5" borderId="16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/>
    </xf>
    <xf numFmtId="166" fontId="18" fillId="2" borderId="9" xfId="2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vertical="center"/>
    </xf>
    <xf numFmtId="0" fontId="24" fillId="2" borderId="4" xfId="1" applyFont="1" applyFill="1" applyBorder="1" applyAlignment="1">
      <alignment horizontal="center" vertical="center" wrapText="1"/>
    </xf>
    <xf numFmtId="0" fontId="33" fillId="4" borderId="25" xfId="1" applyFont="1" applyFill="1" applyBorder="1" applyAlignment="1">
      <alignment horizontal="left" vertical="center"/>
    </xf>
    <xf numFmtId="0" fontId="28" fillId="7" borderId="5" xfId="1" applyFont="1" applyFill="1" applyBorder="1" applyAlignment="1">
      <alignment horizontal="left" vertical="center" wrapText="1"/>
    </xf>
    <xf numFmtId="0" fontId="33" fillId="4" borderId="0" xfId="1" applyFont="1" applyFill="1" applyBorder="1" applyAlignment="1">
      <alignment horizontal="left" vertical="center"/>
    </xf>
    <xf numFmtId="1" fontId="29" fillId="2" borderId="0" xfId="1" applyNumberFormat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166" fontId="23" fillId="2" borderId="0" xfId="2" applyNumberFormat="1" applyFont="1" applyFill="1" applyBorder="1" applyAlignment="1">
      <alignment horizontal="center" vertical="center"/>
    </xf>
    <xf numFmtId="166" fontId="24" fillId="2" borderId="0" xfId="2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0" fillId="2" borderId="32" xfId="1" applyFont="1" applyFill="1" applyBorder="1" applyAlignment="1">
      <alignment horizontal="left"/>
    </xf>
    <xf numFmtId="0" fontId="20" fillId="2" borderId="33" xfId="1" applyFont="1" applyFill="1" applyBorder="1" applyAlignment="1">
      <alignment horizontal="left"/>
    </xf>
    <xf numFmtId="0" fontId="29" fillId="2" borderId="16" xfId="1" applyFont="1" applyFill="1" applyBorder="1" applyAlignment="1">
      <alignment horizontal="center" vertical="center" wrapText="1"/>
    </xf>
    <xf numFmtId="0" fontId="33" fillId="4" borderId="32" xfId="1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center" vertical="center"/>
    </xf>
    <xf numFmtId="0" fontId="33" fillId="5" borderId="35" xfId="1" applyFont="1" applyFill="1" applyBorder="1" applyAlignment="1">
      <alignment horizontal="left" vertical="center"/>
    </xf>
    <xf numFmtId="0" fontId="29" fillId="2" borderId="25" xfId="1" applyFont="1" applyFill="1" applyBorder="1" applyAlignment="1">
      <alignment horizontal="center" vertical="center"/>
    </xf>
    <xf numFmtId="0" fontId="33" fillId="4" borderId="33" xfId="1" applyFont="1" applyFill="1" applyBorder="1" applyAlignment="1">
      <alignment horizontal="left" vertical="center"/>
    </xf>
    <xf numFmtId="1" fontId="29" fillId="2" borderId="11" xfId="1" applyNumberFormat="1" applyFont="1" applyFill="1" applyBorder="1" applyAlignment="1">
      <alignment horizontal="center"/>
    </xf>
    <xf numFmtId="0" fontId="29" fillId="0" borderId="5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left" vertical="center"/>
    </xf>
    <xf numFmtId="0" fontId="33" fillId="3" borderId="2" xfId="1" applyFont="1" applyFill="1" applyBorder="1" applyAlignment="1">
      <alignment horizontal="left" vertical="center"/>
    </xf>
    <xf numFmtId="0" fontId="28" fillId="5" borderId="32" xfId="1" applyFont="1" applyFill="1" applyBorder="1" applyAlignment="1">
      <alignment horizontal="left" vertical="center" wrapText="1"/>
    </xf>
    <xf numFmtId="0" fontId="34" fillId="4" borderId="0" xfId="0" applyFont="1" applyFill="1"/>
    <xf numFmtId="0" fontId="14" fillId="2" borderId="0" xfId="0" applyFont="1" applyFill="1" applyAlignment="1">
      <alignment horizontal="center"/>
    </xf>
    <xf numFmtId="0" fontId="35" fillId="2" borderId="0" xfId="0" applyFont="1" applyFill="1"/>
    <xf numFmtId="0" fontId="36" fillId="2" borderId="36" xfId="4" applyFont="1" applyFill="1" applyBorder="1"/>
    <xf numFmtId="0" fontId="37" fillId="2" borderId="36" xfId="4" applyFont="1" applyFill="1" applyBorder="1"/>
    <xf numFmtId="0" fontId="36" fillId="4" borderId="36" xfId="4" applyFont="1" applyFill="1" applyBorder="1" applyAlignment="1">
      <alignment horizontal="center"/>
    </xf>
    <xf numFmtId="0" fontId="36" fillId="2" borderId="36" xfId="4" applyFont="1" applyFill="1" applyBorder="1" applyAlignment="1">
      <alignment horizontal="center"/>
    </xf>
    <xf numFmtId="165" fontId="36" fillId="2" borderId="36" xfId="3" applyNumberFormat="1" applyFont="1" applyFill="1" applyBorder="1" applyAlignment="1">
      <alignment horizontal="center"/>
    </xf>
    <xf numFmtId="2" fontId="38" fillId="2" borderId="36" xfId="4" applyNumberFormat="1" applyFont="1" applyFill="1" applyBorder="1" applyAlignment="1">
      <alignment horizontal="center"/>
    </xf>
    <xf numFmtId="1" fontId="36" fillId="2" borderId="36" xfId="4" applyNumberFormat="1" applyFont="1" applyFill="1" applyBorder="1" applyAlignment="1">
      <alignment horizontal="center"/>
    </xf>
    <xf numFmtId="0" fontId="38" fillId="2" borderId="36" xfId="4" applyFont="1" applyFill="1" applyBorder="1"/>
    <xf numFmtId="0" fontId="38" fillId="4" borderId="36" xfId="4" applyFont="1" applyFill="1" applyBorder="1"/>
    <xf numFmtId="0" fontId="39" fillId="2" borderId="0" xfId="0" applyFont="1" applyFill="1" applyBorder="1"/>
    <xf numFmtId="0" fontId="39" fillId="2" borderId="0" xfId="0" applyFont="1" applyFill="1"/>
    <xf numFmtId="167" fontId="36" fillId="2" borderId="0" xfId="4" applyNumberFormat="1" applyFont="1" applyFill="1" applyBorder="1" applyAlignment="1">
      <alignment horizontal="center"/>
    </xf>
    <xf numFmtId="167" fontId="37" fillId="2" borderId="0" xfId="4" applyNumberFormat="1" applyFont="1" applyFill="1" applyBorder="1" applyAlignment="1">
      <alignment horizontal="center"/>
    </xf>
    <xf numFmtId="0" fontId="28" fillId="4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0" fontId="38" fillId="2" borderId="0" xfId="4" applyFont="1" applyFill="1" applyBorder="1" applyAlignment="1">
      <alignment horizontal="center"/>
    </xf>
    <xf numFmtId="1" fontId="36" fillId="2" borderId="0" xfId="4" applyNumberFormat="1" applyFont="1" applyFill="1" applyBorder="1" applyAlignment="1">
      <alignment horizontal="center"/>
    </xf>
    <xf numFmtId="0" fontId="36" fillId="2" borderId="0" xfId="4" applyFont="1" applyFill="1" applyBorder="1"/>
    <xf numFmtId="0" fontId="38" fillId="2" borderId="0" xfId="4" applyFont="1" applyFill="1" applyBorder="1"/>
    <xf numFmtId="0" fontId="38" fillId="4" borderId="0" xfId="4" applyFont="1" applyFill="1" applyBorder="1"/>
    <xf numFmtId="0" fontId="40" fillId="2" borderId="0" xfId="4" applyFont="1" applyFill="1" applyBorder="1"/>
    <xf numFmtId="0" fontId="41" fillId="2" borderId="0" xfId="4" applyFont="1" applyFill="1" applyBorder="1"/>
    <xf numFmtId="0" fontId="42" fillId="4" borderId="0" xfId="4" applyFont="1" applyFill="1" applyBorder="1" applyAlignment="1">
      <alignment horizontal="left"/>
    </xf>
    <xf numFmtId="0" fontId="42" fillId="2" borderId="0" xfId="4" applyFont="1" applyFill="1" applyBorder="1" applyAlignment="1">
      <alignment horizontal="center"/>
    </xf>
    <xf numFmtId="165" fontId="42" fillId="2" borderId="0" xfId="3" applyNumberFormat="1" applyFont="1" applyFill="1" applyBorder="1" applyAlignment="1">
      <alignment horizontal="center"/>
    </xf>
    <xf numFmtId="2" fontId="43" fillId="2" borderId="0" xfId="4" applyNumberFormat="1" applyFont="1" applyFill="1" applyBorder="1" applyAlignment="1">
      <alignment horizontal="center"/>
    </xf>
    <xf numFmtId="2" fontId="42" fillId="2" borderId="0" xfId="4" applyNumberFormat="1" applyFont="1" applyFill="1" applyBorder="1" applyAlignment="1">
      <alignment horizontal="center"/>
    </xf>
    <xf numFmtId="1" fontId="42" fillId="2" borderId="0" xfId="4" applyNumberFormat="1" applyFont="1" applyFill="1" applyBorder="1" applyAlignment="1">
      <alignment horizontal="center"/>
    </xf>
    <xf numFmtId="0" fontId="43" fillId="2" borderId="0" xfId="4" applyFont="1" applyFill="1" applyBorder="1"/>
    <xf numFmtId="0" fontId="44" fillId="2" borderId="0" xfId="4" applyFont="1" applyFill="1" applyBorder="1"/>
    <xf numFmtId="0" fontId="44" fillId="4" borderId="0" xfId="4" applyFont="1" applyFill="1" applyBorder="1"/>
    <xf numFmtId="0" fontId="44" fillId="2" borderId="0" xfId="0" applyFont="1" applyFill="1" applyBorder="1"/>
    <xf numFmtId="0" fontId="44" fillId="2" borderId="0" xfId="0" applyFont="1" applyFill="1"/>
    <xf numFmtId="167" fontId="36" fillId="2" borderId="37" xfId="4" applyNumberFormat="1" applyFont="1" applyFill="1" applyBorder="1" applyAlignment="1">
      <alignment horizontal="center" vertical="center" wrapText="1"/>
    </xf>
    <xf numFmtId="167" fontId="37" fillId="2" borderId="38" xfId="4" applyNumberFormat="1" applyFont="1" applyFill="1" applyBorder="1" applyAlignment="1">
      <alignment horizontal="center" vertical="center" wrapText="1"/>
    </xf>
    <xf numFmtId="0" fontId="36" fillId="4" borderId="39" xfId="4" applyFont="1" applyFill="1" applyBorder="1" applyAlignment="1">
      <alignment horizontal="center" vertical="center" wrapText="1"/>
    </xf>
    <xf numFmtId="0" fontId="45" fillId="4" borderId="39" xfId="4" applyFont="1" applyFill="1" applyBorder="1" applyAlignment="1">
      <alignment horizontal="center" vertical="center" wrapText="1"/>
    </xf>
    <xf numFmtId="165" fontId="45" fillId="4" borderId="39" xfId="3" applyNumberFormat="1" applyFont="1" applyFill="1" applyBorder="1" applyAlignment="1">
      <alignment horizontal="center" vertical="center" wrapText="1"/>
    </xf>
    <xf numFmtId="2" fontId="39" fillId="4" borderId="40" xfId="4" applyNumberFormat="1" applyFont="1" applyFill="1" applyBorder="1" applyAlignment="1">
      <alignment horizontal="center" vertical="center" wrapText="1"/>
    </xf>
    <xf numFmtId="1" fontId="45" fillId="4" borderId="41" xfId="4" applyNumberFormat="1" applyFont="1" applyFill="1" applyBorder="1" applyAlignment="1">
      <alignment horizontal="center" vertical="center" wrapText="1"/>
    </xf>
    <xf numFmtId="0" fontId="36" fillId="4" borderId="38" xfId="4" applyFont="1" applyFill="1" applyBorder="1" applyAlignment="1">
      <alignment horizontal="center" vertical="center" wrapText="1"/>
    </xf>
    <xf numFmtId="0" fontId="38" fillId="4" borderId="39" xfId="4" applyFont="1" applyFill="1" applyBorder="1" applyAlignment="1">
      <alignment horizontal="center" vertical="center" wrapText="1"/>
    </xf>
    <xf numFmtId="0" fontId="38" fillId="4" borderId="19" xfId="4" applyFont="1" applyFill="1" applyBorder="1" applyAlignment="1">
      <alignment horizontal="center" vertical="center" wrapText="1"/>
    </xf>
    <xf numFmtId="0" fontId="36" fillId="4" borderId="9" xfId="4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"/>
    </xf>
    <xf numFmtId="0" fontId="36" fillId="4" borderId="2" xfId="4" applyFont="1" applyFill="1" applyBorder="1" applyAlignment="1">
      <alignment horizontal="center"/>
    </xf>
    <xf numFmtId="0" fontId="38" fillId="4" borderId="2" xfId="4" applyFont="1" applyFill="1" applyBorder="1" applyAlignment="1">
      <alignment horizontal="center"/>
    </xf>
    <xf numFmtId="0" fontId="36" fillId="4" borderId="13" xfId="4" applyFont="1" applyFill="1" applyBorder="1" applyAlignment="1">
      <alignment horizontal="center"/>
    </xf>
    <xf numFmtId="0" fontId="38" fillId="4" borderId="13" xfId="4" applyFont="1" applyFill="1" applyBorder="1" applyAlignment="1">
      <alignment horizontal="center"/>
    </xf>
    <xf numFmtId="0" fontId="46" fillId="2" borderId="0" xfId="0" applyFont="1" applyFill="1"/>
    <xf numFmtId="0" fontId="38" fillId="4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165" fontId="39" fillId="2" borderId="0" xfId="3" applyNumberFormat="1" applyFont="1" applyFill="1"/>
    <xf numFmtId="0" fontId="45" fillId="2" borderId="0" xfId="0" applyFont="1" applyFill="1"/>
    <xf numFmtId="0" fontId="39" fillId="4" borderId="0" xfId="0" applyFont="1" applyFill="1"/>
    <xf numFmtId="0" fontId="28" fillId="7" borderId="42" xfId="1" applyFont="1" applyFill="1" applyBorder="1" applyAlignment="1">
      <alignment horizontal="left" vertical="center" wrapText="1"/>
    </xf>
    <xf numFmtId="0" fontId="28" fillId="5" borderId="43" xfId="1" applyFont="1" applyFill="1" applyBorder="1" applyAlignment="1">
      <alignment horizontal="left" vertical="center" wrapText="1"/>
    </xf>
    <xf numFmtId="0" fontId="33" fillId="2" borderId="11" xfId="1" applyFont="1" applyFill="1" applyBorder="1" applyAlignment="1">
      <alignment vertical="center"/>
    </xf>
    <xf numFmtId="0" fontId="23" fillId="2" borderId="7" xfId="1" applyFont="1" applyFill="1" applyBorder="1" applyAlignment="1">
      <alignment horizontal="center"/>
    </xf>
    <xf numFmtId="0" fontId="47" fillId="2" borderId="0" xfId="1" applyFont="1" applyFill="1" applyAlignment="1">
      <alignment horizontal="center" vertical="center"/>
    </xf>
    <xf numFmtId="0" fontId="28" fillId="7" borderId="34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center"/>
    </xf>
    <xf numFmtId="0" fontId="33" fillId="4" borderId="11" xfId="1" applyFont="1" applyFill="1" applyBorder="1" applyAlignment="1">
      <alignment vertical="center"/>
    </xf>
    <xf numFmtId="0" fontId="28" fillId="7" borderId="16" xfId="1" applyFont="1" applyFill="1" applyBorder="1" applyAlignment="1">
      <alignment horizontal="left" vertical="center" wrapText="1"/>
    </xf>
    <xf numFmtId="0" fontId="29" fillId="2" borderId="44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33" fillId="2" borderId="25" xfId="1" applyFont="1" applyFill="1" applyBorder="1" applyAlignment="1">
      <alignment horizontal="left" vertical="center"/>
    </xf>
    <xf numFmtId="0" fontId="33" fillId="3" borderId="25" xfId="1" applyFont="1" applyFill="1" applyBorder="1" applyAlignment="1">
      <alignment horizontal="left" vertical="center"/>
    </xf>
    <xf numFmtId="0" fontId="28" fillId="7" borderId="41" xfId="1" applyFont="1" applyFill="1" applyBorder="1" applyAlignment="1">
      <alignment horizontal="left" vertical="center" wrapText="1"/>
    </xf>
    <xf numFmtId="1" fontId="8" fillId="2" borderId="2" xfId="1" applyNumberFormat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33" fillId="2" borderId="2" xfId="1" applyFont="1" applyFill="1" applyBorder="1" applyAlignment="1">
      <alignment horizontal="left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1" fontId="29" fillId="2" borderId="45" xfId="1" applyNumberFormat="1" applyFont="1" applyFill="1" applyBorder="1" applyAlignment="1">
      <alignment horizontal="center"/>
    </xf>
    <xf numFmtId="0" fontId="28" fillId="5" borderId="41" xfId="1" applyFont="1" applyFill="1" applyBorder="1" applyAlignment="1">
      <alignment horizontal="left" vertical="center" wrapText="1"/>
    </xf>
    <xf numFmtId="1" fontId="29" fillId="2" borderId="16" xfId="1" applyNumberFormat="1" applyFont="1" applyFill="1" applyBorder="1" applyAlignment="1">
      <alignment horizontal="center"/>
    </xf>
    <xf numFmtId="1" fontId="29" fillId="2" borderId="5" xfId="1" applyNumberFormat="1" applyFont="1" applyFill="1" applyBorder="1" applyAlignment="1">
      <alignment horizontal="center"/>
    </xf>
    <xf numFmtId="1" fontId="29" fillId="2" borderId="25" xfId="1" applyNumberFormat="1" applyFont="1" applyFill="1" applyBorder="1" applyAlignment="1">
      <alignment horizontal="center"/>
    </xf>
    <xf numFmtId="1" fontId="23" fillId="2" borderId="21" xfId="1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8" fillId="5" borderId="5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49" fillId="4" borderId="2" xfId="4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1" fontId="29" fillId="2" borderId="16" xfId="1" applyNumberFormat="1" applyFont="1" applyFill="1" applyBorder="1" applyAlignment="1">
      <alignment horizontal="center" vertical="center"/>
    </xf>
    <xf numFmtId="1" fontId="24" fillId="2" borderId="2" xfId="1" applyNumberFormat="1" applyFont="1" applyFill="1" applyBorder="1" applyAlignment="1">
      <alignment horizontal="center" vertical="center"/>
    </xf>
    <xf numFmtId="1" fontId="23" fillId="2" borderId="2" xfId="1" applyNumberFormat="1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/>
    </xf>
    <xf numFmtId="0" fontId="36" fillId="2" borderId="2" xfId="4" applyFont="1" applyFill="1" applyBorder="1" applyAlignment="1">
      <alignment horizontal="center"/>
    </xf>
    <xf numFmtId="0" fontId="36" fillId="4" borderId="2" xfId="0" applyFont="1" applyFill="1" applyBorder="1" applyAlignment="1">
      <alignment horizontal="center"/>
    </xf>
    <xf numFmtId="1" fontId="36" fillId="2" borderId="2" xfId="3" applyNumberFormat="1" applyFont="1" applyFill="1" applyBorder="1" applyAlignment="1">
      <alignment horizontal="center"/>
    </xf>
    <xf numFmtId="165" fontId="36" fillId="2" borderId="2" xfId="3" applyNumberFormat="1" applyFont="1" applyFill="1" applyBorder="1" applyAlignment="1">
      <alignment horizontal="center"/>
    </xf>
    <xf numFmtId="166" fontId="38" fillId="2" borderId="2" xfId="5" applyNumberFormat="1" applyFont="1" applyFill="1" applyBorder="1" applyAlignment="1">
      <alignment horizontal="center"/>
    </xf>
    <xf numFmtId="1" fontId="36" fillId="2" borderId="2" xfId="5" applyNumberFormat="1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"/>
    </xf>
    <xf numFmtId="0" fontId="36" fillId="2" borderId="46" xfId="4" applyFont="1" applyFill="1" applyBorder="1" applyAlignment="1">
      <alignment horizontal="center"/>
    </xf>
    <xf numFmtId="0" fontId="36" fillId="4" borderId="9" xfId="0" applyFont="1" applyFill="1" applyBorder="1" applyAlignment="1">
      <alignment horizontal="center"/>
    </xf>
    <xf numFmtId="0" fontId="36" fillId="2" borderId="9" xfId="4" applyFont="1" applyFill="1" applyBorder="1" applyAlignment="1">
      <alignment horizontal="center"/>
    </xf>
    <xf numFmtId="1" fontId="36" fillId="2" borderId="9" xfId="3" applyNumberFormat="1" applyFont="1" applyFill="1" applyBorder="1" applyAlignment="1">
      <alignment horizontal="center"/>
    </xf>
    <xf numFmtId="165" fontId="36" fillId="2" borderId="9" xfId="3" applyNumberFormat="1" applyFont="1" applyFill="1" applyBorder="1" applyAlignment="1">
      <alignment horizontal="center"/>
    </xf>
    <xf numFmtId="166" fontId="38" fillId="2" borderId="9" xfId="5" applyNumberFormat="1" applyFont="1" applyFill="1" applyBorder="1" applyAlignment="1">
      <alignment horizontal="center"/>
    </xf>
    <xf numFmtId="1" fontId="36" fillId="2" borderId="9" xfId="5" applyNumberFormat="1" applyFont="1" applyFill="1" applyBorder="1" applyAlignment="1">
      <alignment horizontal="center"/>
    </xf>
    <xf numFmtId="0" fontId="38" fillId="4" borderId="10" xfId="4" applyFont="1" applyFill="1" applyBorder="1" applyAlignment="1">
      <alignment horizontal="center"/>
    </xf>
    <xf numFmtId="0" fontId="36" fillId="2" borderId="47" xfId="4" applyFont="1" applyFill="1" applyBorder="1" applyAlignment="1">
      <alignment horizontal="center"/>
    </xf>
    <xf numFmtId="0" fontId="38" fillId="4" borderId="48" xfId="4" applyFont="1" applyFill="1" applyBorder="1" applyAlignment="1">
      <alignment horizontal="center"/>
    </xf>
    <xf numFmtId="0" fontId="36" fillId="2" borderId="49" xfId="4" applyFont="1" applyFill="1" applyBorder="1" applyAlignment="1">
      <alignment horizontal="center"/>
    </xf>
    <xf numFmtId="0" fontId="36" fillId="4" borderId="13" xfId="0" applyFont="1" applyFill="1" applyBorder="1" applyAlignment="1">
      <alignment horizontal="center"/>
    </xf>
    <xf numFmtId="0" fontId="36" fillId="2" borderId="13" xfId="4" applyFont="1" applyFill="1" applyBorder="1" applyAlignment="1">
      <alignment horizontal="center"/>
    </xf>
    <xf numFmtId="165" fontId="36" fillId="2" borderId="13" xfId="3" applyNumberFormat="1" applyFont="1" applyFill="1" applyBorder="1" applyAlignment="1">
      <alignment horizontal="center"/>
    </xf>
    <xf numFmtId="166" fontId="38" fillId="2" borderId="13" xfId="5" applyNumberFormat="1" applyFont="1" applyFill="1" applyBorder="1" applyAlignment="1">
      <alignment horizontal="center"/>
    </xf>
    <xf numFmtId="1" fontId="36" fillId="2" borderId="13" xfId="5" applyNumberFormat="1" applyFont="1" applyFill="1" applyBorder="1" applyAlignment="1">
      <alignment horizontal="center"/>
    </xf>
    <xf numFmtId="0" fontId="49" fillId="4" borderId="13" xfId="4" applyFont="1" applyFill="1" applyBorder="1" applyAlignment="1">
      <alignment horizontal="center"/>
    </xf>
    <xf numFmtId="0" fontId="38" fillId="4" borderId="50" xfId="4" applyFont="1" applyFill="1" applyBorder="1" applyAlignment="1">
      <alignment horizontal="center"/>
    </xf>
    <xf numFmtId="1" fontId="36" fillId="4" borderId="13" xfId="4" applyNumberFormat="1" applyFont="1" applyFill="1" applyBorder="1" applyAlignment="1">
      <alignment horizontal="center"/>
    </xf>
    <xf numFmtId="1" fontId="38" fillId="4" borderId="13" xfId="4" applyNumberFormat="1" applyFont="1" applyFill="1" applyBorder="1" applyAlignment="1">
      <alignment horizontal="center"/>
    </xf>
    <xf numFmtId="0" fontId="36" fillId="6" borderId="13" xfId="0" applyFont="1" applyFill="1" applyBorder="1" applyAlignment="1">
      <alignment horizontal="center"/>
    </xf>
    <xf numFmtId="166" fontId="36" fillId="2" borderId="13" xfId="3" applyNumberFormat="1" applyFont="1" applyFill="1" applyBorder="1" applyAlignment="1">
      <alignment horizontal="center"/>
    </xf>
    <xf numFmtId="0" fontId="46" fillId="2" borderId="0" xfId="0" applyFont="1" applyFill="1" applyAlignment="1">
      <alignment vertical="center"/>
    </xf>
    <xf numFmtId="0" fontId="23" fillId="2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0" fontId="32" fillId="2" borderId="19" xfId="1" applyFont="1" applyFill="1" applyBorder="1" applyAlignment="1">
      <alignment horizontal="center" vertical="center"/>
    </xf>
    <xf numFmtId="0" fontId="32" fillId="2" borderId="24" xfId="1" applyFont="1" applyFill="1" applyBorder="1" applyAlignment="1">
      <alignment horizontal="center" vertical="center"/>
    </xf>
    <xf numFmtId="0" fontId="32" fillId="2" borderId="15" xfId="1" applyFont="1" applyFill="1" applyBorder="1" applyAlignment="1">
      <alignment horizontal="center" vertical="center"/>
    </xf>
    <xf numFmtId="0" fontId="26" fillId="2" borderId="22" xfId="1" applyFont="1" applyFill="1" applyBorder="1" applyAlignment="1">
      <alignment horizontal="center" vertical="center"/>
    </xf>
    <xf numFmtId="0" fontId="26" fillId="2" borderId="23" xfId="1" applyFont="1" applyFill="1" applyBorder="1" applyAlignment="1">
      <alignment horizontal="center" vertical="center"/>
    </xf>
    <xf numFmtId="0" fontId="26" fillId="2" borderId="27" xfId="1" applyFont="1" applyFill="1" applyBorder="1" applyAlignment="1">
      <alignment horizontal="center" vertical="center"/>
    </xf>
    <xf numFmtId="0" fontId="26" fillId="2" borderId="28" xfId="1" applyFont="1" applyFill="1" applyBorder="1" applyAlignment="1">
      <alignment horizontal="center" vertical="center"/>
    </xf>
    <xf numFmtId="0" fontId="26" fillId="2" borderId="30" xfId="1" applyFont="1" applyFill="1" applyBorder="1" applyAlignment="1">
      <alignment horizontal="center" vertical="center"/>
    </xf>
    <xf numFmtId="0" fontId="26" fillId="2" borderId="3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/>
    </xf>
    <xf numFmtId="0" fontId="23" fillId="2" borderId="8" xfId="1" applyFont="1" applyFill="1" applyBorder="1" applyAlignment="1">
      <alignment horizontal="center"/>
    </xf>
    <xf numFmtId="0" fontId="26" fillId="2" borderId="14" xfId="1" applyFont="1" applyFill="1" applyBorder="1" applyAlignment="1">
      <alignment horizontal="center"/>
    </xf>
    <xf numFmtId="0" fontId="26" fillId="2" borderId="12" xfId="1" applyFont="1" applyFill="1" applyBorder="1" applyAlignment="1">
      <alignment horizontal="center"/>
    </xf>
    <xf numFmtId="0" fontId="48" fillId="2" borderId="0" xfId="4" applyFont="1" applyFill="1" applyBorder="1" applyAlignment="1">
      <alignment horizontal="center"/>
    </xf>
    <xf numFmtId="0" fontId="37" fillId="2" borderId="39" xfId="4" applyFont="1" applyFill="1" applyBorder="1" applyAlignment="1">
      <alignment horizontal="center" vertical="center" wrapText="1"/>
    </xf>
    <xf numFmtId="0" fontId="37" fillId="2" borderId="51" xfId="4" applyFont="1" applyFill="1" applyBorder="1" applyAlignment="1">
      <alignment horizontal="center" vertical="center" wrapText="1"/>
    </xf>
    <xf numFmtId="0" fontId="37" fillId="2" borderId="52" xfId="4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/>
    </xf>
  </cellXfs>
  <cellStyles count="6">
    <cellStyle name="Comma_Firmliiga 2" xfId="2"/>
    <cellStyle name="Koma 2" xfId="3"/>
    <cellStyle name="Normaallaad" xfId="0" builtinId="0"/>
    <cellStyle name="Normal_Firmaliiga" xfId="4"/>
    <cellStyle name="Normal_Firmaliiga 2" xfId="5"/>
    <cellStyle name="Normal_Firmliiga 2" xfId="1"/>
  </cellStyles>
  <dxfs count="97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96" zoomScaleNormal="96" workbookViewId="0">
      <selection activeCell="C5" sqref="C5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1.855468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29" s="101" customFormat="1" ht="16.899999999999999" customHeight="1" x14ac:dyDescent="0.2">
      <c r="A1" s="79"/>
      <c r="B1" s="105"/>
      <c r="C1" s="106"/>
      <c r="D1" s="107"/>
      <c r="E1" s="108"/>
      <c r="F1" s="109"/>
      <c r="G1" s="109"/>
      <c r="H1" s="107"/>
      <c r="I1" s="108"/>
      <c r="J1" s="109"/>
      <c r="K1" s="109"/>
      <c r="L1" s="107"/>
      <c r="M1" s="108"/>
      <c r="N1" s="109"/>
      <c r="O1" s="109"/>
      <c r="P1" s="107"/>
      <c r="Q1" s="108"/>
      <c r="R1" s="109"/>
      <c r="S1" s="109"/>
      <c r="T1" s="107"/>
      <c r="U1" s="108"/>
      <c r="V1" s="109"/>
      <c r="W1" s="109"/>
      <c r="X1" s="108"/>
      <c r="Y1" s="107"/>
      <c r="Z1" s="110"/>
      <c r="AA1" s="111"/>
      <c r="AB1" s="112"/>
    </row>
    <row r="2" spans="1:29" ht="22.5" x14ac:dyDescent="0.25">
      <c r="B2" s="36"/>
      <c r="C2" s="37"/>
      <c r="D2" s="38"/>
      <c r="E2" s="39"/>
      <c r="F2" s="39"/>
      <c r="G2" s="39" t="s">
        <v>162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40"/>
      <c r="V2" s="189" t="s">
        <v>65</v>
      </c>
      <c r="W2" s="41"/>
      <c r="X2" s="41"/>
      <c r="Y2" s="41"/>
      <c r="Z2" s="37"/>
      <c r="AA2" s="37"/>
      <c r="AB2" s="38"/>
    </row>
    <row r="3" spans="1:29" ht="20.25" thickBot="1" x14ac:dyDescent="0.3">
      <c r="B3" s="42" t="s">
        <v>30</v>
      </c>
      <c r="C3" s="43"/>
      <c r="D3" s="38"/>
      <c r="E3" s="4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29" x14ac:dyDescent="0.25">
      <c r="B4" s="113" t="s">
        <v>3</v>
      </c>
      <c r="C4" s="45" t="s">
        <v>15</v>
      </c>
      <c r="D4" s="46"/>
      <c r="E4" s="261" t="s">
        <v>31</v>
      </c>
      <c r="F4" s="271" t="s">
        <v>32</v>
      </c>
      <c r="G4" s="272"/>
      <c r="H4" s="48"/>
      <c r="I4" s="261" t="s">
        <v>33</v>
      </c>
      <c r="J4" s="271" t="s">
        <v>32</v>
      </c>
      <c r="K4" s="272"/>
      <c r="L4" s="49"/>
      <c r="M4" s="261" t="s">
        <v>34</v>
      </c>
      <c r="N4" s="271" t="s">
        <v>32</v>
      </c>
      <c r="O4" s="272"/>
      <c r="P4" s="49"/>
      <c r="Q4" s="261" t="s">
        <v>35</v>
      </c>
      <c r="R4" s="271" t="s">
        <v>32</v>
      </c>
      <c r="S4" s="272"/>
      <c r="T4" s="50"/>
      <c r="U4" s="261" t="s">
        <v>36</v>
      </c>
      <c r="V4" s="271" t="s">
        <v>32</v>
      </c>
      <c r="W4" s="272"/>
      <c r="X4" s="261" t="s">
        <v>37</v>
      </c>
      <c r="Y4" s="51"/>
      <c r="Z4" s="52" t="s">
        <v>38</v>
      </c>
      <c r="AA4" s="53" t="s">
        <v>39</v>
      </c>
      <c r="AB4" s="54" t="s">
        <v>37</v>
      </c>
    </row>
    <row r="5" spans="1:29" ht="17.25" thickBot="1" x14ac:dyDescent="0.3">
      <c r="A5" s="55"/>
      <c r="B5" s="114" t="s">
        <v>40</v>
      </c>
      <c r="C5" s="56"/>
      <c r="D5" s="57"/>
      <c r="E5" s="58" t="s">
        <v>41</v>
      </c>
      <c r="F5" s="273" t="s">
        <v>42</v>
      </c>
      <c r="G5" s="274"/>
      <c r="H5" s="59"/>
      <c r="I5" s="58" t="s">
        <v>41</v>
      </c>
      <c r="J5" s="273" t="s">
        <v>42</v>
      </c>
      <c r="K5" s="274"/>
      <c r="L5" s="58"/>
      <c r="M5" s="58" t="s">
        <v>41</v>
      </c>
      <c r="N5" s="273" t="s">
        <v>42</v>
      </c>
      <c r="O5" s="274"/>
      <c r="P5" s="58"/>
      <c r="Q5" s="58" t="s">
        <v>41</v>
      </c>
      <c r="R5" s="273" t="s">
        <v>42</v>
      </c>
      <c r="S5" s="274"/>
      <c r="T5" s="60"/>
      <c r="U5" s="58" t="s">
        <v>41</v>
      </c>
      <c r="V5" s="273" t="s">
        <v>42</v>
      </c>
      <c r="W5" s="274"/>
      <c r="X5" s="61" t="s">
        <v>41</v>
      </c>
      <c r="Y5" s="62" t="s">
        <v>43</v>
      </c>
      <c r="Z5" s="63" t="s">
        <v>44</v>
      </c>
      <c r="AA5" s="64" t="s">
        <v>45</v>
      </c>
      <c r="AB5" s="65" t="s">
        <v>46</v>
      </c>
    </row>
    <row r="6" spans="1:29" s="101" customFormat="1" ht="41.25" customHeight="1" thickBot="1" x14ac:dyDescent="0.25">
      <c r="A6" s="79"/>
      <c r="B6" s="95" t="s">
        <v>102</v>
      </c>
      <c r="C6" s="122">
        <v>51</v>
      </c>
      <c r="D6" s="67">
        <v>627</v>
      </c>
      <c r="E6" s="96">
        <v>678</v>
      </c>
      <c r="F6" s="96">
        <v>583</v>
      </c>
      <c r="G6" s="73" t="s">
        <v>112</v>
      </c>
      <c r="H6" s="67">
        <v>554</v>
      </c>
      <c r="I6" s="96">
        <v>605</v>
      </c>
      <c r="J6" s="96">
        <v>485</v>
      </c>
      <c r="K6" s="73" t="s">
        <v>59</v>
      </c>
      <c r="L6" s="75">
        <v>546</v>
      </c>
      <c r="M6" s="99">
        <v>597</v>
      </c>
      <c r="N6" s="96">
        <v>525</v>
      </c>
      <c r="O6" s="73" t="s">
        <v>73</v>
      </c>
      <c r="P6" s="74">
        <v>492</v>
      </c>
      <c r="Q6" s="99">
        <v>543</v>
      </c>
      <c r="R6" s="96">
        <v>570</v>
      </c>
      <c r="S6" s="73" t="s">
        <v>114</v>
      </c>
      <c r="T6" s="74">
        <v>477</v>
      </c>
      <c r="U6" s="99">
        <v>528</v>
      </c>
      <c r="V6" s="96">
        <v>553</v>
      </c>
      <c r="W6" s="73" t="s">
        <v>92</v>
      </c>
      <c r="X6" s="76">
        <v>2951</v>
      </c>
      <c r="Y6" s="74">
        <v>2696</v>
      </c>
      <c r="Z6" s="100">
        <v>196.73333333333335</v>
      </c>
      <c r="AA6" s="78">
        <v>179.73333333333335</v>
      </c>
      <c r="AB6" s="262">
        <v>3</v>
      </c>
      <c r="AC6" s="101" t="s">
        <v>163</v>
      </c>
    </row>
    <row r="7" spans="1:29" s="101" customFormat="1" ht="16.149999999999999" customHeight="1" x14ac:dyDescent="0.2">
      <c r="A7" s="79"/>
      <c r="B7" s="80" t="s">
        <v>106</v>
      </c>
      <c r="C7" s="119">
        <v>29</v>
      </c>
      <c r="D7" s="81">
        <v>176</v>
      </c>
      <c r="E7" s="82">
        <v>205</v>
      </c>
      <c r="F7" s="265">
        <v>1</v>
      </c>
      <c r="G7" s="266"/>
      <c r="H7" s="81">
        <v>202</v>
      </c>
      <c r="I7" s="84">
        <v>231</v>
      </c>
      <c r="J7" s="265">
        <v>1</v>
      </c>
      <c r="K7" s="266"/>
      <c r="L7" s="83">
        <v>140</v>
      </c>
      <c r="M7" s="84">
        <v>169</v>
      </c>
      <c r="N7" s="265">
        <v>1</v>
      </c>
      <c r="O7" s="266"/>
      <c r="P7" s="83">
        <v>165</v>
      </c>
      <c r="Q7" s="82">
        <v>194</v>
      </c>
      <c r="R7" s="265">
        <v>0</v>
      </c>
      <c r="S7" s="266"/>
      <c r="T7" s="81">
        <v>131</v>
      </c>
      <c r="U7" s="82">
        <v>160</v>
      </c>
      <c r="V7" s="265">
        <v>0</v>
      </c>
      <c r="W7" s="266"/>
      <c r="X7" s="84">
        <v>959</v>
      </c>
      <c r="Y7" s="83">
        <v>814</v>
      </c>
      <c r="Z7" s="85">
        <v>191.8</v>
      </c>
      <c r="AA7" s="86">
        <v>162.80000000000001</v>
      </c>
      <c r="AB7" s="263"/>
    </row>
    <row r="8" spans="1:29" s="101" customFormat="1" ht="16.149999999999999" customHeight="1" x14ac:dyDescent="0.2">
      <c r="A8" s="79"/>
      <c r="B8" s="87" t="s">
        <v>103</v>
      </c>
      <c r="C8" s="119">
        <v>6</v>
      </c>
      <c r="D8" s="81">
        <v>191</v>
      </c>
      <c r="E8" s="82">
        <v>197</v>
      </c>
      <c r="F8" s="267"/>
      <c r="G8" s="268"/>
      <c r="H8" s="81">
        <v>161</v>
      </c>
      <c r="I8" s="84">
        <v>167</v>
      </c>
      <c r="J8" s="267"/>
      <c r="K8" s="268"/>
      <c r="L8" s="83">
        <v>216</v>
      </c>
      <c r="M8" s="84">
        <v>222</v>
      </c>
      <c r="N8" s="267"/>
      <c r="O8" s="268"/>
      <c r="P8" s="81">
        <v>181</v>
      </c>
      <c r="Q8" s="82">
        <v>187</v>
      </c>
      <c r="R8" s="267"/>
      <c r="S8" s="268"/>
      <c r="T8" s="81">
        <v>191</v>
      </c>
      <c r="U8" s="82">
        <v>197</v>
      </c>
      <c r="V8" s="267"/>
      <c r="W8" s="268"/>
      <c r="X8" s="84">
        <v>970</v>
      </c>
      <c r="Y8" s="83">
        <v>940</v>
      </c>
      <c r="Z8" s="85">
        <v>194</v>
      </c>
      <c r="AA8" s="86">
        <v>188</v>
      </c>
      <c r="AB8" s="263"/>
    </row>
    <row r="9" spans="1:29" s="101" customFormat="1" ht="16.899999999999999" customHeight="1" thickBot="1" x14ac:dyDescent="0.25">
      <c r="A9" s="79"/>
      <c r="B9" s="89" t="s">
        <v>101</v>
      </c>
      <c r="C9" s="121">
        <v>16</v>
      </c>
      <c r="D9" s="81">
        <v>260</v>
      </c>
      <c r="E9" s="82">
        <v>276</v>
      </c>
      <c r="F9" s="269"/>
      <c r="G9" s="270"/>
      <c r="H9" s="81">
        <v>191</v>
      </c>
      <c r="I9" s="84">
        <v>207</v>
      </c>
      <c r="J9" s="269"/>
      <c r="K9" s="270"/>
      <c r="L9" s="224">
        <v>190</v>
      </c>
      <c r="M9" s="84">
        <v>206</v>
      </c>
      <c r="N9" s="269"/>
      <c r="O9" s="270"/>
      <c r="P9" s="81">
        <v>146</v>
      </c>
      <c r="Q9" s="82">
        <v>162</v>
      </c>
      <c r="R9" s="269"/>
      <c r="S9" s="270"/>
      <c r="T9" s="81">
        <v>155</v>
      </c>
      <c r="U9" s="82">
        <v>171</v>
      </c>
      <c r="V9" s="269"/>
      <c r="W9" s="270"/>
      <c r="X9" s="92">
        <v>1022</v>
      </c>
      <c r="Y9" s="91">
        <v>942</v>
      </c>
      <c r="Z9" s="93">
        <v>204.4</v>
      </c>
      <c r="AA9" s="86">
        <v>188.4</v>
      </c>
      <c r="AB9" s="264"/>
    </row>
    <row r="10" spans="1:29" s="101" customFormat="1" ht="41.25" customHeight="1" thickBot="1" x14ac:dyDescent="0.25">
      <c r="A10" s="79"/>
      <c r="B10" s="95" t="s">
        <v>112</v>
      </c>
      <c r="C10" s="122">
        <v>50</v>
      </c>
      <c r="D10" s="67">
        <v>533</v>
      </c>
      <c r="E10" s="96">
        <v>583</v>
      </c>
      <c r="F10" s="96">
        <v>678</v>
      </c>
      <c r="G10" s="73" t="s">
        <v>102</v>
      </c>
      <c r="H10" s="67">
        <v>504</v>
      </c>
      <c r="I10" s="96">
        <v>554</v>
      </c>
      <c r="J10" s="96">
        <v>537</v>
      </c>
      <c r="K10" s="73" t="s">
        <v>92</v>
      </c>
      <c r="L10" s="74">
        <v>541</v>
      </c>
      <c r="M10" s="96">
        <v>591</v>
      </c>
      <c r="N10" s="96">
        <v>502</v>
      </c>
      <c r="O10" s="73" t="s">
        <v>59</v>
      </c>
      <c r="P10" s="74">
        <v>468</v>
      </c>
      <c r="Q10" s="96">
        <v>518</v>
      </c>
      <c r="R10" s="96">
        <v>562</v>
      </c>
      <c r="S10" s="73" t="s">
        <v>73</v>
      </c>
      <c r="T10" s="74">
        <v>579</v>
      </c>
      <c r="U10" s="96">
        <v>629</v>
      </c>
      <c r="V10" s="96">
        <v>604</v>
      </c>
      <c r="W10" s="73" t="s">
        <v>114</v>
      </c>
      <c r="X10" s="76">
        <v>2875</v>
      </c>
      <c r="Y10" s="74">
        <v>2625</v>
      </c>
      <c r="Z10" s="100">
        <v>191.66666666666666</v>
      </c>
      <c r="AA10" s="78">
        <v>175</v>
      </c>
      <c r="AB10" s="262">
        <v>3</v>
      </c>
      <c r="AC10" s="101" t="s">
        <v>164</v>
      </c>
    </row>
    <row r="11" spans="1:29" s="101" customFormat="1" ht="16.149999999999999" customHeight="1" x14ac:dyDescent="0.2">
      <c r="A11" s="79"/>
      <c r="B11" s="80" t="s">
        <v>104</v>
      </c>
      <c r="C11" s="119">
        <v>6</v>
      </c>
      <c r="D11" s="81">
        <v>226</v>
      </c>
      <c r="E11" s="82">
        <v>232</v>
      </c>
      <c r="F11" s="265">
        <v>0</v>
      </c>
      <c r="G11" s="266"/>
      <c r="H11" s="81">
        <v>186</v>
      </c>
      <c r="I11" s="84">
        <v>192</v>
      </c>
      <c r="J11" s="265">
        <v>1</v>
      </c>
      <c r="K11" s="266"/>
      <c r="L11" s="83">
        <v>180</v>
      </c>
      <c r="M11" s="84">
        <v>186</v>
      </c>
      <c r="N11" s="265">
        <v>1</v>
      </c>
      <c r="O11" s="266"/>
      <c r="P11" s="83">
        <v>179</v>
      </c>
      <c r="Q11" s="82">
        <v>185</v>
      </c>
      <c r="R11" s="265">
        <v>0</v>
      </c>
      <c r="S11" s="266"/>
      <c r="T11" s="81">
        <v>233</v>
      </c>
      <c r="U11" s="82">
        <v>239</v>
      </c>
      <c r="V11" s="265">
        <v>1</v>
      </c>
      <c r="W11" s="266"/>
      <c r="X11" s="84">
        <v>1034</v>
      </c>
      <c r="Y11" s="83">
        <v>1004</v>
      </c>
      <c r="Z11" s="85">
        <v>206.8</v>
      </c>
      <c r="AA11" s="86">
        <v>200.8</v>
      </c>
      <c r="AB11" s="263"/>
    </row>
    <row r="12" spans="1:29" s="101" customFormat="1" ht="16.149999999999999" customHeight="1" x14ac:dyDescent="0.2">
      <c r="A12" s="79"/>
      <c r="B12" s="87" t="s">
        <v>107</v>
      </c>
      <c r="C12" s="119">
        <v>25</v>
      </c>
      <c r="D12" s="81">
        <v>160</v>
      </c>
      <c r="E12" s="82">
        <v>185</v>
      </c>
      <c r="F12" s="267"/>
      <c r="G12" s="268"/>
      <c r="H12" s="81">
        <v>141</v>
      </c>
      <c r="I12" s="84">
        <v>166</v>
      </c>
      <c r="J12" s="267"/>
      <c r="K12" s="268"/>
      <c r="L12" s="83">
        <v>174</v>
      </c>
      <c r="M12" s="84">
        <v>199</v>
      </c>
      <c r="N12" s="267"/>
      <c r="O12" s="268"/>
      <c r="P12" s="81">
        <v>134</v>
      </c>
      <c r="Q12" s="82">
        <v>159</v>
      </c>
      <c r="R12" s="267"/>
      <c r="S12" s="268"/>
      <c r="T12" s="81">
        <v>178</v>
      </c>
      <c r="U12" s="82">
        <v>203</v>
      </c>
      <c r="V12" s="267"/>
      <c r="W12" s="268"/>
      <c r="X12" s="84">
        <v>912</v>
      </c>
      <c r="Y12" s="83">
        <v>787</v>
      </c>
      <c r="Z12" s="85">
        <v>182.4</v>
      </c>
      <c r="AA12" s="86">
        <v>157.4</v>
      </c>
      <c r="AB12" s="263"/>
    </row>
    <row r="13" spans="1:29" s="101" customFormat="1" ht="16.899999999999999" customHeight="1" thickBot="1" x14ac:dyDescent="0.25">
      <c r="A13" s="79"/>
      <c r="B13" s="89" t="s">
        <v>105</v>
      </c>
      <c r="C13" s="121">
        <v>19</v>
      </c>
      <c r="D13" s="81">
        <v>147</v>
      </c>
      <c r="E13" s="82">
        <v>166</v>
      </c>
      <c r="F13" s="269"/>
      <c r="G13" s="270"/>
      <c r="H13" s="81">
        <v>177</v>
      </c>
      <c r="I13" s="84">
        <v>196</v>
      </c>
      <c r="J13" s="269"/>
      <c r="K13" s="270"/>
      <c r="L13" s="224">
        <v>187</v>
      </c>
      <c r="M13" s="84">
        <v>206</v>
      </c>
      <c r="N13" s="269"/>
      <c r="O13" s="270"/>
      <c r="P13" s="81">
        <v>155</v>
      </c>
      <c r="Q13" s="82">
        <v>174</v>
      </c>
      <c r="R13" s="269"/>
      <c r="S13" s="270"/>
      <c r="T13" s="81">
        <v>168</v>
      </c>
      <c r="U13" s="82">
        <v>187</v>
      </c>
      <c r="V13" s="269"/>
      <c r="W13" s="270"/>
      <c r="X13" s="92">
        <v>929</v>
      </c>
      <c r="Y13" s="91">
        <v>834</v>
      </c>
      <c r="Z13" s="93">
        <v>185.8</v>
      </c>
      <c r="AA13" s="94">
        <v>166.8</v>
      </c>
      <c r="AB13" s="264"/>
    </row>
    <row r="14" spans="1:29" s="101" customFormat="1" ht="41.25" customHeight="1" thickBot="1" x14ac:dyDescent="0.25">
      <c r="A14" s="79"/>
      <c r="B14" s="95" t="s">
        <v>92</v>
      </c>
      <c r="C14" s="196">
        <v>36</v>
      </c>
      <c r="D14" s="67">
        <v>557</v>
      </c>
      <c r="E14" s="96">
        <v>593</v>
      </c>
      <c r="F14" s="96">
        <v>552</v>
      </c>
      <c r="G14" s="73" t="s">
        <v>73</v>
      </c>
      <c r="H14" s="67">
        <v>501</v>
      </c>
      <c r="I14" s="96">
        <v>537</v>
      </c>
      <c r="J14" s="96">
        <v>554</v>
      </c>
      <c r="K14" s="73" t="s">
        <v>112</v>
      </c>
      <c r="L14" s="75">
        <v>569</v>
      </c>
      <c r="M14" s="99">
        <v>605</v>
      </c>
      <c r="N14" s="96">
        <v>557</v>
      </c>
      <c r="O14" s="73" t="s">
        <v>114</v>
      </c>
      <c r="P14" s="74">
        <v>524</v>
      </c>
      <c r="Q14" s="99">
        <v>560</v>
      </c>
      <c r="R14" s="96">
        <v>562</v>
      </c>
      <c r="S14" s="73" t="s">
        <v>59</v>
      </c>
      <c r="T14" s="74">
        <v>517</v>
      </c>
      <c r="U14" s="99">
        <v>553</v>
      </c>
      <c r="V14" s="96">
        <v>528</v>
      </c>
      <c r="W14" s="73" t="s">
        <v>102</v>
      </c>
      <c r="X14" s="76">
        <v>2848</v>
      </c>
      <c r="Y14" s="74">
        <v>2668</v>
      </c>
      <c r="Z14" s="100">
        <v>189.86666666666667</v>
      </c>
      <c r="AA14" s="78">
        <v>177.86666666666667</v>
      </c>
      <c r="AB14" s="262">
        <v>3</v>
      </c>
      <c r="AC14" s="101" t="s">
        <v>165</v>
      </c>
    </row>
    <row r="15" spans="1:29" s="101" customFormat="1" ht="16.149999999999999" customHeight="1" x14ac:dyDescent="0.2">
      <c r="A15" s="79"/>
      <c r="B15" s="80" t="s">
        <v>85</v>
      </c>
      <c r="C15" s="88">
        <v>14</v>
      </c>
      <c r="D15" s="81">
        <v>218</v>
      </c>
      <c r="E15" s="82">
        <v>232</v>
      </c>
      <c r="F15" s="265">
        <v>1</v>
      </c>
      <c r="G15" s="266"/>
      <c r="H15" s="81">
        <v>179</v>
      </c>
      <c r="I15" s="84">
        <v>193</v>
      </c>
      <c r="J15" s="265">
        <v>0</v>
      </c>
      <c r="K15" s="266"/>
      <c r="L15" s="83">
        <v>181</v>
      </c>
      <c r="M15" s="84">
        <v>195</v>
      </c>
      <c r="N15" s="265">
        <v>1</v>
      </c>
      <c r="O15" s="266"/>
      <c r="P15" s="83">
        <v>206</v>
      </c>
      <c r="Q15" s="82">
        <v>220</v>
      </c>
      <c r="R15" s="265">
        <v>0</v>
      </c>
      <c r="S15" s="266"/>
      <c r="T15" s="81">
        <v>183</v>
      </c>
      <c r="U15" s="82">
        <v>197</v>
      </c>
      <c r="V15" s="265">
        <v>1</v>
      </c>
      <c r="W15" s="266"/>
      <c r="X15" s="84">
        <v>1037</v>
      </c>
      <c r="Y15" s="83">
        <v>967</v>
      </c>
      <c r="Z15" s="85">
        <v>207.4</v>
      </c>
      <c r="AA15" s="86">
        <v>193.4</v>
      </c>
      <c r="AB15" s="263"/>
    </row>
    <row r="16" spans="1:29" s="101" customFormat="1" ht="16.149999999999999" customHeight="1" x14ac:dyDescent="0.2">
      <c r="A16" s="79"/>
      <c r="B16" s="87" t="s">
        <v>86</v>
      </c>
      <c r="C16" s="88">
        <v>20</v>
      </c>
      <c r="D16" s="81">
        <v>158</v>
      </c>
      <c r="E16" s="82">
        <v>178</v>
      </c>
      <c r="F16" s="267"/>
      <c r="G16" s="268"/>
      <c r="H16" s="81">
        <v>122</v>
      </c>
      <c r="I16" s="84">
        <v>142</v>
      </c>
      <c r="J16" s="267"/>
      <c r="K16" s="268"/>
      <c r="L16" s="83">
        <v>201</v>
      </c>
      <c r="M16" s="84">
        <v>221</v>
      </c>
      <c r="N16" s="267"/>
      <c r="O16" s="268"/>
      <c r="P16" s="81">
        <v>160</v>
      </c>
      <c r="Q16" s="82">
        <v>180</v>
      </c>
      <c r="R16" s="267"/>
      <c r="S16" s="268"/>
      <c r="T16" s="81">
        <v>166</v>
      </c>
      <c r="U16" s="82">
        <v>186</v>
      </c>
      <c r="V16" s="267"/>
      <c r="W16" s="268"/>
      <c r="X16" s="84">
        <v>907</v>
      </c>
      <c r="Y16" s="83">
        <v>807</v>
      </c>
      <c r="Z16" s="85">
        <v>181.4</v>
      </c>
      <c r="AA16" s="86">
        <v>161.4</v>
      </c>
      <c r="AB16" s="263"/>
    </row>
    <row r="17" spans="1:34" s="101" customFormat="1" ht="16.899999999999999" customHeight="1" thickBot="1" x14ac:dyDescent="0.25">
      <c r="A17" s="79"/>
      <c r="B17" s="89" t="s">
        <v>87</v>
      </c>
      <c r="C17" s="90">
        <v>2</v>
      </c>
      <c r="D17" s="81">
        <v>181</v>
      </c>
      <c r="E17" s="82">
        <v>183</v>
      </c>
      <c r="F17" s="269"/>
      <c r="G17" s="270"/>
      <c r="H17" s="81">
        <v>200</v>
      </c>
      <c r="I17" s="84">
        <v>202</v>
      </c>
      <c r="J17" s="269"/>
      <c r="K17" s="270"/>
      <c r="L17" s="224">
        <v>187</v>
      </c>
      <c r="M17" s="84">
        <v>189</v>
      </c>
      <c r="N17" s="269"/>
      <c r="O17" s="270"/>
      <c r="P17" s="81">
        <v>158</v>
      </c>
      <c r="Q17" s="82">
        <v>160</v>
      </c>
      <c r="R17" s="269"/>
      <c r="S17" s="270"/>
      <c r="T17" s="81">
        <v>168</v>
      </c>
      <c r="U17" s="82">
        <v>170</v>
      </c>
      <c r="V17" s="269"/>
      <c r="W17" s="270"/>
      <c r="X17" s="92">
        <v>904</v>
      </c>
      <c r="Y17" s="91">
        <v>894</v>
      </c>
      <c r="Z17" s="93">
        <v>180.8</v>
      </c>
      <c r="AA17" s="86">
        <v>178.8</v>
      </c>
      <c r="AB17" s="264"/>
    </row>
    <row r="18" spans="1:34" s="101" customFormat="1" ht="41.25" customHeight="1" thickBot="1" x14ac:dyDescent="0.25">
      <c r="A18" s="79"/>
      <c r="B18" s="95" t="s">
        <v>114</v>
      </c>
      <c r="C18" s="115">
        <v>93</v>
      </c>
      <c r="D18" s="67">
        <v>426</v>
      </c>
      <c r="E18" s="96">
        <v>519</v>
      </c>
      <c r="F18" s="96">
        <v>558</v>
      </c>
      <c r="G18" s="73" t="s">
        <v>59</v>
      </c>
      <c r="H18" s="67">
        <v>494</v>
      </c>
      <c r="I18" s="96">
        <v>587</v>
      </c>
      <c r="J18" s="96">
        <v>565</v>
      </c>
      <c r="K18" s="73" t="s">
        <v>73</v>
      </c>
      <c r="L18" s="74">
        <v>464</v>
      </c>
      <c r="M18" s="98">
        <v>557</v>
      </c>
      <c r="N18" s="96">
        <v>605</v>
      </c>
      <c r="O18" s="73" t="s">
        <v>92</v>
      </c>
      <c r="P18" s="74">
        <v>477</v>
      </c>
      <c r="Q18" s="98">
        <v>570</v>
      </c>
      <c r="R18" s="96">
        <v>543</v>
      </c>
      <c r="S18" s="73" t="s">
        <v>102</v>
      </c>
      <c r="T18" s="74">
        <v>511</v>
      </c>
      <c r="U18" s="98">
        <v>604</v>
      </c>
      <c r="V18" s="96">
        <v>629</v>
      </c>
      <c r="W18" s="73" t="s">
        <v>112</v>
      </c>
      <c r="X18" s="76">
        <v>2837</v>
      </c>
      <c r="Y18" s="74">
        <v>2372</v>
      </c>
      <c r="Z18" s="100">
        <v>189.13333333333333</v>
      </c>
      <c r="AA18" s="78">
        <v>158.13333333333333</v>
      </c>
      <c r="AB18" s="262">
        <v>2</v>
      </c>
      <c r="AC18" s="101" t="s">
        <v>166</v>
      </c>
    </row>
    <row r="19" spans="1:34" s="101" customFormat="1" ht="16.149999999999999" customHeight="1" x14ac:dyDescent="0.2">
      <c r="A19" s="79"/>
      <c r="B19" s="207" t="s">
        <v>109</v>
      </c>
      <c r="C19" s="117">
        <v>27</v>
      </c>
      <c r="D19" s="81">
        <v>118</v>
      </c>
      <c r="E19" s="82">
        <v>145</v>
      </c>
      <c r="F19" s="265">
        <v>0</v>
      </c>
      <c r="G19" s="266"/>
      <c r="H19" s="81">
        <v>137</v>
      </c>
      <c r="I19" s="84">
        <v>164</v>
      </c>
      <c r="J19" s="265">
        <v>1</v>
      </c>
      <c r="K19" s="266"/>
      <c r="L19" s="83">
        <v>159</v>
      </c>
      <c r="M19" s="84">
        <v>186</v>
      </c>
      <c r="N19" s="265">
        <v>0</v>
      </c>
      <c r="O19" s="266"/>
      <c r="P19" s="83">
        <v>155</v>
      </c>
      <c r="Q19" s="82">
        <v>182</v>
      </c>
      <c r="R19" s="265">
        <v>1</v>
      </c>
      <c r="S19" s="266"/>
      <c r="T19" s="81">
        <v>168</v>
      </c>
      <c r="U19" s="82">
        <v>195</v>
      </c>
      <c r="V19" s="265">
        <v>0</v>
      </c>
      <c r="W19" s="266"/>
      <c r="X19" s="84">
        <v>872</v>
      </c>
      <c r="Y19" s="83">
        <v>737</v>
      </c>
      <c r="Z19" s="85">
        <v>174.4</v>
      </c>
      <c r="AA19" s="86">
        <v>147.4</v>
      </c>
      <c r="AB19" s="263"/>
    </row>
    <row r="20" spans="1:34" s="101" customFormat="1" ht="16.149999999999999" customHeight="1" x14ac:dyDescent="0.2">
      <c r="A20" s="79"/>
      <c r="B20" s="207" t="s">
        <v>115</v>
      </c>
      <c r="C20" s="119">
        <v>49</v>
      </c>
      <c r="D20" s="81">
        <v>141</v>
      </c>
      <c r="E20" s="82">
        <v>190</v>
      </c>
      <c r="F20" s="267"/>
      <c r="G20" s="268"/>
      <c r="H20" s="81">
        <v>168</v>
      </c>
      <c r="I20" s="84">
        <v>217</v>
      </c>
      <c r="J20" s="267"/>
      <c r="K20" s="268"/>
      <c r="L20" s="83">
        <v>132</v>
      </c>
      <c r="M20" s="84">
        <v>181</v>
      </c>
      <c r="N20" s="267"/>
      <c r="O20" s="268"/>
      <c r="P20" s="81">
        <v>154</v>
      </c>
      <c r="Q20" s="82">
        <v>203</v>
      </c>
      <c r="R20" s="267"/>
      <c r="S20" s="268"/>
      <c r="T20" s="81">
        <v>182</v>
      </c>
      <c r="U20" s="82">
        <v>231</v>
      </c>
      <c r="V20" s="267"/>
      <c r="W20" s="268"/>
      <c r="X20" s="84">
        <v>1022</v>
      </c>
      <c r="Y20" s="83">
        <v>777</v>
      </c>
      <c r="Z20" s="85">
        <v>204.4</v>
      </c>
      <c r="AA20" s="86">
        <v>155.4</v>
      </c>
      <c r="AB20" s="263"/>
    </row>
    <row r="21" spans="1:34" s="101" customFormat="1" ht="16.899999999999999" customHeight="1" thickBot="1" x14ac:dyDescent="0.25">
      <c r="A21" s="79"/>
      <c r="B21" s="87" t="s">
        <v>116</v>
      </c>
      <c r="C21" s="121">
        <v>17</v>
      </c>
      <c r="D21" s="81">
        <v>167</v>
      </c>
      <c r="E21" s="82">
        <v>184</v>
      </c>
      <c r="F21" s="269"/>
      <c r="G21" s="270"/>
      <c r="H21" s="81">
        <v>189</v>
      </c>
      <c r="I21" s="84">
        <v>206</v>
      </c>
      <c r="J21" s="269"/>
      <c r="K21" s="270"/>
      <c r="L21" s="224">
        <v>173</v>
      </c>
      <c r="M21" s="84">
        <v>190</v>
      </c>
      <c r="N21" s="269"/>
      <c r="O21" s="270"/>
      <c r="P21" s="81">
        <v>168</v>
      </c>
      <c r="Q21" s="82">
        <v>185</v>
      </c>
      <c r="R21" s="269"/>
      <c r="S21" s="270"/>
      <c r="T21" s="81">
        <v>161</v>
      </c>
      <c r="U21" s="82">
        <v>178</v>
      </c>
      <c r="V21" s="269"/>
      <c r="W21" s="270"/>
      <c r="X21" s="92">
        <v>943</v>
      </c>
      <c r="Y21" s="91">
        <v>858</v>
      </c>
      <c r="Z21" s="93">
        <v>188.6</v>
      </c>
      <c r="AA21" s="86">
        <v>171.6</v>
      </c>
      <c r="AB21" s="264"/>
    </row>
    <row r="22" spans="1:34" ht="41.25" customHeight="1" thickBot="1" x14ac:dyDescent="0.3">
      <c r="A22" s="66"/>
      <c r="B22" s="95" t="s">
        <v>73</v>
      </c>
      <c r="C22" s="115">
        <v>55</v>
      </c>
      <c r="D22" s="67">
        <v>497</v>
      </c>
      <c r="E22" s="68">
        <v>552</v>
      </c>
      <c r="F22" s="69">
        <v>593</v>
      </c>
      <c r="G22" s="70" t="s">
        <v>92</v>
      </c>
      <c r="H22" s="67">
        <v>510</v>
      </c>
      <c r="I22" s="72">
        <v>565</v>
      </c>
      <c r="J22" s="72">
        <v>587</v>
      </c>
      <c r="K22" s="73" t="s">
        <v>114</v>
      </c>
      <c r="L22" s="74">
        <v>470</v>
      </c>
      <c r="M22" s="69">
        <v>525</v>
      </c>
      <c r="N22" s="69">
        <v>597</v>
      </c>
      <c r="O22" s="70" t="s">
        <v>102</v>
      </c>
      <c r="P22" s="75">
        <v>507</v>
      </c>
      <c r="Q22" s="69">
        <v>562</v>
      </c>
      <c r="R22" s="69">
        <v>518</v>
      </c>
      <c r="S22" s="70" t="s">
        <v>112</v>
      </c>
      <c r="T22" s="75">
        <v>533</v>
      </c>
      <c r="U22" s="69">
        <v>588</v>
      </c>
      <c r="V22" s="69">
        <v>515</v>
      </c>
      <c r="W22" s="70" t="s">
        <v>59</v>
      </c>
      <c r="X22" s="76">
        <v>2792</v>
      </c>
      <c r="Y22" s="74">
        <v>2517</v>
      </c>
      <c r="Z22" s="77">
        <v>186.13333333333333</v>
      </c>
      <c r="AA22" s="78">
        <v>167.79999999999998</v>
      </c>
      <c r="AB22" s="262">
        <v>2</v>
      </c>
      <c r="AC22" s="101" t="s">
        <v>167</v>
      </c>
    </row>
    <row r="23" spans="1:34" ht="16.899999999999999" customHeight="1" x14ac:dyDescent="0.25">
      <c r="A23" s="79"/>
      <c r="B23" s="80" t="s">
        <v>74</v>
      </c>
      <c r="C23" s="117">
        <v>11</v>
      </c>
      <c r="D23" s="81">
        <v>159</v>
      </c>
      <c r="E23" s="82">
        <v>170</v>
      </c>
      <c r="F23" s="265">
        <v>0</v>
      </c>
      <c r="G23" s="266"/>
      <c r="H23" s="81">
        <v>155</v>
      </c>
      <c r="I23" s="84">
        <v>166</v>
      </c>
      <c r="J23" s="265">
        <v>0</v>
      </c>
      <c r="K23" s="266"/>
      <c r="L23" s="83">
        <v>166</v>
      </c>
      <c r="M23" s="84">
        <v>177</v>
      </c>
      <c r="N23" s="265">
        <v>0</v>
      </c>
      <c r="O23" s="266"/>
      <c r="P23" s="83">
        <v>171</v>
      </c>
      <c r="Q23" s="82">
        <v>182</v>
      </c>
      <c r="R23" s="265">
        <v>1</v>
      </c>
      <c r="S23" s="266"/>
      <c r="T23" s="81">
        <v>202</v>
      </c>
      <c r="U23" s="82">
        <v>213</v>
      </c>
      <c r="V23" s="265">
        <v>1</v>
      </c>
      <c r="W23" s="266"/>
      <c r="X23" s="84">
        <v>908</v>
      </c>
      <c r="Y23" s="83">
        <v>853</v>
      </c>
      <c r="Z23" s="85">
        <v>181.6</v>
      </c>
      <c r="AA23" s="86">
        <v>170.6</v>
      </c>
      <c r="AB23" s="263"/>
      <c r="AC23" s="101"/>
    </row>
    <row r="24" spans="1:34" s="55" customFormat="1" ht="16.149999999999999" customHeight="1" x14ac:dyDescent="0.25">
      <c r="A24" s="79"/>
      <c r="B24" s="87" t="s">
        <v>88</v>
      </c>
      <c r="C24" s="119">
        <v>23</v>
      </c>
      <c r="D24" s="81">
        <v>161</v>
      </c>
      <c r="E24" s="82">
        <v>184</v>
      </c>
      <c r="F24" s="267"/>
      <c r="G24" s="268"/>
      <c r="H24" s="81">
        <v>177</v>
      </c>
      <c r="I24" s="84">
        <v>200</v>
      </c>
      <c r="J24" s="267"/>
      <c r="K24" s="268"/>
      <c r="L24" s="83">
        <v>154</v>
      </c>
      <c r="M24" s="84">
        <v>177</v>
      </c>
      <c r="N24" s="267"/>
      <c r="O24" s="268"/>
      <c r="P24" s="81">
        <v>158</v>
      </c>
      <c r="Q24" s="82">
        <v>181</v>
      </c>
      <c r="R24" s="267"/>
      <c r="S24" s="268"/>
      <c r="T24" s="81">
        <v>167</v>
      </c>
      <c r="U24" s="82">
        <v>190</v>
      </c>
      <c r="V24" s="267"/>
      <c r="W24" s="268"/>
      <c r="X24" s="84">
        <v>932</v>
      </c>
      <c r="Y24" s="83">
        <v>817</v>
      </c>
      <c r="Z24" s="85">
        <v>186.4</v>
      </c>
      <c r="AA24" s="86">
        <v>163.4</v>
      </c>
      <c r="AB24" s="263"/>
      <c r="AD24" s="35"/>
      <c r="AE24" s="35"/>
      <c r="AF24" s="35"/>
      <c r="AG24" s="35"/>
      <c r="AH24" s="35"/>
    </row>
    <row r="25" spans="1:34" s="55" customFormat="1" ht="17.45" customHeight="1" thickBot="1" x14ac:dyDescent="0.3">
      <c r="A25" s="79"/>
      <c r="B25" s="89" t="s">
        <v>75</v>
      </c>
      <c r="C25" s="121">
        <v>21</v>
      </c>
      <c r="D25" s="81">
        <v>177</v>
      </c>
      <c r="E25" s="82">
        <v>198</v>
      </c>
      <c r="F25" s="269"/>
      <c r="G25" s="270"/>
      <c r="H25" s="81">
        <v>178</v>
      </c>
      <c r="I25" s="84">
        <v>199</v>
      </c>
      <c r="J25" s="269"/>
      <c r="K25" s="270"/>
      <c r="L25" s="224">
        <v>150</v>
      </c>
      <c r="M25" s="84">
        <v>171</v>
      </c>
      <c r="N25" s="269"/>
      <c r="O25" s="270"/>
      <c r="P25" s="81">
        <v>178</v>
      </c>
      <c r="Q25" s="82">
        <v>199</v>
      </c>
      <c r="R25" s="269"/>
      <c r="S25" s="270"/>
      <c r="T25" s="81">
        <v>164</v>
      </c>
      <c r="U25" s="82">
        <v>185</v>
      </c>
      <c r="V25" s="269"/>
      <c r="W25" s="270"/>
      <c r="X25" s="92">
        <v>952</v>
      </c>
      <c r="Y25" s="91">
        <v>847</v>
      </c>
      <c r="Z25" s="93">
        <v>190.4</v>
      </c>
      <c r="AA25" s="94">
        <v>169.4</v>
      </c>
      <c r="AB25" s="264"/>
      <c r="AD25" s="35"/>
      <c r="AE25" s="35"/>
      <c r="AF25" s="35"/>
      <c r="AG25" s="35"/>
      <c r="AH25" s="35"/>
    </row>
    <row r="26" spans="1:34" s="101" customFormat="1" ht="41.25" customHeight="1" thickBot="1" x14ac:dyDescent="0.3">
      <c r="A26" s="79"/>
      <c r="B26" s="185" t="s">
        <v>59</v>
      </c>
      <c r="C26" s="122">
        <v>205</v>
      </c>
      <c r="D26" s="67">
        <v>353</v>
      </c>
      <c r="E26" s="96">
        <v>558</v>
      </c>
      <c r="F26" s="96">
        <v>519</v>
      </c>
      <c r="G26" s="73" t="s">
        <v>114</v>
      </c>
      <c r="H26" s="67">
        <v>280</v>
      </c>
      <c r="I26" s="96">
        <v>485</v>
      </c>
      <c r="J26" s="96">
        <v>605</v>
      </c>
      <c r="K26" s="73" t="s">
        <v>102</v>
      </c>
      <c r="L26" s="74">
        <v>297</v>
      </c>
      <c r="M26" s="98">
        <v>502</v>
      </c>
      <c r="N26" s="96">
        <v>591</v>
      </c>
      <c r="O26" s="73" t="s">
        <v>112</v>
      </c>
      <c r="P26" s="74">
        <v>357</v>
      </c>
      <c r="Q26" s="69">
        <v>562</v>
      </c>
      <c r="R26" s="96">
        <v>560</v>
      </c>
      <c r="S26" s="73" t="s">
        <v>92</v>
      </c>
      <c r="T26" s="74">
        <v>310</v>
      </c>
      <c r="U26" s="99">
        <v>515</v>
      </c>
      <c r="V26" s="96">
        <v>588</v>
      </c>
      <c r="W26" s="73" t="s">
        <v>73</v>
      </c>
      <c r="X26" s="76">
        <v>2622</v>
      </c>
      <c r="Y26" s="74">
        <v>1597</v>
      </c>
      <c r="Z26" s="100">
        <v>174.79999999999998</v>
      </c>
      <c r="AA26" s="78">
        <v>106.46666666666665</v>
      </c>
      <c r="AB26" s="262">
        <v>2</v>
      </c>
      <c r="AC26" s="101" t="s">
        <v>168</v>
      </c>
      <c r="AD26" s="35"/>
      <c r="AE26" s="35"/>
      <c r="AF26" s="35"/>
      <c r="AG26" s="35"/>
      <c r="AH26" s="35"/>
    </row>
    <row r="27" spans="1:34" s="101" customFormat="1" ht="16.149999999999999" customHeight="1" x14ac:dyDescent="0.25">
      <c r="A27" s="79"/>
      <c r="B27" s="80" t="s">
        <v>60</v>
      </c>
      <c r="C27" s="88">
        <v>32</v>
      </c>
      <c r="D27" s="81">
        <v>206</v>
      </c>
      <c r="E27" s="82">
        <v>238</v>
      </c>
      <c r="F27" s="265">
        <v>1</v>
      </c>
      <c r="G27" s="266"/>
      <c r="H27" s="81">
        <v>125</v>
      </c>
      <c r="I27" s="84">
        <v>157</v>
      </c>
      <c r="J27" s="265">
        <v>0</v>
      </c>
      <c r="K27" s="266"/>
      <c r="L27" s="83">
        <v>128</v>
      </c>
      <c r="M27" s="84">
        <v>160</v>
      </c>
      <c r="N27" s="265">
        <v>0</v>
      </c>
      <c r="O27" s="266"/>
      <c r="P27" s="83">
        <v>197</v>
      </c>
      <c r="Q27" s="82">
        <v>229</v>
      </c>
      <c r="R27" s="265">
        <v>1</v>
      </c>
      <c r="S27" s="266"/>
      <c r="T27" s="81">
        <v>142</v>
      </c>
      <c r="U27" s="82">
        <v>174</v>
      </c>
      <c r="V27" s="265">
        <v>0</v>
      </c>
      <c r="W27" s="266"/>
      <c r="X27" s="84">
        <v>958</v>
      </c>
      <c r="Y27" s="83">
        <v>798</v>
      </c>
      <c r="Z27" s="85">
        <v>191.6</v>
      </c>
      <c r="AA27" s="86">
        <v>159.6</v>
      </c>
      <c r="AB27" s="263"/>
      <c r="AD27" s="35"/>
      <c r="AE27" s="35"/>
      <c r="AF27" s="35"/>
      <c r="AG27" s="35"/>
      <c r="AH27" s="35"/>
    </row>
    <row r="28" spans="1:34" s="101" customFormat="1" ht="16.149999999999999" customHeight="1" x14ac:dyDescent="0.25">
      <c r="A28" s="79"/>
      <c r="B28" s="87" t="s">
        <v>161</v>
      </c>
      <c r="C28" s="88">
        <v>0</v>
      </c>
      <c r="D28" s="81">
        <v>147</v>
      </c>
      <c r="E28" s="82">
        <v>147</v>
      </c>
      <c r="F28" s="267"/>
      <c r="G28" s="268"/>
      <c r="H28" s="81">
        <v>155</v>
      </c>
      <c r="I28" s="84">
        <v>155</v>
      </c>
      <c r="J28" s="267"/>
      <c r="K28" s="268"/>
      <c r="L28" s="83">
        <v>169</v>
      </c>
      <c r="M28" s="84">
        <v>169</v>
      </c>
      <c r="N28" s="267"/>
      <c r="O28" s="268"/>
      <c r="P28" s="81">
        <v>160</v>
      </c>
      <c r="Q28" s="82">
        <v>160</v>
      </c>
      <c r="R28" s="267"/>
      <c r="S28" s="268"/>
      <c r="T28" s="81">
        <v>168</v>
      </c>
      <c r="U28" s="82">
        <v>168</v>
      </c>
      <c r="V28" s="267"/>
      <c r="W28" s="268"/>
      <c r="X28" s="84">
        <v>799</v>
      </c>
      <c r="Y28" s="83">
        <v>799</v>
      </c>
      <c r="Z28" s="85">
        <v>159.80000000000001</v>
      </c>
      <c r="AA28" s="86">
        <v>159.80000000000001</v>
      </c>
      <c r="AB28" s="263"/>
      <c r="AD28" s="35"/>
      <c r="AE28" s="35"/>
      <c r="AF28" s="35"/>
      <c r="AG28" s="35"/>
      <c r="AH28" s="35"/>
    </row>
    <row r="29" spans="1:34" s="101" customFormat="1" ht="16.899999999999999" customHeight="1" thickBot="1" x14ac:dyDescent="0.3">
      <c r="A29" s="79"/>
      <c r="B29" s="187" t="s">
        <v>62</v>
      </c>
      <c r="C29" s="90">
        <v>173</v>
      </c>
      <c r="D29" s="81"/>
      <c r="E29" s="82">
        <v>173</v>
      </c>
      <c r="F29" s="269"/>
      <c r="G29" s="270"/>
      <c r="H29" s="81"/>
      <c r="I29" s="84">
        <v>173</v>
      </c>
      <c r="J29" s="269"/>
      <c r="K29" s="270"/>
      <c r="L29" s="224"/>
      <c r="M29" s="84">
        <v>173</v>
      </c>
      <c r="N29" s="269"/>
      <c r="O29" s="270"/>
      <c r="P29" s="81"/>
      <c r="Q29" s="82">
        <v>173</v>
      </c>
      <c r="R29" s="269"/>
      <c r="S29" s="270"/>
      <c r="T29" s="81"/>
      <c r="U29" s="82">
        <v>173</v>
      </c>
      <c r="V29" s="269"/>
      <c r="W29" s="270"/>
      <c r="X29" s="92">
        <v>865</v>
      </c>
      <c r="Y29" s="91">
        <v>0</v>
      </c>
      <c r="Z29" s="93">
        <v>173</v>
      </c>
      <c r="AA29" s="94">
        <v>0</v>
      </c>
      <c r="AB29" s="264"/>
      <c r="AD29" s="35"/>
      <c r="AE29" s="35"/>
      <c r="AF29" s="35"/>
      <c r="AG29" s="35"/>
      <c r="AH29" s="35"/>
    </row>
    <row r="30" spans="1:34" s="101" customFormat="1" ht="16.899999999999999" customHeight="1" x14ac:dyDescent="0.2">
      <c r="A30" s="79"/>
      <c r="B30" s="105"/>
      <c r="C30" s="106"/>
      <c r="D30" s="107"/>
      <c r="E30" s="108"/>
      <c r="F30" s="109"/>
      <c r="G30" s="109"/>
      <c r="H30" s="107"/>
      <c r="I30" s="108"/>
      <c r="J30" s="109"/>
      <c r="K30" s="109"/>
      <c r="L30" s="107"/>
      <c r="M30" s="108"/>
      <c r="N30" s="109"/>
      <c r="O30" s="109"/>
      <c r="P30" s="107"/>
      <c r="Q30" s="108"/>
      <c r="R30" s="109"/>
      <c r="S30" s="109"/>
      <c r="T30" s="107"/>
      <c r="U30" s="108"/>
      <c r="V30" s="109"/>
      <c r="W30" s="109"/>
      <c r="X30" s="108"/>
      <c r="Y30" s="107"/>
      <c r="Z30" s="110"/>
      <c r="AA30" s="111"/>
      <c r="AB30" s="112"/>
    </row>
    <row r="31" spans="1:34" s="101" customFormat="1" ht="16.899999999999999" customHeight="1" x14ac:dyDescent="0.2">
      <c r="A31" s="79"/>
      <c r="B31" s="105"/>
      <c r="C31" s="106"/>
      <c r="D31" s="107"/>
      <c r="E31" s="108"/>
      <c r="F31" s="109"/>
      <c r="G31" s="109"/>
      <c r="H31" s="107"/>
      <c r="I31" s="108"/>
      <c r="J31" s="109"/>
      <c r="K31" s="109"/>
      <c r="L31" s="107"/>
      <c r="M31" s="108"/>
      <c r="N31" s="109"/>
      <c r="O31" s="109"/>
      <c r="P31" s="107"/>
      <c r="Q31" s="108"/>
      <c r="R31" s="109"/>
      <c r="S31" s="109"/>
      <c r="T31" s="107"/>
      <c r="U31" s="108"/>
      <c r="V31" s="109"/>
      <c r="W31" s="109"/>
      <c r="X31" s="108"/>
      <c r="Y31" s="107"/>
      <c r="Z31" s="110"/>
      <c r="AA31" s="111"/>
      <c r="AB31" s="112"/>
    </row>
  </sheetData>
  <mergeCells count="46">
    <mergeCell ref="AB14:AB17"/>
    <mergeCell ref="F15:G17"/>
    <mergeCell ref="J15:K17"/>
    <mergeCell ref="N15:O17"/>
    <mergeCell ref="R15:S17"/>
    <mergeCell ref="V15:W17"/>
    <mergeCell ref="AB18:AB21"/>
    <mergeCell ref="F19:G21"/>
    <mergeCell ref="J19:K21"/>
    <mergeCell ref="N19:O21"/>
    <mergeCell ref="R19:S21"/>
    <mergeCell ref="V19:W21"/>
    <mergeCell ref="AB6:AB9"/>
    <mergeCell ref="F7:G9"/>
    <mergeCell ref="J7:K9"/>
    <mergeCell ref="N7:O9"/>
    <mergeCell ref="R7:S9"/>
    <mergeCell ref="V7:W9"/>
    <mergeCell ref="AB10:AB13"/>
    <mergeCell ref="F11:G13"/>
    <mergeCell ref="J11:K13"/>
    <mergeCell ref="N11:O13"/>
    <mergeCell ref="R11:S13"/>
    <mergeCell ref="V11:W13"/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F4:G4"/>
    <mergeCell ref="J4:K4"/>
    <mergeCell ref="N4:O4"/>
    <mergeCell ref="R4:S4"/>
    <mergeCell ref="V4:W4"/>
    <mergeCell ref="F5:G5"/>
    <mergeCell ref="J5:K5"/>
    <mergeCell ref="N5:O5"/>
    <mergeCell ref="R5:S5"/>
    <mergeCell ref="V5:W5"/>
  </mergeCells>
  <conditionalFormatting sqref="L31 H31 P31 T31 D31 X6:AA31">
    <cfRule type="cellIs" dxfId="974" priority="68" stopIfTrue="1" operator="between">
      <formula>200</formula>
      <formula>300</formula>
    </cfRule>
  </conditionalFormatting>
  <conditionalFormatting sqref="E31">
    <cfRule type="cellIs" dxfId="973" priority="67" stopIfTrue="1" operator="between">
      <formula>200</formula>
      <formula>300</formula>
    </cfRule>
  </conditionalFormatting>
  <conditionalFormatting sqref="M31">
    <cfRule type="cellIs" dxfId="972" priority="65" stopIfTrue="1" operator="between">
      <formula>200</formula>
      <formula>300</formula>
    </cfRule>
  </conditionalFormatting>
  <conditionalFormatting sqref="I31">
    <cfRule type="cellIs" dxfId="971" priority="66" stopIfTrue="1" operator="between">
      <formula>200</formula>
      <formula>300</formula>
    </cfRule>
  </conditionalFormatting>
  <conditionalFormatting sqref="Q31">
    <cfRule type="cellIs" dxfId="970" priority="64" stopIfTrue="1" operator="between">
      <formula>200</formula>
      <formula>300</formula>
    </cfRule>
  </conditionalFormatting>
  <conditionalFormatting sqref="U31">
    <cfRule type="cellIs" dxfId="969" priority="63" stopIfTrue="1" operator="between">
      <formula>200</formula>
      <formula>300</formula>
    </cfRule>
  </conditionalFormatting>
  <conditionalFormatting sqref="C22:C24 C26:C28 C10:C12 C6:C8">
    <cfRule type="cellIs" dxfId="968" priority="60" stopIfTrue="1" operator="between">
      <formula>200</formula>
      <formula>300</formula>
    </cfRule>
  </conditionalFormatting>
  <conditionalFormatting sqref="AA3:AA5">
    <cfRule type="cellIs" dxfId="967" priority="61" stopIfTrue="1" operator="between">
      <formula>200</formula>
      <formula>300</formula>
    </cfRule>
  </conditionalFormatting>
  <conditionalFormatting sqref="E6 E18 E14 E10 X1:AA1 L1 H1 P1 T1 D1 E23:E26">
    <cfRule type="cellIs" dxfId="966" priority="62" stopIfTrue="1" operator="between">
      <formula>200</formula>
      <formula>300</formula>
    </cfRule>
  </conditionalFormatting>
  <conditionalFormatting sqref="D26">
    <cfRule type="cellIs" dxfId="965" priority="59" stopIfTrue="1" operator="between">
      <formula>200</formula>
      <formula>300</formula>
    </cfRule>
  </conditionalFormatting>
  <conditionalFormatting sqref="D10">
    <cfRule type="cellIs" dxfId="964" priority="58" stopIfTrue="1" operator="between">
      <formula>200</formula>
      <formula>300</formula>
    </cfRule>
  </conditionalFormatting>
  <conditionalFormatting sqref="D6">
    <cfRule type="cellIs" dxfId="963" priority="57" stopIfTrue="1" operator="between">
      <formula>200</formula>
      <formula>300</formula>
    </cfRule>
  </conditionalFormatting>
  <conditionalFormatting sqref="D18">
    <cfRule type="cellIs" dxfId="962" priority="56" stopIfTrue="1" operator="between">
      <formula>200</formula>
      <formula>300</formula>
    </cfRule>
  </conditionalFormatting>
  <conditionalFormatting sqref="D14">
    <cfRule type="cellIs" dxfId="961" priority="55" stopIfTrue="1" operator="between">
      <formula>200</formula>
      <formula>300</formula>
    </cfRule>
  </conditionalFormatting>
  <conditionalFormatting sqref="D22">
    <cfRule type="cellIs" dxfId="960" priority="54" stopIfTrue="1" operator="between">
      <formula>200</formula>
      <formula>300</formula>
    </cfRule>
  </conditionalFormatting>
  <conditionalFormatting sqref="E22">
    <cfRule type="cellIs" dxfId="959" priority="53" stopIfTrue="1" operator="between">
      <formula>200</formula>
      <formula>300</formula>
    </cfRule>
  </conditionalFormatting>
  <conditionalFormatting sqref="L30 H30 P30">
    <cfRule type="cellIs" dxfId="958" priority="52" stopIfTrue="1" operator="between">
      <formula>200</formula>
      <formula>300</formula>
    </cfRule>
  </conditionalFormatting>
  <conditionalFormatting sqref="Q23:Q25 Q11:Q13 Q7:Q9 Q19:Q21">
    <cfRule type="cellIs" dxfId="957" priority="30" stopIfTrue="1" operator="between">
      <formula>200</formula>
      <formula>300</formula>
    </cfRule>
  </conditionalFormatting>
  <conditionalFormatting sqref="T30">
    <cfRule type="cellIs" dxfId="956" priority="51" stopIfTrue="1" operator="between">
      <formula>200</formula>
      <formula>300</formula>
    </cfRule>
  </conditionalFormatting>
  <conditionalFormatting sqref="M23:M25">
    <cfRule type="cellIs" dxfId="955" priority="28" stopIfTrue="1" operator="between">
      <formula>200</formula>
      <formula>300</formula>
    </cfRule>
  </conditionalFormatting>
  <conditionalFormatting sqref="D7:D9 D11:D13 D27:D30 D23:D25">
    <cfRule type="cellIs" dxfId="954" priority="50" stopIfTrue="1" operator="between">
      <formula>200</formula>
      <formula>300</formula>
    </cfRule>
  </conditionalFormatting>
  <conditionalFormatting sqref="P23:P25">
    <cfRule type="cellIs" dxfId="953" priority="27" stopIfTrue="1" operator="between">
      <formula>200</formula>
      <formula>300</formula>
    </cfRule>
  </conditionalFormatting>
  <conditionalFormatting sqref="E30">
    <cfRule type="cellIs" dxfId="952" priority="49" stopIfTrue="1" operator="between">
      <formula>200</formula>
      <formula>300</formula>
    </cfRule>
  </conditionalFormatting>
  <conditionalFormatting sqref="M30">
    <cfRule type="cellIs" dxfId="951" priority="47" stopIfTrue="1" operator="between">
      <formula>200</formula>
      <formula>300</formula>
    </cfRule>
  </conditionalFormatting>
  <conditionalFormatting sqref="I30">
    <cfRule type="cellIs" dxfId="950" priority="48" stopIfTrue="1" operator="between">
      <formula>200</formula>
      <formula>300</formula>
    </cfRule>
  </conditionalFormatting>
  <conditionalFormatting sqref="Q30">
    <cfRule type="cellIs" dxfId="949" priority="46" stopIfTrue="1" operator="between">
      <formula>200</formula>
      <formula>300</formula>
    </cfRule>
  </conditionalFormatting>
  <conditionalFormatting sqref="U30">
    <cfRule type="cellIs" dxfId="948" priority="45" stopIfTrue="1" operator="between">
      <formula>200</formula>
      <formula>300</formula>
    </cfRule>
  </conditionalFormatting>
  <conditionalFormatting sqref="E1">
    <cfRule type="cellIs" dxfId="947" priority="44" stopIfTrue="1" operator="between">
      <formula>200</formula>
      <formula>300</formula>
    </cfRule>
  </conditionalFormatting>
  <conditionalFormatting sqref="M1">
    <cfRule type="cellIs" dxfId="946" priority="42" stopIfTrue="1" operator="between">
      <formula>200</formula>
      <formula>300</formula>
    </cfRule>
  </conditionalFormatting>
  <conditionalFormatting sqref="I1">
    <cfRule type="cellIs" dxfId="945" priority="43" stopIfTrue="1" operator="between">
      <formula>200</formula>
      <formula>300</formula>
    </cfRule>
  </conditionalFormatting>
  <conditionalFormatting sqref="Q1">
    <cfRule type="cellIs" dxfId="944" priority="41" stopIfTrue="1" operator="between">
      <formula>200</formula>
      <formula>300</formula>
    </cfRule>
  </conditionalFormatting>
  <conditionalFormatting sqref="U1">
    <cfRule type="cellIs" dxfId="943" priority="40" stopIfTrue="1" operator="between">
      <formula>200</formula>
      <formula>300</formula>
    </cfRule>
  </conditionalFormatting>
  <conditionalFormatting sqref="D15:D17">
    <cfRule type="cellIs" dxfId="942" priority="39" stopIfTrue="1" operator="between">
      <formula>200</formula>
      <formula>300</formula>
    </cfRule>
  </conditionalFormatting>
  <conditionalFormatting sqref="D19:D21">
    <cfRule type="cellIs" dxfId="941" priority="38" stopIfTrue="1" operator="between">
      <formula>200</formula>
      <formula>300</formula>
    </cfRule>
  </conditionalFormatting>
  <conditionalFormatting sqref="V26:W26 J26:K26 F23 L23:L26 N23 T23:T26 U23:V23 I23:J23 R23 F6:G6 F18:G18 F14:G14 F10:G10 M26:S26 F26:G26 I10:W10 I14:W14 I18:W18 I6:W6 I24:I26 U24:U26">
    <cfRule type="cellIs" dxfId="940" priority="37" stopIfTrue="1" operator="between">
      <formula>200</formula>
      <formula>300</formula>
    </cfRule>
  </conditionalFormatting>
  <conditionalFormatting sqref="F22:G22 I22:W22">
    <cfRule type="cellIs" dxfId="939" priority="36" stopIfTrue="1" operator="between">
      <formula>200</formula>
      <formula>300</formula>
    </cfRule>
  </conditionalFormatting>
  <conditionalFormatting sqref="F19 N19 T19:T21 V19 J19 P19:P21 R19">
    <cfRule type="cellIs" dxfId="938" priority="32" stopIfTrue="1" operator="between">
      <formula>200</formula>
      <formula>300</formula>
    </cfRule>
  </conditionalFormatting>
  <conditionalFormatting sqref="F7 N7 T7:T9 V7 J7 P7:P9 R7">
    <cfRule type="cellIs" dxfId="937" priority="33" stopIfTrue="1" operator="between">
      <formula>200</formula>
      <formula>300</formula>
    </cfRule>
  </conditionalFormatting>
  <conditionalFormatting sqref="F15 N15 V15 J15 P15:P17 R15">
    <cfRule type="cellIs" dxfId="936" priority="31" stopIfTrue="1" operator="between">
      <formula>200</formula>
      <formula>300</formula>
    </cfRule>
  </conditionalFormatting>
  <conditionalFormatting sqref="F27 N27 T27:T29 V27 J27 P27:P29 R27">
    <cfRule type="cellIs" dxfId="935" priority="35" stopIfTrue="1" operator="between">
      <formula>200</formula>
      <formula>300</formula>
    </cfRule>
  </conditionalFormatting>
  <conditionalFormatting sqref="F11 N11 T11:T13 V11 J11 P11:P13 R11">
    <cfRule type="cellIs" dxfId="934" priority="34" stopIfTrue="1" operator="between">
      <formula>200</formula>
      <formula>300</formula>
    </cfRule>
  </conditionalFormatting>
  <conditionalFormatting sqref="T15:T17">
    <cfRule type="cellIs" dxfId="933" priority="29" stopIfTrue="1" operator="between">
      <formula>200</formula>
      <formula>300</formula>
    </cfRule>
  </conditionalFormatting>
  <conditionalFormatting sqref="H10">
    <cfRule type="cellIs" dxfId="932" priority="24" stopIfTrue="1" operator="between">
      <formula>200</formula>
      <formula>300</formula>
    </cfRule>
  </conditionalFormatting>
  <conditionalFormatting sqref="L15:L17 L19:L21 L7:L9 L11:L13 L27:L29">
    <cfRule type="cellIs" dxfId="931" priority="26" stopIfTrue="1" operator="between">
      <formula>200</formula>
      <formula>300</formula>
    </cfRule>
  </conditionalFormatting>
  <conditionalFormatting sqref="H26">
    <cfRule type="cellIs" dxfId="930" priority="25" stopIfTrue="1" operator="between">
      <formula>200</formula>
      <formula>300</formula>
    </cfRule>
  </conditionalFormatting>
  <conditionalFormatting sqref="H6">
    <cfRule type="cellIs" dxfId="929" priority="23" stopIfTrue="1" operator="between">
      <formula>200</formula>
      <formula>300</formula>
    </cfRule>
  </conditionalFormatting>
  <conditionalFormatting sqref="H18">
    <cfRule type="cellIs" dxfId="928" priority="22" stopIfTrue="1" operator="between">
      <formula>200</formula>
      <formula>300</formula>
    </cfRule>
  </conditionalFormatting>
  <conditionalFormatting sqref="H14">
    <cfRule type="cellIs" dxfId="927" priority="21" stopIfTrue="1" operator="between">
      <formula>200</formula>
      <formula>300</formula>
    </cfRule>
  </conditionalFormatting>
  <conditionalFormatting sqref="H22">
    <cfRule type="cellIs" dxfId="926" priority="20" stopIfTrue="1" operator="between">
      <formula>200</formula>
      <formula>300</formula>
    </cfRule>
  </conditionalFormatting>
  <conditionalFormatting sqref="H7:H9 H11:H13 H27:H29 H23:H25">
    <cfRule type="cellIs" dxfId="925" priority="19" stopIfTrue="1" operator="between">
      <formula>200</formula>
      <formula>300</formula>
    </cfRule>
  </conditionalFormatting>
  <conditionalFormatting sqref="H15:H17">
    <cfRule type="cellIs" dxfId="924" priority="18" stopIfTrue="1" operator="between">
      <formula>200</formula>
      <formula>300</formula>
    </cfRule>
  </conditionalFormatting>
  <conditionalFormatting sqref="H19:H21">
    <cfRule type="cellIs" dxfId="923" priority="17" stopIfTrue="1" operator="between">
      <formula>200</formula>
      <formula>300</formula>
    </cfRule>
  </conditionalFormatting>
  <conditionalFormatting sqref="C14:C16">
    <cfRule type="cellIs" dxfId="922" priority="16" stopIfTrue="1" operator="between">
      <formula>200</formula>
      <formula>300</formula>
    </cfRule>
  </conditionalFormatting>
  <conditionalFormatting sqref="C18:C20">
    <cfRule type="cellIs" dxfId="921" priority="15" stopIfTrue="1" operator="between">
      <formula>200</formula>
      <formula>300</formula>
    </cfRule>
  </conditionalFormatting>
  <conditionalFormatting sqref="E27:E29">
    <cfRule type="cellIs" dxfId="920" priority="14" stopIfTrue="1" operator="between">
      <formula>200</formula>
      <formula>300</formula>
    </cfRule>
  </conditionalFormatting>
  <conditionalFormatting sqref="E11:E13">
    <cfRule type="cellIs" dxfId="919" priority="13" stopIfTrue="1" operator="between">
      <formula>200</formula>
      <formula>300</formula>
    </cfRule>
  </conditionalFormatting>
  <conditionalFormatting sqref="E7:E9">
    <cfRule type="cellIs" dxfId="918" priority="12" stopIfTrue="1" operator="between">
      <formula>200</formula>
      <formula>300</formula>
    </cfRule>
  </conditionalFormatting>
  <conditionalFormatting sqref="E19:E21">
    <cfRule type="cellIs" dxfId="917" priority="11" stopIfTrue="1" operator="between">
      <formula>200</formula>
      <formula>300</formula>
    </cfRule>
  </conditionalFormatting>
  <conditionalFormatting sqref="E15:E17">
    <cfRule type="cellIs" dxfId="916" priority="10" stopIfTrue="1" operator="between">
      <formula>200</formula>
      <formula>300</formula>
    </cfRule>
  </conditionalFormatting>
  <conditionalFormatting sqref="I27:I29">
    <cfRule type="cellIs" dxfId="915" priority="9" stopIfTrue="1" operator="between">
      <formula>200</formula>
      <formula>300</formula>
    </cfRule>
  </conditionalFormatting>
  <conditionalFormatting sqref="I11:I13">
    <cfRule type="cellIs" dxfId="914" priority="8" stopIfTrue="1" operator="between">
      <formula>200</formula>
      <formula>300</formula>
    </cfRule>
  </conditionalFormatting>
  <conditionalFormatting sqref="I7:I9">
    <cfRule type="cellIs" dxfId="913" priority="7" stopIfTrue="1" operator="between">
      <formula>200</formula>
      <formula>300</formula>
    </cfRule>
  </conditionalFormatting>
  <conditionalFormatting sqref="I19:I21">
    <cfRule type="cellIs" dxfId="912" priority="6" stopIfTrue="1" operator="between">
      <formula>200</formula>
      <formula>300</formula>
    </cfRule>
  </conditionalFormatting>
  <conditionalFormatting sqref="I15:I17">
    <cfRule type="cellIs" dxfId="911" priority="5" stopIfTrue="1" operator="between">
      <formula>200</formula>
      <formula>300</formula>
    </cfRule>
  </conditionalFormatting>
  <conditionalFormatting sqref="M15:M17 M19:M21 M7:M9 M11:M13 M27:M29">
    <cfRule type="cellIs" dxfId="910" priority="4" stopIfTrue="1" operator="between">
      <formula>200</formula>
      <formula>300</formula>
    </cfRule>
  </conditionalFormatting>
  <conditionalFormatting sqref="Q27:Q29">
    <cfRule type="cellIs" dxfId="909" priority="3" stopIfTrue="1" operator="between">
      <formula>200</formula>
      <formula>300</formula>
    </cfRule>
  </conditionalFormatting>
  <conditionalFormatting sqref="Q15:Q17">
    <cfRule type="cellIs" dxfId="908" priority="2" stopIfTrue="1" operator="between">
      <formula>200</formula>
      <formula>300</formula>
    </cfRule>
  </conditionalFormatting>
  <conditionalFormatting sqref="U15:U17 U19:U21 U7:U9 U11:U13 U27:U29">
    <cfRule type="cellIs" dxfId="907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Normal="100" workbookViewId="0">
      <selection activeCell="A2" sqref="A2"/>
    </sheetView>
  </sheetViews>
  <sheetFormatPr defaultColWidth="9.140625" defaultRowHeight="16.5" x14ac:dyDescent="0.25"/>
  <cols>
    <col min="1" max="1" width="0.85546875" style="35" customWidth="1"/>
    <col min="2" max="2" width="28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3.140625" style="35" customWidth="1"/>
    <col min="8" max="8" width="5.7109375" style="35" bestFit="1" customWidth="1"/>
    <col min="9" max="9" width="7" style="35" customWidth="1"/>
    <col min="10" max="10" width="6.42578125" style="35" bestFit="1" customWidth="1"/>
    <col min="11" max="11" width="12.71093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.85546875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4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ht="22.5" x14ac:dyDescent="0.25">
      <c r="B1" s="36"/>
      <c r="C1" s="37"/>
      <c r="D1" s="38"/>
      <c r="E1" s="39"/>
      <c r="F1" s="39"/>
      <c r="G1" s="39" t="s">
        <v>130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7"/>
      <c r="S1" s="37"/>
      <c r="T1" s="37"/>
      <c r="U1" s="40"/>
      <c r="V1" s="189" t="s">
        <v>65</v>
      </c>
      <c r="W1" s="41"/>
      <c r="X1" s="41"/>
      <c r="Y1" s="41"/>
      <c r="Z1" s="37"/>
      <c r="AA1" s="37"/>
      <c r="AB1" s="38"/>
    </row>
    <row r="2" spans="1:34" ht="20.25" thickBot="1" x14ac:dyDescent="0.3">
      <c r="B2" s="42" t="s">
        <v>30</v>
      </c>
      <c r="C2" s="43"/>
      <c r="D2" s="38"/>
      <c r="E2" s="4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4" x14ac:dyDescent="0.25">
      <c r="B3" s="113" t="s">
        <v>3</v>
      </c>
      <c r="C3" s="45" t="s">
        <v>15</v>
      </c>
      <c r="D3" s="46"/>
      <c r="E3" s="204" t="s">
        <v>31</v>
      </c>
      <c r="F3" s="271" t="s">
        <v>32</v>
      </c>
      <c r="G3" s="272"/>
      <c r="H3" s="48"/>
      <c r="I3" s="204" t="s">
        <v>33</v>
      </c>
      <c r="J3" s="271" t="s">
        <v>32</v>
      </c>
      <c r="K3" s="272"/>
      <c r="L3" s="49"/>
      <c r="M3" s="204" t="s">
        <v>34</v>
      </c>
      <c r="N3" s="271" t="s">
        <v>32</v>
      </c>
      <c r="O3" s="272"/>
      <c r="P3" s="49"/>
      <c r="Q3" s="204" t="s">
        <v>35</v>
      </c>
      <c r="R3" s="271" t="s">
        <v>32</v>
      </c>
      <c r="S3" s="272"/>
      <c r="T3" s="50"/>
      <c r="U3" s="204" t="s">
        <v>36</v>
      </c>
      <c r="V3" s="271" t="s">
        <v>32</v>
      </c>
      <c r="W3" s="272"/>
      <c r="X3" s="204" t="s">
        <v>37</v>
      </c>
      <c r="Y3" s="51"/>
      <c r="Z3" s="52" t="s">
        <v>38</v>
      </c>
      <c r="AA3" s="53" t="s">
        <v>39</v>
      </c>
      <c r="AB3" s="54" t="s">
        <v>37</v>
      </c>
    </row>
    <row r="4" spans="1:34" ht="17.25" thickBot="1" x14ac:dyDescent="0.3">
      <c r="A4" s="55"/>
      <c r="B4" s="114" t="s">
        <v>40</v>
      </c>
      <c r="C4" s="56"/>
      <c r="D4" s="57"/>
      <c r="E4" s="58" t="s">
        <v>41</v>
      </c>
      <c r="F4" s="273" t="s">
        <v>42</v>
      </c>
      <c r="G4" s="274"/>
      <c r="H4" s="59"/>
      <c r="I4" s="58" t="s">
        <v>41</v>
      </c>
      <c r="J4" s="273" t="s">
        <v>42</v>
      </c>
      <c r="K4" s="274"/>
      <c r="L4" s="58"/>
      <c r="M4" s="58" t="s">
        <v>41</v>
      </c>
      <c r="N4" s="273" t="s">
        <v>42</v>
      </c>
      <c r="O4" s="274"/>
      <c r="P4" s="58"/>
      <c r="Q4" s="58" t="s">
        <v>41</v>
      </c>
      <c r="R4" s="273" t="s">
        <v>42</v>
      </c>
      <c r="S4" s="274"/>
      <c r="T4" s="60"/>
      <c r="U4" s="58" t="s">
        <v>41</v>
      </c>
      <c r="V4" s="273" t="s">
        <v>42</v>
      </c>
      <c r="W4" s="274"/>
      <c r="X4" s="61" t="s">
        <v>41</v>
      </c>
      <c r="Y4" s="62" t="s">
        <v>43</v>
      </c>
      <c r="Z4" s="63" t="s">
        <v>44</v>
      </c>
      <c r="AA4" s="64" t="s">
        <v>45</v>
      </c>
      <c r="AB4" s="65" t="s">
        <v>46</v>
      </c>
    </row>
    <row r="5" spans="1:34" ht="48.75" customHeight="1" thickBot="1" x14ac:dyDescent="0.3">
      <c r="A5" s="66"/>
      <c r="B5" s="95" t="s">
        <v>73</v>
      </c>
      <c r="C5" s="115">
        <f>SUM(C6:C8)</f>
        <v>66</v>
      </c>
      <c r="D5" s="67">
        <f>SUM(D6:D8)</f>
        <v>465</v>
      </c>
      <c r="E5" s="68">
        <f>SUM(E6:E8)</f>
        <v>531</v>
      </c>
      <c r="F5" s="69">
        <f>E25</f>
        <v>541</v>
      </c>
      <c r="G5" s="70" t="str">
        <f>B25</f>
        <v>TER Team</v>
      </c>
      <c r="H5" s="71">
        <f>SUM(H6:H8)</f>
        <v>504</v>
      </c>
      <c r="I5" s="72">
        <f>SUM(I6:I8)</f>
        <v>570</v>
      </c>
      <c r="J5" s="72">
        <f>I21</f>
        <v>552</v>
      </c>
      <c r="K5" s="73" t="str">
        <f>B21</f>
        <v>Temper</v>
      </c>
      <c r="L5" s="74">
        <f>SUM(L6:L8)</f>
        <v>534</v>
      </c>
      <c r="M5" s="69">
        <f>SUM(M6:M8)</f>
        <v>600</v>
      </c>
      <c r="N5" s="69">
        <f>M17</f>
        <v>529</v>
      </c>
      <c r="O5" s="70" t="str">
        <f>B17</f>
        <v>Rakvere Linnavalitsus</v>
      </c>
      <c r="P5" s="75">
        <f>SUM(P6:P8)</f>
        <v>528</v>
      </c>
      <c r="Q5" s="69">
        <f>SUM(Q6:Q8)</f>
        <v>594</v>
      </c>
      <c r="R5" s="69">
        <f>Q13</f>
        <v>565</v>
      </c>
      <c r="S5" s="70" t="str">
        <f>B13</f>
        <v>Latestoil</v>
      </c>
      <c r="T5" s="75">
        <f>SUM(T6:T8)</f>
        <v>519</v>
      </c>
      <c r="U5" s="69">
        <f>SUM(U6:U8)</f>
        <v>585</v>
      </c>
      <c r="V5" s="69">
        <f>U9</f>
        <v>537</v>
      </c>
      <c r="W5" s="70" t="str">
        <f>B9</f>
        <v>WÜRTH</v>
      </c>
      <c r="X5" s="76">
        <f t="shared" ref="X5:X28" si="0">E5+I5+M5+Q5+U5</f>
        <v>2880</v>
      </c>
      <c r="Y5" s="74">
        <f>SUM(Y6:Y8)</f>
        <v>2550</v>
      </c>
      <c r="Z5" s="77">
        <f>AVERAGE(Z6,Z7,Z8)</f>
        <v>192</v>
      </c>
      <c r="AA5" s="78">
        <f>AVERAGE(AA6,AA7,AA8)</f>
        <v>170</v>
      </c>
      <c r="AB5" s="262">
        <f>F6+J6+N6+R6+V6</f>
        <v>4</v>
      </c>
    </row>
    <row r="6" spans="1:34" ht="16.899999999999999" customHeight="1" x14ac:dyDescent="0.25">
      <c r="A6" s="79"/>
      <c r="B6" s="80" t="s">
        <v>74</v>
      </c>
      <c r="C6" s="117">
        <v>8</v>
      </c>
      <c r="D6" s="81">
        <v>151</v>
      </c>
      <c r="E6" s="82">
        <f>D6+C6</f>
        <v>159</v>
      </c>
      <c r="F6" s="265">
        <v>0</v>
      </c>
      <c r="G6" s="266"/>
      <c r="H6" s="83">
        <v>154</v>
      </c>
      <c r="I6" s="84">
        <f>H6+C6</f>
        <v>162</v>
      </c>
      <c r="J6" s="265">
        <v>1</v>
      </c>
      <c r="K6" s="266"/>
      <c r="L6" s="83">
        <v>160</v>
      </c>
      <c r="M6" s="84">
        <f>L6+C6</f>
        <v>168</v>
      </c>
      <c r="N6" s="265">
        <v>1</v>
      </c>
      <c r="O6" s="266"/>
      <c r="P6" s="83">
        <v>183</v>
      </c>
      <c r="Q6" s="82">
        <f>P6+C6</f>
        <v>191</v>
      </c>
      <c r="R6" s="265">
        <v>1</v>
      </c>
      <c r="S6" s="266"/>
      <c r="T6" s="81">
        <v>213</v>
      </c>
      <c r="U6" s="82">
        <f>T6+C6</f>
        <v>221</v>
      </c>
      <c r="V6" s="265">
        <v>1</v>
      </c>
      <c r="W6" s="266"/>
      <c r="X6" s="84">
        <f t="shared" si="0"/>
        <v>901</v>
      </c>
      <c r="Y6" s="83">
        <f>D6+H6+L6+P6+T6</f>
        <v>861</v>
      </c>
      <c r="Z6" s="85">
        <f>AVERAGE(E6,I6,M6,Q6,U6)</f>
        <v>180.2</v>
      </c>
      <c r="AA6" s="86">
        <f>AVERAGE(E6,I6,M6,Q6,U6)-C6</f>
        <v>172.2</v>
      </c>
      <c r="AB6" s="263"/>
    </row>
    <row r="7" spans="1:34" s="55" customFormat="1" ht="16.149999999999999" customHeight="1" x14ac:dyDescent="0.25">
      <c r="A7" s="79"/>
      <c r="B7" s="87" t="s">
        <v>88</v>
      </c>
      <c r="C7" s="119">
        <v>32</v>
      </c>
      <c r="D7" s="81">
        <v>164</v>
      </c>
      <c r="E7" s="82">
        <f t="shared" ref="E7:E8" si="1">D7+C7</f>
        <v>196</v>
      </c>
      <c r="F7" s="267"/>
      <c r="G7" s="268"/>
      <c r="H7" s="83">
        <v>168</v>
      </c>
      <c r="I7" s="84">
        <f t="shared" ref="I7:I8" si="2">H7+C7</f>
        <v>200</v>
      </c>
      <c r="J7" s="267"/>
      <c r="K7" s="268"/>
      <c r="L7" s="83">
        <v>189</v>
      </c>
      <c r="M7" s="84">
        <f t="shared" ref="M7:M8" si="3">L7+C7</f>
        <v>221</v>
      </c>
      <c r="N7" s="267"/>
      <c r="O7" s="268"/>
      <c r="P7" s="81">
        <v>186</v>
      </c>
      <c r="Q7" s="82">
        <f t="shared" ref="Q7:Q8" si="4">P7+C7</f>
        <v>218</v>
      </c>
      <c r="R7" s="267"/>
      <c r="S7" s="268"/>
      <c r="T7" s="81">
        <v>162</v>
      </c>
      <c r="U7" s="82">
        <f t="shared" ref="U7:U8" si="5">T7+C7</f>
        <v>194</v>
      </c>
      <c r="V7" s="267"/>
      <c r="W7" s="268"/>
      <c r="X7" s="84">
        <f t="shared" si="0"/>
        <v>1029</v>
      </c>
      <c r="Y7" s="83">
        <f>D7+H7+L7+P7+T7</f>
        <v>869</v>
      </c>
      <c r="Z7" s="85">
        <f>AVERAGE(E7,I7,M7,Q7,U7)</f>
        <v>205.8</v>
      </c>
      <c r="AA7" s="86">
        <f>AVERAGE(E7,I7,M7,Q7,U7)-C7</f>
        <v>173.8</v>
      </c>
      <c r="AB7" s="263"/>
      <c r="AD7" s="35"/>
      <c r="AE7" s="35"/>
      <c r="AF7" s="35"/>
      <c r="AG7" s="35"/>
      <c r="AH7" s="35"/>
    </row>
    <row r="8" spans="1:34" s="55" customFormat="1" ht="17.45" customHeight="1" thickBot="1" x14ac:dyDescent="0.3">
      <c r="A8" s="79"/>
      <c r="B8" s="89" t="s">
        <v>75</v>
      </c>
      <c r="C8" s="121">
        <v>26</v>
      </c>
      <c r="D8" s="81">
        <v>150</v>
      </c>
      <c r="E8" s="82">
        <f t="shared" si="1"/>
        <v>176</v>
      </c>
      <c r="F8" s="269"/>
      <c r="G8" s="270"/>
      <c r="H8" s="91">
        <v>182</v>
      </c>
      <c r="I8" s="84">
        <f t="shared" si="2"/>
        <v>208</v>
      </c>
      <c r="J8" s="269"/>
      <c r="K8" s="270"/>
      <c r="L8" s="83">
        <v>185</v>
      </c>
      <c r="M8" s="84">
        <f t="shared" si="3"/>
        <v>211</v>
      </c>
      <c r="N8" s="269"/>
      <c r="O8" s="270"/>
      <c r="P8" s="81">
        <v>159</v>
      </c>
      <c r="Q8" s="82">
        <f t="shared" si="4"/>
        <v>185</v>
      </c>
      <c r="R8" s="269"/>
      <c r="S8" s="270"/>
      <c r="T8" s="81">
        <v>144</v>
      </c>
      <c r="U8" s="82">
        <f t="shared" si="5"/>
        <v>170</v>
      </c>
      <c r="V8" s="269"/>
      <c r="W8" s="270"/>
      <c r="X8" s="92">
        <f t="shared" si="0"/>
        <v>950</v>
      </c>
      <c r="Y8" s="91">
        <f>D8+H8+L8+P8+T8</f>
        <v>820</v>
      </c>
      <c r="Z8" s="93">
        <f>AVERAGE(E8,I8,M8,Q8,U8)</f>
        <v>190</v>
      </c>
      <c r="AA8" s="94">
        <f>AVERAGE(E8,I8,M8,Q8,U8)-C8</f>
        <v>164</v>
      </c>
      <c r="AB8" s="264"/>
      <c r="AD8" s="35"/>
      <c r="AE8" s="35"/>
      <c r="AF8" s="35"/>
      <c r="AG8" s="35"/>
      <c r="AH8" s="35"/>
    </row>
    <row r="9" spans="1:34" s="101" customFormat="1" ht="48.75" customHeight="1" thickBot="1" x14ac:dyDescent="0.3">
      <c r="A9" s="79"/>
      <c r="B9" s="95" t="s">
        <v>102</v>
      </c>
      <c r="C9" s="122">
        <f>SUM(C10:C12)</f>
        <v>54</v>
      </c>
      <c r="D9" s="67">
        <f>SUM(D10:D12)</f>
        <v>512</v>
      </c>
      <c r="E9" s="96">
        <f>SUM(E10:E12)</f>
        <v>566</v>
      </c>
      <c r="F9" s="96">
        <f>E21</f>
        <v>463</v>
      </c>
      <c r="G9" s="73" t="str">
        <f>B21</f>
        <v>Temper</v>
      </c>
      <c r="H9" s="97">
        <f>SUM(H10:H12)</f>
        <v>521</v>
      </c>
      <c r="I9" s="96">
        <f>SUM(I10:I12)</f>
        <v>575</v>
      </c>
      <c r="J9" s="96">
        <f>I17</f>
        <v>527</v>
      </c>
      <c r="K9" s="73" t="str">
        <f>B17</f>
        <v>Rakvere Linnavalitsus</v>
      </c>
      <c r="L9" s="74">
        <f>SUM(L10:L12)</f>
        <v>421</v>
      </c>
      <c r="M9" s="98">
        <f>SUM(M10:M12)</f>
        <v>475</v>
      </c>
      <c r="N9" s="96">
        <f>M13</f>
        <v>537</v>
      </c>
      <c r="O9" s="73" t="str">
        <f>B13</f>
        <v>Latestoil</v>
      </c>
      <c r="P9" s="74">
        <f>SUM(P10:P12)</f>
        <v>519</v>
      </c>
      <c r="Q9" s="69">
        <f>SUM(Q10:Q12)</f>
        <v>573</v>
      </c>
      <c r="R9" s="96">
        <f>Q25</f>
        <v>515</v>
      </c>
      <c r="S9" s="73" t="str">
        <f>B25</f>
        <v>TER Team</v>
      </c>
      <c r="T9" s="74">
        <f>SUM(T10:T12)</f>
        <v>483</v>
      </c>
      <c r="U9" s="99">
        <f>SUM(U10:U12)</f>
        <v>537</v>
      </c>
      <c r="V9" s="96">
        <f>U5</f>
        <v>585</v>
      </c>
      <c r="W9" s="73" t="str">
        <f>B5</f>
        <v>VERX</v>
      </c>
      <c r="X9" s="76">
        <f t="shared" si="0"/>
        <v>2726</v>
      </c>
      <c r="Y9" s="74">
        <f>SUM(Y10:Y12)</f>
        <v>2456</v>
      </c>
      <c r="Z9" s="100">
        <f>AVERAGE(Z10,Z11,Z12)</f>
        <v>181.73333333333335</v>
      </c>
      <c r="AA9" s="78">
        <f>AVERAGE(AA10,AA11,AA12)</f>
        <v>163.73333333333332</v>
      </c>
      <c r="AB9" s="262">
        <f>F10+J10+N10+R10+V10</f>
        <v>3</v>
      </c>
      <c r="AD9" s="35"/>
      <c r="AE9" s="35"/>
      <c r="AF9" s="35"/>
      <c r="AG9" s="35"/>
      <c r="AH9" s="35"/>
    </row>
    <row r="10" spans="1:34" s="101" customFormat="1" ht="16.149999999999999" customHeight="1" x14ac:dyDescent="0.25">
      <c r="A10" s="79"/>
      <c r="B10" s="80" t="s">
        <v>106</v>
      </c>
      <c r="C10" s="88">
        <v>30</v>
      </c>
      <c r="D10" s="81">
        <v>173</v>
      </c>
      <c r="E10" s="82">
        <f>D10+C10</f>
        <v>203</v>
      </c>
      <c r="F10" s="265">
        <v>1</v>
      </c>
      <c r="G10" s="266"/>
      <c r="H10" s="83">
        <v>145</v>
      </c>
      <c r="I10" s="84">
        <f>H10+C10</f>
        <v>175</v>
      </c>
      <c r="J10" s="265">
        <v>1</v>
      </c>
      <c r="K10" s="266"/>
      <c r="L10" s="83">
        <v>143</v>
      </c>
      <c r="M10" s="84">
        <f>L10+C10</f>
        <v>173</v>
      </c>
      <c r="N10" s="265">
        <v>0</v>
      </c>
      <c r="O10" s="266"/>
      <c r="P10" s="83">
        <v>173</v>
      </c>
      <c r="Q10" s="82">
        <f>P10+C10</f>
        <v>203</v>
      </c>
      <c r="R10" s="265">
        <v>1</v>
      </c>
      <c r="S10" s="266"/>
      <c r="T10" s="81">
        <v>130</v>
      </c>
      <c r="U10" s="82">
        <f>T10+C10</f>
        <v>160</v>
      </c>
      <c r="V10" s="265">
        <v>0</v>
      </c>
      <c r="W10" s="266"/>
      <c r="X10" s="84">
        <f t="shared" si="0"/>
        <v>914</v>
      </c>
      <c r="Y10" s="83">
        <f>D10+H10+L10+P10+T10</f>
        <v>764</v>
      </c>
      <c r="Z10" s="85">
        <f>AVERAGE(E10,I10,M10,Q10,U10)</f>
        <v>182.8</v>
      </c>
      <c r="AA10" s="86">
        <f>AVERAGE(E10,I10,M10,Q10,U10)-C10</f>
        <v>152.80000000000001</v>
      </c>
      <c r="AB10" s="263"/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7" t="s">
        <v>103</v>
      </c>
      <c r="C11" s="88">
        <v>0</v>
      </c>
      <c r="D11" s="81">
        <v>186</v>
      </c>
      <c r="E11" s="82">
        <f t="shared" ref="E11:E12" si="6">D11+C11</f>
        <v>186</v>
      </c>
      <c r="F11" s="267"/>
      <c r="G11" s="268"/>
      <c r="H11" s="83">
        <v>207</v>
      </c>
      <c r="I11" s="84">
        <f t="shared" ref="I11:I12" si="7">H11+C11</f>
        <v>207</v>
      </c>
      <c r="J11" s="267"/>
      <c r="K11" s="268"/>
      <c r="L11" s="83">
        <v>152</v>
      </c>
      <c r="M11" s="84">
        <f t="shared" ref="M11:M12" si="8">L11+C11</f>
        <v>152</v>
      </c>
      <c r="N11" s="267"/>
      <c r="O11" s="268"/>
      <c r="P11" s="81">
        <v>199</v>
      </c>
      <c r="Q11" s="82">
        <f t="shared" ref="Q11:Q12" si="9">P11+C11</f>
        <v>199</v>
      </c>
      <c r="R11" s="267"/>
      <c r="S11" s="268"/>
      <c r="T11" s="81">
        <v>194</v>
      </c>
      <c r="U11" s="82">
        <f t="shared" ref="U11:U12" si="10">T11+C11</f>
        <v>194</v>
      </c>
      <c r="V11" s="267"/>
      <c r="W11" s="268"/>
      <c r="X11" s="84">
        <f t="shared" si="0"/>
        <v>938</v>
      </c>
      <c r="Y11" s="83">
        <f>D11+H11+L11+P11+T11</f>
        <v>938</v>
      </c>
      <c r="Z11" s="85">
        <f>AVERAGE(E11,I11,M11,Q11,U11)</f>
        <v>187.6</v>
      </c>
      <c r="AA11" s="86">
        <f>AVERAGE(E11,I11,M11,Q11,U11)-C11</f>
        <v>187.6</v>
      </c>
      <c r="AB11" s="263"/>
      <c r="AD11" s="35"/>
      <c r="AE11" s="35"/>
      <c r="AF11" s="35"/>
      <c r="AG11" s="35"/>
      <c r="AH11" s="35"/>
    </row>
    <row r="12" spans="1:34" s="101" customFormat="1" ht="16.899999999999999" customHeight="1" thickBot="1" x14ac:dyDescent="0.3">
      <c r="A12" s="79"/>
      <c r="B12" s="89" t="s">
        <v>101</v>
      </c>
      <c r="C12" s="90">
        <v>24</v>
      </c>
      <c r="D12" s="81">
        <v>153</v>
      </c>
      <c r="E12" s="82">
        <f t="shared" si="6"/>
        <v>177</v>
      </c>
      <c r="F12" s="269"/>
      <c r="G12" s="270"/>
      <c r="H12" s="91">
        <v>169</v>
      </c>
      <c r="I12" s="84">
        <f t="shared" si="7"/>
        <v>193</v>
      </c>
      <c r="J12" s="269"/>
      <c r="K12" s="270"/>
      <c r="L12" s="83">
        <v>126</v>
      </c>
      <c r="M12" s="84">
        <f t="shared" si="8"/>
        <v>150</v>
      </c>
      <c r="N12" s="269"/>
      <c r="O12" s="270"/>
      <c r="P12" s="81">
        <v>147</v>
      </c>
      <c r="Q12" s="82">
        <f t="shared" si="9"/>
        <v>171</v>
      </c>
      <c r="R12" s="269"/>
      <c r="S12" s="270"/>
      <c r="T12" s="81">
        <v>159</v>
      </c>
      <c r="U12" s="82">
        <f t="shared" si="10"/>
        <v>183</v>
      </c>
      <c r="V12" s="269"/>
      <c r="W12" s="270"/>
      <c r="X12" s="92">
        <f t="shared" si="0"/>
        <v>874</v>
      </c>
      <c r="Y12" s="91">
        <f>D12+H12+L12+P12+T12</f>
        <v>754</v>
      </c>
      <c r="Z12" s="93">
        <f>AVERAGE(E12,I12,M12,Q12,U12)</f>
        <v>174.8</v>
      </c>
      <c r="AA12" s="94">
        <f>AVERAGE(E12,I12,M12,Q12,U12)-C12</f>
        <v>150.80000000000001</v>
      </c>
      <c r="AB12" s="264"/>
      <c r="AD12" s="35"/>
      <c r="AE12" s="35"/>
      <c r="AF12" s="35"/>
      <c r="AG12" s="35"/>
      <c r="AH12" s="35"/>
    </row>
    <row r="13" spans="1:34" s="101" customFormat="1" ht="44.45" customHeight="1" thickBot="1" x14ac:dyDescent="0.25">
      <c r="A13" s="79"/>
      <c r="B13" s="95" t="s">
        <v>16</v>
      </c>
      <c r="C13" s="122">
        <f>SUM(C14:C16)</f>
        <v>38</v>
      </c>
      <c r="D13" s="67">
        <f>SUM(D14:D16)</f>
        <v>590</v>
      </c>
      <c r="E13" s="96">
        <f>SUM(E14:E16)</f>
        <v>628</v>
      </c>
      <c r="F13" s="96">
        <f>E17</f>
        <v>513</v>
      </c>
      <c r="G13" s="73" t="str">
        <f>B17</f>
        <v>Rakvere Linnavalitsus</v>
      </c>
      <c r="H13" s="97">
        <f>SUM(H14:H16)</f>
        <v>470</v>
      </c>
      <c r="I13" s="96">
        <f>SUM(I14:I16)</f>
        <v>508</v>
      </c>
      <c r="J13" s="96">
        <f>I25</f>
        <v>604</v>
      </c>
      <c r="K13" s="73" t="str">
        <f>B25</f>
        <v>TER Team</v>
      </c>
      <c r="L13" s="74">
        <f>SUM(L14:L16)</f>
        <v>499</v>
      </c>
      <c r="M13" s="96">
        <f>SUM(M14:M16)</f>
        <v>537</v>
      </c>
      <c r="N13" s="96">
        <f>M9</f>
        <v>475</v>
      </c>
      <c r="O13" s="73" t="str">
        <f>B9</f>
        <v>WÜRTH</v>
      </c>
      <c r="P13" s="74">
        <f>SUM(P14:P16)</f>
        <v>527</v>
      </c>
      <c r="Q13" s="96">
        <f>SUM(Q14:Q16)</f>
        <v>565</v>
      </c>
      <c r="R13" s="96">
        <f>Q5</f>
        <v>594</v>
      </c>
      <c r="S13" s="73" t="str">
        <f>B5</f>
        <v>VERX</v>
      </c>
      <c r="T13" s="74">
        <f>SUM(T14:T16)</f>
        <v>560</v>
      </c>
      <c r="U13" s="96">
        <f>SUM(U14:U16)</f>
        <v>598</v>
      </c>
      <c r="V13" s="96">
        <f>U21</f>
        <v>598</v>
      </c>
      <c r="W13" s="73" t="str">
        <f>B21</f>
        <v>Temper</v>
      </c>
      <c r="X13" s="76">
        <f t="shared" si="0"/>
        <v>2836</v>
      </c>
      <c r="Y13" s="74">
        <f>SUM(Y14:Y16)</f>
        <v>2646</v>
      </c>
      <c r="Z13" s="100">
        <f>AVERAGE(Z14,Z15,Z16)</f>
        <v>189.06666666666669</v>
      </c>
      <c r="AA13" s="78">
        <f>AVERAGE(AA14,AA15,AA16)</f>
        <v>176.4</v>
      </c>
      <c r="AB13" s="262">
        <f>F14+J14+N14+R14+V14</f>
        <v>2.5</v>
      </c>
    </row>
    <row r="14" spans="1:34" s="101" customFormat="1" ht="16.149999999999999" customHeight="1" x14ac:dyDescent="0.2">
      <c r="A14" s="79"/>
      <c r="B14" s="80" t="s">
        <v>47</v>
      </c>
      <c r="C14" s="119">
        <v>2</v>
      </c>
      <c r="D14" s="81">
        <v>219</v>
      </c>
      <c r="E14" s="82">
        <f>D14+C14</f>
        <v>221</v>
      </c>
      <c r="F14" s="265">
        <v>1</v>
      </c>
      <c r="G14" s="266"/>
      <c r="H14" s="83">
        <v>178</v>
      </c>
      <c r="I14" s="84">
        <f>H14+C14</f>
        <v>180</v>
      </c>
      <c r="J14" s="265">
        <v>0</v>
      </c>
      <c r="K14" s="266"/>
      <c r="L14" s="83">
        <v>156</v>
      </c>
      <c r="M14" s="84">
        <f>L14+C14</f>
        <v>158</v>
      </c>
      <c r="N14" s="265">
        <v>1</v>
      </c>
      <c r="O14" s="266"/>
      <c r="P14" s="83">
        <v>148</v>
      </c>
      <c r="Q14" s="82">
        <f>P14+C14</f>
        <v>150</v>
      </c>
      <c r="R14" s="265">
        <v>0</v>
      </c>
      <c r="S14" s="266"/>
      <c r="T14" s="81">
        <v>200</v>
      </c>
      <c r="U14" s="82">
        <f>T14+C14</f>
        <v>202</v>
      </c>
      <c r="V14" s="265">
        <v>0.5</v>
      </c>
      <c r="W14" s="266"/>
      <c r="X14" s="84">
        <f t="shared" si="0"/>
        <v>911</v>
      </c>
      <c r="Y14" s="83">
        <f>D14+H14+L14+P14+T14</f>
        <v>901</v>
      </c>
      <c r="Z14" s="85">
        <f>AVERAGE(E14,I14,M14,Q14,U14)</f>
        <v>182.2</v>
      </c>
      <c r="AA14" s="86">
        <f>AVERAGE(E14,I14,M14,Q14,U14)-C14</f>
        <v>180.2</v>
      </c>
      <c r="AB14" s="263"/>
    </row>
    <row r="15" spans="1:34" s="101" customFormat="1" ht="16.149999999999999" customHeight="1" x14ac:dyDescent="0.2">
      <c r="A15" s="79"/>
      <c r="B15" s="87" t="s">
        <v>131</v>
      </c>
      <c r="C15" s="119">
        <v>33</v>
      </c>
      <c r="D15" s="81">
        <v>180</v>
      </c>
      <c r="E15" s="82">
        <f t="shared" ref="E15:E16" si="11">D15+C15</f>
        <v>213</v>
      </c>
      <c r="F15" s="267"/>
      <c r="G15" s="268"/>
      <c r="H15" s="83">
        <v>126</v>
      </c>
      <c r="I15" s="84">
        <f t="shared" ref="I15:I16" si="12">H15+C15</f>
        <v>159</v>
      </c>
      <c r="J15" s="267"/>
      <c r="K15" s="268"/>
      <c r="L15" s="83">
        <v>148</v>
      </c>
      <c r="M15" s="84">
        <f t="shared" ref="M15:M16" si="13">L15+C15</f>
        <v>181</v>
      </c>
      <c r="N15" s="267"/>
      <c r="O15" s="268"/>
      <c r="P15" s="81">
        <v>191</v>
      </c>
      <c r="Q15" s="82">
        <f t="shared" ref="Q15:Q16" si="14">P15+C15</f>
        <v>224</v>
      </c>
      <c r="R15" s="267"/>
      <c r="S15" s="268"/>
      <c r="T15" s="81">
        <v>160</v>
      </c>
      <c r="U15" s="82">
        <f t="shared" ref="U15:U16" si="15">T15+C15</f>
        <v>193</v>
      </c>
      <c r="V15" s="267"/>
      <c r="W15" s="268"/>
      <c r="X15" s="84">
        <f t="shared" si="0"/>
        <v>970</v>
      </c>
      <c r="Y15" s="83">
        <f>D15+H15+L15+P15+T15</f>
        <v>805</v>
      </c>
      <c r="Z15" s="85">
        <f>AVERAGE(E15,I15,M15,Q15,U15)</f>
        <v>194</v>
      </c>
      <c r="AA15" s="86">
        <f>AVERAGE(E15,I15,M15,Q15,U15)-C15</f>
        <v>161</v>
      </c>
      <c r="AB15" s="263"/>
    </row>
    <row r="16" spans="1:34" s="101" customFormat="1" ht="16.899999999999999" customHeight="1" thickBot="1" x14ac:dyDescent="0.25">
      <c r="A16" s="79"/>
      <c r="B16" s="89" t="s">
        <v>18</v>
      </c>
      <c r="C16" s="121">
        <v>3</v>
      </c>
      <c r="D16" s="81">
        <v>191</v>
      </c>
      <c r="E16" s="82">
        <f t="shared" si="11"/>
        <v>194</v>
      </c>
      <c r="F16" s="269"/>
      <c r="G16" s="270"/>
      <c r="H16" s="91">
        <v>166</v>
      </c>
      <c r="I16" s="84">
        <f t="shared" si="12"/>
        <v>169</v>
      </c>
      <c r="J16" s="269"/>
      <c r="K16" s="270"/>
      <c r="L16" s="83">
        <v>195</v>
      </c>
      <c r="M16" s="84">
        <f t="shared" si="13"/>
        <v>198</v>
      </c>
      <c r="N16" s="269"/>
      <c r="O16" s="270"/>
      <c r="P16" s="81">
        <v>188</v>
      </c>
      <c r="Q16" s="82">
        <f t="shared" si="14"/>
        <v>191</v>
      </c>
      <c r="R16" s="269"/>
      <c r="S16" s="270"/>
      <c r="T16" s="81">
        <v>200</v>
      </c>
      <c r="U16" s="82">
        <f t="shared" si="15"/>
        <v>203</v>
      </c>
      <c r="V16" s="269"/>
      <c r="W16" s="270"/>
      <c r="X16" s="92">
        <f t="shared" si="0"/>
        <v>955</v>
      </c>
      <c r="Y16" s="91">
        <f>D16+H16+L16+P16+T16</f>
        <v>940</v>
      </c>
      <c r="Z16" s="93">
        <f>AVERAGE(E16,I16,M16,Q16,U16)</f>
        <v>191</v>
      </c>
      <c r="AA16" s="94">
        <f>AVERAGE(E16,I16,M16,Q16,U16)-C16</f>
        <v>188</v>
      </c>
      <c r="AB16" s="264"/>
    </row>
    <row r="17" spans="1:28" s="101" customFormat="1" ht="48.75" customHeight="1" thickBot="1" x14ac:dyDescent="0.25">
      <c r="A17" s="79"/>
      <c r="B17" s="193" t="s">
        <v>94</v>
      </c>
      <c r="C17" s="122">
        <f>SUM(C18:C20)</f>
        <v>121</v>
      </c>
      <c r="D17" s="67">
        <f>SUM(D18:D20)</f>
        <v>392</v>
      </c>
      <c r="E17" s="96">
        <f>SUM(E18:E20)</f>
        <v>513</v>
      </c>
      <c r="F17" s="96">
        <f>E13</f>
        <v>628</v>
      </c>
      <c r="G17" s="73" t="str">
        <f>B13</f>
        <v>Latestoil</v>
      </c>
      <c r="H17" s="102">
        <f>SUM(H18:H20)</f>
        <v>406</v>
      </c>
      <c r="I17" s="96">
        <f>SUM(I18:I20)</f>
        <v>527</v>
      </c>
      <c r="J17" s="96">
        <f>I9</f>
        <v>575</v>
      </c>
      <c r="K17" s="73" t="str">
        <f>B9</f>
        <v>WÜRTH</v>
      </c>
      <c r="L17" s="75">
        <f>SUM(L18:L20)</f>
        <v>408</v>
      </c>
      <c r="M17" s="99">
        <f>SUM(M18:M20)</f>
        <v>529</v>
      </c>
      <c r="N17" s="96">
        <f>M5</f>
        <v>600</v>
      </c>
      <c r="O17" s="73" t="str">
        <f>B5</f>
        <v>VERX</v>
      </c>
      <c r="P17" s="74">
        <f>SUM(P18:P20)</f>
        <v>388</v>
      </c>
      <c r="Q17" s="99">
        <f>SUM(Q18:Q20)</f>
        <v>509</v>
      </c>
      <c r="R17" s="96">
        <f>Q21</f>
        <v>544</v>
      </c>
      <c r="S17" s="73" t="str">
        <f>B21</f>
        <v>Temper</v>
      </c>
      <c r="T17" s="74">
        <f>SUM(T18:T20)</f>
        <v>466</v>
      </c>
      <c r="U17" s="99">
        <f>SUM(U18:U20)</f>
        <v>587</v>
      </c>
      <c r="V17" s="96">
        <f>U25</f>
        <v>557</v>
      </c>
      <c r="W17" s="73" t="str">
        <f>B25</f>
        <v>TER Team</v>
      </c>
      <c r="X17" s="76">
        <f t="shared" si="0"/>
        <v>2665</v>
      </c>
      <c r="Y17" s="74">
        <f>SUM(Y18:Y20)</f>
        <v>2060</v>
      </c>
      <c r="Z17" s="100">
        <f>AVERAGE(Z18,Z19,Z20)</f>
        <v>177.66666666666666</v>
      </c>
      <c r="AA17" s="78">
        <f>AVERAGE(AA18,AA19,AA20)</f>
        <v>137.33333333333334</v>
      </c>
      <c r="AB17" s="262">
        <f>F18+J18+N18+R18+V18</f>
        <v>1</v>
      </c>
    </row>
    <row r="18" spans="1:28" s="101" customFormat="1" ht="16.149999999999999" customHeight="1" x14ac:dyDescent="0.2">
      <c r="A18" s="79"/>
      <c r="B18" s="103" t="s">
        <v>95</v>
      </c>
      <c r="C18" s="119">
        <v>45</v>
      </c>
      <c r="D18" s="81">
        <v>121</v>
      </c>
      <c r="E18" s="82">
        <f>D18+C18</f>
        <v>166</v>
      </c>
      <c r="F18" s="265">
        <v>0</v>
      </c>
      <c r="G18" s="266"/>
      <c r="H18" s="83">
        <v>124</v>
      </c>
      <c r="I18" s="84">
        <f>H18+C18</f>
        <v>169</v>
      </c>
      <c r="J18" s="265">
        <v>0</v>
      </c>
      <c r="K18" s="266"/>
      <c r="L18" s="83">
        <v>92</v>
      </c>
      <c r="M18" s="84">
        <f>L18+C18</f>
        <v>137</v>
      </c>
      <c r="N18" s="265">
        <v>0</v>
      </c>
      <c r="O18" s="266"/>
      <c r="P18" s="83">
        <v>132</v>
      </c>
      <c r="Q18" s="82">
        <f>P18+C18</f>
        <v>177</v>
      </c>
      <c r="R18" s="265">
        <v>0</v>
      </c>
      <c r="S18" s="266"/>
      <c r="T18" s="81">
        <v>131</v>
      </c>
      <c r="U18" s="82">
        <f>T18+C18</f>
        <v>176</v>
      </c>
      <c r="V18" s="265">
        <v>1</v>
      </c>
      <c r="W18" s="266"/>
      <c r="X18" s="84">
        <f t="shared" si="0"/>
        <v>825</v>
      </c>
      <c r="Y18" s="83">
        <f>D18+H18+L18+P18+T18</f>
        <v>600</v>
      </c>
      <c r="Z18" s="85">
        <f>AVERAGE(E18,I18,M18,Q18,U18)</f>
        <v>165</v>
      </c>
      <c r="AA18" s="86">
        <f>AVERAGE(E18,I18,M18,Q18,U18)-C18</f>
        <v>120</v>
      </c>
      <c r="AB18" s="263"/>
    </row>
    <row r="19" spans="1:28" s="101" customFormat="1" ht="16.149999999999999" customHeight="1" x14ac:dyDescent="0.2">
      <c r="A19" s="79"/>
      <c r="B19" s="103" t="s">
        <v>96</v>
      </c>
      <c r="C19" s="119">
        <v>47</v>
      </c>
      <c r="D19" s="81">
        <v>123</v>
      </c>
      <c r="E19" s="82">
        <f t="shared" ref="E19:E20" si="16">D19+C19</f>
        <v>170</v>
      </c>
      <c r="F19" s="267"/>
      <c r="G19" s="268"/>
      <c r="H19" s="83">
        <v>138</v>
      </c>
      <c r="I19" s="84">
        <f t="shared" ref="I19:I20" si="17">H19+C19</f>
        <v>185</v>
      </c>
      <c r="J19" s="267"/>
      <c r="K19" s="268"/>
      <c r="L19" s="83">
        <v>161</v>
      </c>
      <c r="M19" s="84">
        <f t="shared" ref="M19:M20" si="18">L19+C19</f>
        <v>208</v>
      </c>
      <c r="N19" s="267"/>
      <c r="O19" s="268"/>
      <c r="P19" s="81">
        <v>135</v>
      </c>
      <c r="Q19" s="82">
        <f t="shared" ref="Q19:Q20" si="19">P19+C19</f>
        <v>182</v>
      </c>
      <c r="R19" s="267"/>
      <c r="S19" s="268"/>
      <c r="T19" s="81">
        <v>170</v>
      </c>
      <c r="U19" s="82">
        <f t="shared" ref="U19:U20" si="20">T19+C19</f>
        <v>217</v>
      </c>
      <c r="V19" s="267"/>
      <c r="W19" s="268"/>
      <c r="X19" s="84">
        <f t="shared" si="0"/>
        <v>962</v>
      </c>
      <c r="Y19" s="83">
        <f>D19+H19+L19+P19+T19</f>
        <v>727</v>
      </c>
      <c r="Z19" s="85">
        <f>AVERAGE(E19,I19,M19,Q19,U19)</f>
        <v>192.4</v>
      </c>
      <c r="AA19" s="86">
        <f>AVERAGE(E19,I19,M19,Q19,U19)-C19</f>
        <v>145.4</v>
      </c>
      <c r="AB19" s="263"/>
    </row>
    <row r="20" spans="1:28" s="101" customFormat="1" ht="16.899999999999999" customHeight="1" thickBot="1" x14ac:dyDescent="0.25">
      <c r="A20" s="79"/>
      <c r="B20" s="87" t="s">
        <v>132</v>
      </c>
      <c r="C20" s="121">
        <v>29</v>
      </c>
      <c r="D20" s="81">
        <v>148</v>
      </c>
      <c r="E20" s="82">
        <f t="shared" si="16"/>
        <v>177</v>
      </c>
      <c r="F20" s="269"/>
      <c r="G20" s="270"/>
      <c r="H20" s="91">
        <v>144</v>
      </c>
      <c r="I20" s="84">
        <f t="shared" si="17"/>
        <v>173</v>
      </c>
      <c r="J20" s="269"/>
      <c r="K20" s="270"/>
      <c r="L20" s="83">
        <v>155</v>
      </c>
      <c r="M20" s="84">
        <f t="shared" si="18"/>
        <v>184</v>
      </c>
      <c r="N20" s="269"/>
      <c r="O20" s="270"/>
      <c r="P20" s="81">
        <v>121</v>
      </c>
      <c r="Q20" s="82">
        <f t="shared" si="19"/>
        <v>150</v>
      </c>
      <c r="R20" s="269"/>
      <c r="S20" s="270"/>
      <c r="T20" s="81">
        <v>165</v>
      </c>
      <c r="U20" s="82">
        <f t="shared" si="20"/>
        <v>194</v>
      </c>
      <c r="V20" s="269"/>
      <c r="W20" s="270"/>
      <c r="X20" s="92">
        <f t="shared" si="0"/>
        <v>878</v>
      </c>
      <c r="Y20" s="91">
        <f>D20+H20+L20+P20+T20</f>
        <v>733</v>
      </c>
      <c r="Z20" s="93">
        <f>AVERAGE(E20,I20,M20,Q20,U20)</f>
        <v>175.6</v>
      </c>
      <c r="AA20" s="94">
        <f>AVERAGE(E20,I20,M20,Q20,U20)-C20</f>
        <v>146.6</v>
      </c>
      <c r="AB20" s="264"/>
    </row>
    <row r="21" spans="1:28" s="101" customFormat="1" ht="48.75" customHeight="1" thickBot="1" x14ac:dyDescent="0.25">
      <c r="A21" s="79"/>
      <c r="B21" s="193" t="s">
        <v>71</v>
      </c>
      <c r="C21" s="123">
        <f>SUM(C22:C24)</f>
        <v>114</v>
      </c>
      <c r="D21" s="67">
        <f>SUM(D22:D24)</f>
        <v>349</v>
      </c>
      <c r="E21" s="96">
        <f>SUM(E22:E24)</f>
        <v>463</v>
      </c>
      <c r="F21" s="96">
        <f>E9</f>
        <v>566</v>
      </c>
      <c r="G21" s="73" t="str">
        <f>B9</f>
        <v>WÜRTH</v>
      </c>
      <c r="H21" s="97">
        <f>SUM(H22:H24)</f>
        <v>438</v>
      </c>
      <c r="I21" s="96">
        <f>SUM(I22:I24)</f>
        <v>552</v>
      </c>
      <c r="J21" s="96">
        <f>I5</f>
        <v>570</v>
      </c>
      <c r="K21" s="73" t="str">
        <f>B5</f>
        <v>VERX</v>
      </c>
      <c r="L21" s="74">
        <f>SUM(L22:L24)</f>
        <v>443</v>
      </c>
      <c r="M21" s="98">
        <f>SUM(M22:M24)</f>
        <v>557</v>
      </c>
      <c r="N21" s="96">
        <f>M25</f>
        <v>606</v>
      </c>
      <c r="O21" s="73" t="str">
        <f>B25</f>
        <v>TER Team</v>
      </c>
      <c r="P21" s="74">
        <f>SUM(P22:P24)</f>
        <v>430</v>
      </c>
      <c r="Q21" s="98">
        <f>SUM(Q22:Q24)</f>
        <v>544</v>
      </c>
      <c r="R21" s="96">
        <f>Q17</f>
        <v>509</v>
      </c>
      <c r="S21" s="73" t="str">
        <f>B17</f>
        <v>Rakvere Linnavalitsus</v>
      </c>
      <c r="T21" s="74">
        <f>SUM(T22:T24)</f>
        <v>484</v>
      </c>
      <c r="U21" s="98">
        <f>SUM(U22:U24)</f>
        <v>598</v>
      </c>
      <c r="V21" s="96">
        <f>U13</f>
        <v>598</v>
      </c>
      <c r="W21" s="73" t="str">
        <f>B13</f>
        <v>Latestoil</v>
      </c>
      <c r="X21" s="76">
        <f t="shared" si="0"/>
        <v>2714</v>
      </c>
      <c r="Y21" s="74">
        <f>SUM(Y22:Y24)</f>
        <v>2144</v>
      </c>
      <c r="Z21" s="100">
        <f>AVERAGE(Z22,Z23,Z24)</f>
        <v>180.93333333333331</v>
      </c>
      <c r="AA21" s="78">
        <f>AVERAGE(AA22,AA23,AA24)</f>
        <v>142.93333333333334</v>
      </c>
      <c r="AB21" s="262">
        <f>F22+J22+N22+R22+V22</f>
        <v>1.5</v>
      </c>
    </row>
    <row r="22" spans="1:28" s="101" customFormat="1" ht="16.149999999999999" customHeight="1" x14ac:dyDescent="0.2">
      <c r="A22" s="79"/>
      <c r="B22" s="80" t="s">
        <v>89</v>
      </c>
      <c r="C22" s="119">
        <v>38</v>
      </c>
      <c r="D22" s="81">
        <v>128</v>
      </c>
      <c r="E22" s="82">
        <f>D22+C22</f>
        <v>166</v>
      </c>
      <c r="F22" s="265">
        <v>0</v>
      </c>
      <c r="G22" s="266"/>
      <c r="H22" s="83">
        <v>146</v>
      </c>
      <c r="I22" s="84">
        <f>H22+C22</f>
        <v>184</v>
      </c>
      <c r="J22" s="265">
        <v>0</v>
      </c>
      <c r="K22" s="266"/>
      <c r="L22" s="83">
        <v>157</v>
      </c>
      <c r="M22" s="84">
        <f>L22+C22</f>
        <v>195</v>
      </c>
      <c r="N22" s="265">
        <v>0</v>
      </c>
      <c r="O22" s="266"/>
      <c r="P22" s="83">
        <v>129</v>
      </c>
      <c r="Q22" s="82">
        <f>P22+C22</f>
        <v>167</v>
      </c>
      <c r="R22" s="265">
        <v>1</v>
      </c>
      <c r="S22" s="266"/>
      <c r="T22" s="81">
        <v>174</v>
      </c>
      <c r="U22" s="82">
        <f>T22+C22</f>
        <v>212</v>
      </c>
      <c r="V22" s="265">
        <v>0.5</v>
      </c>
      <c r="W22" s="266"/>
      <c r="X22" s="84">
        <f t="shared" si="0"/>
        <v>924</v>
      </c>
      <c r="Y22" s="83">
        <f>D22+H22+L22+P22+T22</f>
        <v>734</v>
      </c>
      <c r="Z22" s="85">
        <f>AVERAGE(E22,I22,M22,Q22,U22)</f>
        <v>184.8</v>
      </c>
      <c r="AA22" s="86">
        <f>AVERAGE(E22,I22,M22,Q22,U22)-C22</f>
        <v>146.80000000000001</v>
      </c>
      <c r="AB22" s="263"/>
    </row>
    <row r="23" spans="1:28" s="101" customFormat="1" ht="16.149999999999999" customHeight="1" x14ac:dyDescent="0.2">
      <c r="A23" s="79"/>
      <c r="B23" s="87" t="s">
        <v>76</v>
      </c>
      <c r="C23" s="119">
        <v>40</v>
      </c>
      <c r="D23" s="81">
        <v>99</v>
      </c>
      <c r="E23" s="82">
        <f t="shared" ref="E23:E24" si="21">D23+C23</f>
        <v>139</v>
      </c>
      <c r="F23" s="267"/>
      <c r="G23" s="268"/>
      <c r="H23" s="83">
        <v>144</v>
      </c>
      <c r="I23" s="84">
        <f t="shared" ref="I23:I24" si="22">H23+C23</f>
        <v>184</v>
      </c>
      <c r="J23" s="267"/>
      <c r="K23" s="268"/>
      <c r="L23" s="83">
        <v>121</v>
      </c>
      <c r="M23" s="84">
        <f t="shared" ref="M23:M24" si="23">L23+C23</f>
        <v>161</v>
      </c>
      <c r="N23" s="267"/>
      <c r="O23" s="268"/>
      <c r="P23" s="81">
        <v>119</v>
      </c>
      <c r="Q23" s="82">
        <f t="shared" ref="Q23:Q24" si="24">P23+C23</f>
        <v>159</v>
      </c>
      <c r="R23" s="267"/>
      <c r="S23" s="268"/>
      <c r="T23" s="81">
        <v>116</v>
      </c>
      <c r="U23" s="82">
        <f t="shared" ref="U23:U24" si="25">T23+C23</f>
        <v>156</v>
      </c>
      <c r="V23" s="267"/>
      <c r="W23" s="268"/>
      <c r="X23" s="84">
        <f t="shared" si="0"/>
        <v>799</v>
      </c>
      <c r="Y23" s="83">
        <f>D23+H23+L23+P23+T23</f>
        <v>599</v>
      </c>
      <c r="Z23" s="85">
        <f>AVERAGE(E23,I23,M23,Q23,U23)</f>
        <v>159.80000000000001</v>
      </c>
      <c r="AA23" s="86">
        <f>AVERAGE(E23,I23,M23,Q23,U23)-C23</f>
        <v>119.80000000000001</v>
      </c>
      <c r="AB23" s="263"/>
    </row>
    <row r="24" spans="1:28" s="101" customFormat="1" ht="16.899999999999999" customHeight="1" thickBot="1" x14ac:dyDescent="0.25">
      <c r="A24" s="79"/>
      <c r="B24" s="89" t="s">
        <v>77</v>
      </c>
      <c r="C24" s="121">
        <v>36</v>
      </c>
      <c r="D24" s="81">
        <v>122</v>
      </c>
      <c r="E24" s="82">
        <f t="shared" si="21"/>
        <v>158</v>
      </c>
      <c r="F24" s="269"/>
      <c r="G24" s="270"/>
      <c r="H24" s="91">
        <v>148</v>
      </c>
      <c r="I24" s="84">
        <f t="shared" si="22"/>
        <v>184</v>
      </c>
      <c r="J24" s="269"/>
      <c r="K24" s="270"/>
      <c r="L24" s="83">
        <v>165</v>
      </c>
      <c r="M24" s="84">
        <f t="shared" si="23"/>
        <v>201</v>
      </c>
      <c r="N24" s="269"/>
      <c r="O24" s="270"/>
      <c r="P24" s="81">
        <v>182</v>
      </c>
      <c r="Q24" s="82">
        <f t="shared" si="24"/>
        <v>218</v>
      </c>
      <c r="R24" s="269"/>
      <c r="S24" s="270"/>
      <c r="T24" s="81">
        <v>194</v>
      </c>
      <c r="U24" s="82">
        <f t="shared" si="25"/>
        <v>230</v>
      </c>
      <c r="V24" s="269"/>
      <c r="W24" s="270"/>
      <c r="X24" s="92">
        <f t="shared" si="0"/>
        <v>991</v>
      </c>
      <c r="Y24" s="91">
        <f>D24+H24+L24+P24+T24</f>
        <v>811</v>
      </c>
      <c r="Z24" s="93">
        <f>AVERAGE(E24,I24,M24,Q24,U24)</f>
        <v>198.2</v>
      </c>
      <c r="AA24" s="94">
        <f>AVERAGE(E24,I24,M24,Q24,U24)-C24</f>
        <v>162.19999999999999</v>
      </c>
      <c r="AB24" s="264"/>
    </row>
    <row r="25" spans="1:28" s="101" customFormat="1" ht="48.75" customHeight="1" thickBot="1" x14ac:dyDescent="0.25">
      <c r="A25" s="79"/>
      <c r="B25" s="95" t="s">
        <v>92</v>
      </c>
      <c r="C25" s="123">
        <f>SUM(C26:C28)</f>
        <v>32</v>
      </c>
      <c r="D25" s="67">
        <f>SUM(D26:D28)</f>
        <v>509</v>
      </c>
      <c r="E25" s="96">
        <f>SUM(E26:E28)</f>
        <v>541</v>
      </c>
      <c r="F25" s="96">
        <f>E5</f>
        <v>531</v>
      </c>
      <c r="G25" s="73" t="str">
        <f>B5</f>
        <v>VERX</v>
      </c>
      <c r="H25" s="97">
        <f>SUM(H26:H28)</f>
        <v>572</v>
      </c>
      <c r="I25" s="96">
        <f>SUM(I26:I28)</f>
        <v>604</v>
      </c>
      <c r="J25" s="96">
        <f>I13</f>
        <v>508</v>
      </c>
      <c r="K25" s="73" t="str">
        <f>B13</f>
        <v>Latestoil</v>
      </c>
      <c r="L25" s="75">
        <f>SUM(L26:L28)</f>
        <v>574</v>
      </c>
      <c r="M25" s="99">
        <f>SUM(M26:M28)</f>
        <v>606</v>
      </c>
      <c r="N25" s="96">
        <f>M21</f>
        <v>557</v>
      </c>
      <c r="O25" s="73" t="str">
        <f>B21</f>
        <v>Temper</v>
      </c>
      <c r="P25" s="74">
        <f>SUM(P26:P28)</f>
        <v>483</v>
      </c>
      <c r="Q25" s="99">
        <f>SUM(Q26:Q28)</f>
        <v>515</v>
      </c>
      <c r="R25" s="96">
        <f>Q9</f>
        <v>573</v>
      </c>
      <c r="S25" s="73" t="str">
        <f>B9</f>
        <v>WÜRTH</v>
      </c>
      <c r="T25" s="74">
        <f>SUM(T26:T28)</f>
        <v>525</v>
      </c>
      <c r="U25" s="99">
        <f>SUM(U26:U28)</f>
        <v>557</v>
      </c>
      <c r="V25" s="96">
        <f>U17</f>
        <v>587</v>
      </c>
      <c r="W25" s="73" t="str">
        <f>B17</f>
        <v>Rakvere Linnavalitsus</v>
      </c>
      <c r="X25" s="76">
        <f t="shared" si="0"/>
        <v>2823</v>
      </c>
      <c r="Y25" s="74">
        <f>SUM(Y26:Y28)</f>
        <v>2663</v>
      </c>
      <c r="Z25" s="100">
        <f>AVERAGE(Z26,Z27,Z28)</f>
        <v>188.20000000000002</v>
      </c>
      <c r="AA25" s="78">
        <f>AVERAGE(AA26,AA27,AA28)</f>
        <v>177.53333333333333</v>
      </c>
      <c r="AB25" s="262">
        <f>F26+J26+N26+R26+V26</f>
        <v>3</v>
      </c>
    </row>
    <row r="26" spans="1:28" s="101" customFormat="1" ht="16.149999999999999" customHeight="1" x14ac:dyDescent="0.2">
      <c r="A26" s="79"/>
      <c r="B26" s="80" t="s">
        <v>85</v>
      </c>
      <c r="C26" s="119">
        <v>16</v>
      </c>
      <c r="D26" s="81">
        <v>186</v>
      </c>
      <c r="E26" s="82">
        <f>D26+C26</f>
        <v>202</v>
      </c>
      <c r="F26" s="265">
        <v>1</v>
      </c>
      <c r="G26" s="266"/>
      <c r="H26" s="83">
        <v>201</v>
      </c>
      <c r="I26" s="84">
        <f>H26+C26</f>
        <v>217</v>
      </c>
      <c r="J26" s="265">
        <v>1</v>
      </c>
      <c r="K26" s="266"/>
      <c r="L26" s="83">
        <v>172</v>
      </c>
      <c r="M26" s="84">
        <f>L26+C26</f>
        <v>188</v>
      </c>
      <c r="N26" s="265">
        <v>1</v>
      </c>
      <c r="O26" s="266"/>
      <c r="P26" s="83">
        <v>169</v>
      </c>
      <c r="Q26" s="82">
        <f>P26+C26</f>
        <v>185</v>
      </c>
      <c r="R26" s="265">
        <v>0</v>
      </c>
      <c r="S26" s="266"/>
      <c r="T26" s="81">
        <v>163</v>
      </c>
      <c r="U26" s="82">
        <f>T26+C26</f>
        <v>179</v>
      </c>
      <c r="V26" s="265">
        <v>0</v>
      </c>
      <c r="W26" s="266"/>
      <c r="X26" s="84">
        <f t="shared" si="0"/>
        <v>971</v>
      </c>
      <c r="Y26" s="83">
        <f>D26+H26+L26+P26+T26</f>
        <v>891</v>
      </c>
      <c r="Z26" s="85">
        <f>AVERAGE(E26,I26,M26,Q26,U26)</f>
        <v>194.2</v>
      </c>
      <c r="AA26" s="86">
        <f>AVERAGE(E26,I26,M26,Q26,U26)-C26</f>
        <v>178.2</v>
      </c>
      <c r="AB26" s="263"/>
    </row>
    <row r="27" spans="1:28" s="101" customFormat="1" ht="16.149999999999999" customHeight="1" x14ac:dyDescent="0.2">
      <c r="A27" s="79"/>
      <c r="B27" s="87" t="s">
        <v>86</v>
      </c>
      <c r="C27" s="119">
        <v>16</v>
      </c>
      <c r="D27" s="81">
        <v>117</v>
      </c>
      <c r="E27" s="82">
        <f t="shared" ref="E27:E28" si="26">D27+C27</f>
        <v>133</v>
      </c>
      <c r="F27" s="267"/>
      <c r="G27" s="268"/>
      <c r="H27" s="83">
        <v>156</v>
      </c>
      <c r="I27" s="84">
        <f t="shared" ref="I27:I28" si="27">H27+C27</f>
        <v>172</v>
      </c>
      <c r="J27" s="267"/>
      <c r="K27" s="268"/>
      <c r="L27" s="83">
        <v>167</v>
      </c>
      <c r="M27" s="84">
        <f t="shared" ref="M27:M28" si="28">L27+C27</f>
        <v>183</v>
      </c>
      <c r="N27" s="267"/>
      <c r="O27" s="268"/>
      <c r="P27" s="81">
        <v>172</v>
      </c>
      <c r="Q27" s="82">
        <f t="shared" ref="Q27:Q28" si="29">P27+C27</f>
        <v>188</v>
      </c>
      <c r="R27" s="267"/>
      <c r="S27" s="268"/>
      <c r="T27" s="81">
        <v>168</v>
      </c>
      <c r="U27" s="82">
        <f t="shared" ref="U27:U28" si="30">T27+C27</f>
        <v>184</v>
      </c>
      <c r="V27" s="267"/>
      <c r="W27" s="268"/>
      <c r="X27" s="84">
        <f t="shared" si="0"/>
        <v>860</v>
      </c>
      <c r="Y27" s="83">
        <f>D27+H27+L27+P27+T27</f>
        <v>780</v>
      </c>
      <c r="Z27" s="85">
        <f>AVERAGE(E27,I27,M27,Q27,U27)</f>
        <v>172</v>
      </c>
      <c r="AA27" s="86">
        <f>AVERAGE(E27,I27,M27,Q27,U27)-C27</f>
        <v>156</v>
      </c>
      <c r="AB27" s="263"/>
    </row>
    <row r="28" spans="1:28" s="101" customFormat="1" ht="16.899999999999999" customHeight="1" thickBot="1" x14ac:dyDescent="0.25">
      <c r="A28" s="79"/>
      <c r="B28" s="89" t="s">
        <v>87</v>
      </c>
      <c r="C28" s="121">
        <v>0</v>
      </c>
      <c r="D28" s="81">
        <v>206</v>
      </c>
      <c r="E28" s="82">
        <f t="shared" si="26"/>
        <v>206</v>
      </c>
      <c r="F28" s="269"/>
      <c r="G28" s="270"/>
      <c r="H28" s="91">
        <v>215</v>
      </c>
      <c r="I28" s="84">
        <f t="shared" si="27"/>
        <v>215</v>
      </c>
      <c r="J28" s="269"/>
      <c r="K28" s="270"/>
      <c r="L28" s="83">
        <v>235</v>
      </c>
      <c r="M28" s="84">
        <f t="shared" si="28"/>
        <v>235</v>
      </c>
      <c r="N28" s="269"/>
      <c r="O28" s="270"/>
      <c r="P28" s="81">
        <v>142</v>
      </c>
      <c r="Q28" s="82">
        <f t="shared" si="29"/>
        <v>142</v>
      </c>
      <c r="R28" s="269"/>
      <c r="S28" s="270"/>
      <c r="T28" s="81">
        <v>194</v>
      </c>
      <c r="U28" s="82">
        <f t="shared" si="30"/>
        <v>194</v>
      </c>
      <c r="V28" s="269"/>
      <c r="W28" s="270"/>
      <c r="X28" s="92">
        <f t="shared" si="0"/>
        <v>992</v>
      </c>
      <c r="Y28" s="91">
        <f>D28+H28+L28+P28+T28</f>
        <v>992</v>
      </c>
      <c r="Z28" s="93">
        <f>AVERAGE(E28,I28,M28,Q28,U28)</f>
        <v>198.4</v>
      </c>
      <c r="AA28" s="94">
        <f>AVERAGE(E28,I28,M28,Q28,U28)-C28</f>
        <v>198.4</v>
      </c>
      <c r="AB28" s="264"/>
    </row>
    <row r="29" spans="1:28" s="101" customFormat="1" ht="16.899999999999999" customHeight="1" x14ac:dyDescent="0.2">
      <c r="A29" s="79"/>
      <c r="B29" s="105"/>
      <c r="C29" s="106"/>
      <c r="D29" s="107"/>
      <c r="E29" s="108"/>
      <c r="F29" s="109"/>
      <c r="G29" s="109"/>
      <c r="H29" s="107"/>
      <c r="I29" s="108"/>
      <c r="J29" s="109"/>
      <c r="K29" s="109"/>
      <c r="L29" s="107"/>
      <c r="M29" s="108"/>
      <c r="N29" s="109"/>
      <c r="O29" s="109"/>
      <c r="P29" s="107"/>
      <c r="Q29" s="108"/>
      <c r="R29" s="109"/>
      <c r="S29" s="109"/>
      <c r="T29" s="107"/>
      <c r="U29" s="108"/>
      <c r="V29" s="109"/>
      <c r="W29" s="109"/>
      <c r="X29" s="108"/>
      <c r="Y29" s="107"/>
      <c r="Z29" s="110"/>
      <c r="AA29" s="111"/>
      <c r="AB29" s="112"/>
    </row>
    <row r="30" spans="1:28" ht="22.5" x14ac:dyDescent="0.25">
      <c r="B30" s="36"/>
      <c r="C30" s="37"/>
      <c r="D30" s="38"/>
      <c r="E30" s="39"/>
      <c r="F30" s="39"/>
      <c r="G30" s="39" t="s">
        <v>127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7"/>
      <c r="S30" s="37"/>
      <c r="T30" s="37"/>
      <c r="U30" s="40"/>
      <c r="V30" s="189" t="s">
        <v>65</v>
      </c>
      <c r="W30" s="41"/>
      <c r="X30" s="41"/>
      <c r="Y30" s="41"/>
      <c r="Z30" s="37"/>
      <c r="AA30" s="37"/>
      <c r="AB30" s="38"/>
    </row>
    <row r="31" spans="1:28" ht="20.25" thickBot="1" x14ac:dyDescent="0.3">
      <c r="B31" s="42" t="s">
        <v>30</v>
      </c>
      <c r="C31" s="43"/>
      <c r="D31" s="38"/>
      <c r="E31" s="4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8"/>
    </row>
    <row r="32" spans="1:28" x14ac:dyDescent="0.25">
      <c r="B32" s="113" t="s">
        <v>3</v>
      </c>
      <c r="C32" s="45" t="s">
        <v>15</v>
      </c>
      <c r="D32" s="46"/>
      <c r="E32" s="203" t="s">
        <v>31</v>
      </c>
      <c r="F32" s="271" t="s">
        <v>32</v>
      </c>
      <c r="G32" s="272"/>
      <c r="H32" s="48"/>
      <c r="I32" s="203" t="s">
        <v>33</v>
      </c>
      <c r="J32" s="271" t="s">
        <v>32</v>
      </c>
      <c r="K32" s="272"/>
      <c r="L32" s="49"/>
      <c r="M32" s="203" t="s">
        <v>34</v>
      </c>
      <c r="N32" s="271" t="s">
        <v>32</v>
      </c>
      <c r="O32" s="272"/>
      <c r="P32" s="49"/>
      <c r="Q32" s="203" t="s">
        <v>35</v>
      </c>
      <c r="R32" s="271" t="s">
        <v>32</v>
      </c>
      <c r="S32" s="272"/>
      <c r="T32" s="50"/>
      <c r="U32" s="203" t="s">
        <v>36</v>
      </c>
      <c r="V32" s="271" t="s">
        <v>32</v>
      </c>
      <c r="W32" s="272"/>
      <c r="X32" s="203" t="s">
        <v>37</v>
      </c>
      <c r="Y32" s="51"/>
      <c r="Z32" s="52" t="s">
        <v>38</v>
      </c>
      <c r="AA32" s="53" t="s">
        <v>39</v>
      </c>
      <c r="AB32" s="54" t="s">
        <v>37</v>
      </c>
    </row>
    <row r="33" spans="1:34" ht="17.25" thickBot="1" x14ac:dyDescent="0.3">
      <c r="A33" s="55"/>
      <c r="B33" s="114" t="s">
        <v>40</v>
      </c>
      <c r="C33" s="56"/>
      <c r="D33" s="57"/>
      <c r="E33" s="58" t="s">
        <v>41</v>
      </c>
      <c r="F33" s="273" t="s">
        <v>42</v>
      </c>
      <c r="G33" s="274"/>
      <c r="H33" s="59"/>
      <c r="I33" s="58" t="s">
        <v>41</v>
      </c>
      <c r="J33" s="273" t="s">
        <v>42</v>
      </c>
      <c r="K33" s="274"/>
      <c r="L33" s="58"/>
      <c r="M33" s="58" t="s">
        <v>41</v>
      </c>
      <c r="N33" s="273" t="s">
        <v>42</v>
      </c>
      <c r="O33" s="274"/>
      <c r="P33" s="58"/>
      <c r="Q33" s="58" t="s">
        <v>41</v>
      </c>
      <c r="R33" s="273" t="s">
        <v>42</v>
      </c>
      <c r="S33" s="274"/>
      <c r="T33" s="60"/>
      <c r="U33" s="58" t="s">
        <v>41</v>
      </c>
      <c r="V33" s="273" t="s">
        <v>42</v>
      </c>
      <c r="W33" s="274"/>
      <c r="X33" s="61" t="s">
        <v>41</v>
      </c>
      <c r="Y33" s="62" t="s">
        <v>43</v>
      </c>
      <c r="Z33" s="63" t="s">
        <v>44</v>
      </c>
      <c r="AA33" s="64" t="s">
        <v>45</v>
      </c>
      <c r="AB33" s="65" t="s">
        <v>46</v>
      </c>
    </row>
    <row r="34" spans="1:34" ht="48.75" customHeight="1" thickBot="1" x14ac:dyDescent="0.3">
      <c r="A34" s="66"/>
      <c r="B34" s="186" t="s">
        <v>20</v>
      </c>
      <c r="C34" s="115">
        <f>SUM(C35:C37)</f>
        <v>89</v>
      </c>
      <c r="D34" s="67">
        <f>SUM(D35:D37)</f>
        <v>480</v>
      </c>
      <c r="E34" s="68">
        <f>SUM(E35:E37)</f>
        <v>569</v>
      </c>
      <c r="F34" s="69">
        <f>E54</f>
        <v>679</v>
      </c>
      <c r="G34" s="70" t="str">
        <f>B54</f>
        <v>Aroz3D</v>
      </c>
      <c r="H34" s="71">
        <f>SUM(H35:H37)</f>
        <v>419</v>
      </c>
      <c r="I34" s="72">
        <f>SUM(I35:I37)</f>
        <v>508</v>
      </c>
      <c r="J34" s="72">
        <f>I50</f>
        <v>510</v>
      </c>
      <c r="K34" s="73" t="str">
        <f>B50</f>
        <v>Malm ja Ko</v>
      </c>
      <c r="L34" s="74">
        <f>SUM(L35:L37)</f>
        <v>512</v>
      </c>
      <c r="M34" s="69">
        <f>SUM(M35:M37)</f>
        <v>601</v>
      </c>
      <c r="N34" s="69">
        <f>M46</f>
        <v>599</v>
      </c>
      <c r="O34" s="70" t="str">
        <f>B46</f>
        <v>Eesti Raudtee</v>
      </c>
      <c r="P34" s="75">
        <f>SUM(P35:P37)</f>
        <v>476</v>
      </c>
      <c r="Q34" s="69">
        <f>SUM(Q35:Q37)</f>
        <v>565</v>
      </c>
      <c r="R34" s="69">
        <f>Q42</f>
        <v>514</v>
      </c>
      <c r="S34" s="70" t="str">
        <f>B42</f>
        <v>Egesten Metall</v>
      </c>
      <c r="T34" s="75">
        <f>SUM(T35:T37)</f>
        <v>447</v>
      </c>
      <c r="U34" s="69">
        <f>SUM(U35:U37)</f>
        <v>536</v>
      </c>
      <c r="V34" s="69">
        <f>U38</f>
        <v>529</v>
      </c>
      <c r="W34" s="70" t="str">
        <f>B38</f>
        <v>Põdra Pubi</v>
      </c>
      <c r="X34" s="76">
        <f t="shared" ref="X34:X57" si="31">E34+I34+M34+Q34+U34</f>
        <v>2779</v>
      </c>
      <c r="Y34" s="74">
        <f>SUM(Y35:Y37)</f>
        <v>2334</v>
      </c>
      <c r="Z34" s="77">
        <f>AVERAGE(Z35,Z36,Z37)</f>
        <v>185.26666666666668</v>
      </c>
      <c r="AA34" s="78">
        <f>AVERAGE(AA35,AA36,AA37)</f>
        <v>155.60000000000002</v>
      </c>
      <c r="AB34" s="262">
        <f>F35+J35+N35+R35+V35</f>
        <v>3</v>
      </c>
    </row>
    <row r="35" spans="1:34" ht="16.899999999999999" customHeight="1" x14ac:dyDescent="0.25">
      <c r="A35" s="79"/>
      <c r="B35" s="103" t="s">
        <v>26</v>
      </c>
      <c r="C35" s="117">
        <v>23</v>
      </c>
      <c r="D35" s="81">
        <v>176</v>
      </c>
      <c r="E35" s="82">
        <f>D35+C35</f>
        <v>199</v>
      </c>
      <c r="F35" s="265">
        <v>0</v>
      </c>
      <c r="G35" s="266"/>
      <c r="H35" s="83">
        <v>154</v>
      </c>
      <c r="I35" s="84">
        <f>H35+C35</f>
        <v>177</v>
      </c>
      <c r="J35" s="265">
        <v>0</v>
      </c>
      <c r="K35" s="266"/>
      <c r="L35" s="83">
        <v>156</v>
      </c>
      <c r="M35" s="84">
        <f>L35+C35</f>
        <v>179</v>
      </c>
      <c r="N35" s="265">
        <v>1</v>
      </c>
      <c r="O35" s="266"/>
      <c r="P35" s="83">
        <v>181</v>
      </c>
      <c r="Q35" s="82">
        <f>P35+C35</f>
        <v>204</v>
      </c>
      <c r="R35" s="265">
        <v>1</v>
      </c>
      <c r="S35" s="266"/>
      <c r="T35" s="81">
        <v>160</v>
      </c>
      <c r="U35" s="82">
        <f>T35+C35</f>
        <v>183</v>
      </c>
      <c r="V35" s="265">
        <v>1</v>
      </c>
      <c r="W35" s="266"/>
      <c r="X35" s="84">
        <f t="shared" si="31"/>
        <v>942</v>
      </c>
      <c r="Y35" s="83">
        <f>D35+H35+L35+P35+T35</f>
        <v>827</v>
      </c>
      <c r="Z35" s="85">
        <f>AVERAGE(E35,I35,M35,Q35,U35)</f>
        <v>188.4</v>
      </c>
      <c r="AA35" s="86">
        <f>AVERAGE(E35,I35,M35,Q35,U35)-C35</f>
        <v>165.4</v>
      </c>
      <c r="AB35" s="263"/>
    </row>
    <row r="36" spans="1:34" s="55" customFormat="1" ht="16.149999999999999" customHeight="1" x14ac:dyDescent="0.25">
      <c r="A36" s="79"/>
      <c r="B36" s="87" t="s">
        <v>22</v>
      </c>
      <c r="C36" s="119">
        <v>29</v>
      </c>
      <c r="D36" s="81">
        <v>184</v>
      </c>
      <c r="E36" s="82">
        <f t="shared" ref="E36:E37" si="32">D36+C36</f>
        <v>213</v>
      </c>
      <c r="F36" s="267"/>
      <c r="G36" s="268"/>
      <c r="H36" s="83">
        <v>149</v>
      </c>
      <c r="I36" s="84">
        <f t="shared" ref="I36:I37" si="33">H36+C36</f>
        <v>178</v>
      </c>
      <c r="J36" s="267"/>
      <c r="K36" s="268"/>
      <c r="L36" s="83">
        <v>184</v>
      </c>
      <c r="M36" s="84">
        <f t="shared" ref="M36:M37" si="34">L36+C36</f>
        <v>213</v>
      </c>
      <c r="N36" s="267"/>
      <c r="O36" s="268"/>
      <c r="P36" s="81">
        <v>137</v>
      </c>
      <c r="Q36" s="82">
        <f t="shared" ref="Q36:Q37" si="35">P36+C36</f>
        <v>166</v>
      </c>
      <c r="R36" s="267"/>
      <c r="S36" s="268"/>
      <c r="T36" s="81">
        <v>125</v>
      </c>
      <c r="U36" s="82">
        <f t="shared" ref="U36:U37" si="36">T36+C36</f>
        <v>154</v>
      </c>
      <c r="V36" s="267"/>
      <c r="W36" s="268"/>
      <c r="X36" s="84">
        <f t="shared" si="31"/>
        <v>924</v>
      </c>
      <c r="Y36" s="83">
        <f>D36+H36+L36+P36+T36</f>
        <v>779</v>
      </c>
      <c r="Z36" s="85">
        <f>AVERAGE(E36,I36,M36,Q36,U36)</f>
        <v>184.8</v>
      </c>
      <c r="AA36" s="86">
        <f>AVERAGE(E36,I36,M36,Q36,U36)-C36</f>
        <v>155.80000000000001</v>
      </c>
      <c r="AB36" s="263"/>
      <c r="AD36" s="35"/>
      <c r="AE36" s="35"/>
      <c r="AF36" s="35"/>
      <c r="AG36" s="35"/>
      <c r="AH36" s="35"/>
    </row>
    <row r="37" spans="1:34" s="55" customFormat="1" ht="17.45" customHeight="1" thickBot="1" x14ac:dyDescent="0.3">
      <c r="A37" s="79"/>
      <c r="B37" s="89" t="s">
        <v>19</v>
      </c>
      <c r="C37" s="121">
        <v>37</v>
      </c>
      <c r="D37" s="81">
        <v>120</v>
      </c>
      <c r="E37" s="82">
        <f t="shared" si="32"/>
        <v>157</v>
      </c>
      <c r="F37" s="269"/>
      <c r="G37" s="270"/>
      <c r="H37" s="91">
        <v>116</v>
      </c>
      <c r="I37" s="84">
        <f t="shared" si="33"/>
        <v>153</v>
      </c>
      <c r="J37" s="269"/>
      <c r="K37" s="270"/>
      <c r="L37" s="83">
        <v>172</v>
      </c>
      <c r="M37" s="84">
        <f t="shared" si="34"/>
        <v>209</v>
      </c>
      <c r="N37" s="269"/>
      <c r="O37" s="270"/>
      <c r="P37" s="81">
        <v>158</v>
      </c>
      <c r="Q37" s="82">
        <f t="shared" si="35"/>
        <v>195</v>
      </c>
      <c r="R37" s="269"/>
      <c r="S37" s="270"/>
      <c r="T37" s="81">
        <v>162</v>
      </c>
      <c r="U37" s="82">
        <f t="shared" si="36"/>
        <v>199</v>
      </c>
      <c r="V37" s="269"/>
      <c r="W37" s="270"/>
      <c r="X37" s="92">
        <f t="shared" si="31"/>
        <v>913</v>
      </c>
      <c r="Y37" s="91">
        <f>D37+H37+L37+P37+T37</f>
        <v>728</v>
      </c>
      <c r="Z37" s="93">
        <f>AVERAGE(E37,I37,M37,Q37,U37)</f>
        <v>182.6</v>
      </c>
      <c r="AA37" s="94">
        <f>AVERAGE(E37,I37,M37,Q37,U37)-C37</f>
        <v>145.6</v>
      </c>
      <c r="AB37" s="264"/>
      <c r="AD37" s="35"/>
      <c r="AE37" s="35"/>
      <c r="AF37" s="35"/>
      <c r="AG37" s="35"/>
      <c r="AH37" s="35"/>
    </row>
    <row r="38" spans="1:34" s="101" customFormat="1" ht="48.75" customHeight="1" x14ac:dyDescent="0.25">
      <c r="A38" s="79"/>
      <c r="B38" s="104" t="s">
        <v>21</v>
      </c>
      <c r="C38" s="122">
        <f>SUM(C39:C41)</f>
        <v>117</v>
      </c>
      <c r="D38" s="67">
        <f>SUM(D39:D41)</f>
        <v>517</v>
      </c>
      <c r="E38" s="96">
        <f>SUM(E39:E41)</f>
        <v>634</v>
      </c>
      <c r="F38" s="96">
        <f>E50</f>
        <v>510</v>
      </c>
      <c r="G38" s="73" t="str">
        <f>B50</f>
        <v>Malm ja Ko</v>
      </c>
      <c r="H38" s="97">
        <f>SUM(H39:H41)</f>
        <v>405</v>
      </c>
      <c r="I38" s="96">
        <f>SUM(I39:I41)</f>
        <v>522</v>
      </c>
      <c r="J38" s="96">
        <f>I46</f>
        <v>495</v>
      </c>
      <c r="K38" s="73" t="str">
        <f>B46</f>
        <v>Eesti Raudtee</v>
      </c>
      <c r="L38" s="74">
        <f>SUM(L39:L41)</f>
        <v>424</v>
      </c>
      <c r="M38" s="98">
        <f>SUM(M39:M41)</f>
        <v>541</v>
      </c>
      <c r="N38" s="96">
        <f>M42</f>
        <v>613</v>
      </c>
      <c r="O38" s="73" t="str">
        <f>B42</f>
        <v>Egesten Metall</v>
      </c>
      <c r="P38" s="74">
        <f>SUM(P39:P41)</f>
        <v>496</v>
      </c>
      <c r="Q38" s="69">
        <f>SUM(Q39:Q41)</f>
        <v>613</v>
      </c>
      <c r="R38" s="96">
        <f>Q54</f>
        <v>626</v>
      </c>
      <c r="S38" s="73" t="str">
        <f>B54</f>
        <v>Aroz3D</v>
      </c>
      <c r="T38" s="74">
        <f>SUM(T39:T41)</f>
        <v>412</v>
      </c>
      <c r="U38" s="99">
        <f>SUM(U39:U41)</f>
        <v>529</v>
      </c>
      <c r="V38" s="96">
        <f>U34</f>
        <v>536</v>
      </c>
      <c r="W38" s="73" t="str">
        <f>B34</f>
        <v>KTM</v>
      </c>
      <c r="X38" s="76">
        <f t="shared" si="31"/>
        <v>2839</v>
      </c>
      <c r="Y38" s="74">
        <f>SUM(Y39:Y41)</f>
        <v>2254</v>
      </c>
      <c r="Z38" s="100">
        <f>AVERAGE(Z39,Z40,Z41)</f>
        <v>189.26666666666665</v>
      </c>
      <c r="AA38" s="78">
        <f>AVERAGE(AA39,AA40,AA41)</f>
        <v>150.26666666666665</v>
      </c>
      <c r="AB38" s="262">
        <f>F39+J39+N39+R39+V39</f>
        <v>2</v>
      </c>
      <c r="AD38" s="35"/>
      <c r="AE38" s="35"/>
      <c r="AF38" s="35"/>
      <c r="AG38" s="35"/>
      <c r="AH38" s="35"/>
    </row>
    <row r="39" spans="1:34" s="101" customFormat="1" ht="16.149999999999999" customHeight="1" x14ac:dyDescent="0.25">
      <c r="A39" s="79"/>
      <c r="B39" s="103" t="s">
        <v>48</v>
      </c>
      <c r="C39" s="88">
        <v>47</v>
      </c>
      <c r="D39" s="81">
        <v>169</v>
      </c>
      <c r="E39" s="82">
        <f>D39+C39</f>
        <v>216</v>
      </c>
      <c r="F39" s="265">
        <v>1</v>
      </c>
      <c r="G39" s="266"/>
      <c r="H39" s="83">
        <v>105</v>
      </c>
      <c r="I39" s="84">
        <f>H39+C39</f>
        <v>152</v>
      </c>
      <c r="J39" s="265">
        <v>1</v>
      </c>
      <c r="K39" s="266"/>
      <c r="L39" s="83">
        <v>147</v>
      </c>
      <c r="M39" s="84">
        <f>L39+C39</f>
        <v>194</v>
      </c>
      <c r="N39" s="265">
        <v>0</v>
      </c>
      <c r="O39" s="266"/>
      <c r="P39" s="83">
        <v>156</v>
      </c>
      <c r="Q39" s="82">
        <f>P39+C39</f>
        <v>203</v>
      </c>
      <c r="R39" s="265">
        <v>0</v>
      </c>
      <c r="S39" s="266"/>
      <c r="T39" s="81">
        <v>116</v>
      </c>
      <c r="U39" s="82">
        <f>T39+C39</f>
        <v>163</v>
      </c>
      <c r="V39" s="265">
        <v>0</v>
      </c>
      <c r="W39" s="266"/>
      <c r="X39" s="84">
        <f t="shared" si="31"/>
        <v>928</v>
      </c>
      <c r="Y39" s="83">
        <f>D39+H39+L39+P39+T39</f>
        <v>693</v>
      </c>
      <c r="Z39" s="85">
        <f>AVERAGE(E39,I39,M39,Q39,U39)</f>
        <v>185.6</v>
      </c>
      <c r="AA39" s="86">
        <f>AVERAGE(E39,I39,M39,Q39,U39)-C39</f>
        <v>138.6</v>
      </c>
      <c r="AB39" s="263"/>
      <c r="AD39" s="35"/>
      <c r="AE39" s="35"/>
      <c r="AF39" s="35"/>
      <c r="AG39" s="35"/>
      <c r="AH39" s="35"/>
    </row>
    <row r="40" spans="1:34" s="101" customFormat="1" ht="16.149999999999999" customHeight="1" x14ac:dyDescent="0.25">
      <c r="A40" s="79"/>
      <c r="B40" s="87" t="s">
        <v>49</v>
      </c>
      <c r="C40" s="88">
        <v>48</v>
      </c>
      <c r="D40" s="81">
        <v>155</v>
      </c>
      <c r="E40" s="82">
        <f t="shared" ref="E40:E41" si="37">D40+C40</f>
        <v>203</v>
      </c>
      <c r="F40" s="267"/>
      <c r="G40" s="268"/>
      <c r="H40" s="83">
        <v>177</v>
      </c>
      <c r="I40" s="84">
        <f t="shared" ref="I40:I41" si="38">H40+C40</f>
        <v>225</v>
      </c>
      <c r="J40" s="267"/>
      <c r="K40" s="268"/>
      <c r="L40" s="83">
        <v>135</v>
      </c>
      <c r="M40" s="84">
        <f t="shared" ref="M40:M41" si="39">L40+C40</f>
        <v>183</v>
      </c>
      <c r="N40" s="267"/>
      <c r="O40" s="268"/>
      <c r="P40" s="81">
        <v>104</v>
      </c>
      <c r="Q40" s="82">
        <f t="shared" ref="Q40:Q41" si="40">P40+C40</f>
        <v>152</v>
      </c>
      <c r="R40" s="267"/>
      <c r="S40" s="268"/>
      <c r="T40" s="81">
        <v>155</v>
      </c>
      <c r="U40" s="82">
        <f t="shared" ref="U40:U41" si="41">T40+C40</f>
        <v>203</v>
      </c>
      <c r="V40" s="267"/>
      <c r="W40" s="268"/>
      <c r="X40" s="84">
        <f t="shared" si="31"/>
        <v>966</v>
      </c>
      <c r="Y40" s="83">
        <f>D40+H40+L40+P40+T40</f>
        <v>726</v>
      </c>
      <c r="Z40" s="85">
        <f>AVERAGE(E40,I40,M40,Q40,U40)</f>
        <v>193.2</v>
      </c>
      <c r="AA40" s="86">
        <f>AVERAGE(E40,I40,M40,Q40,U40)-C40</f>
        <v>145.19999999999999</v>
      </c>
      <c r="AB40" s="263"/>
      <c r="AD40" s="35"/>
      <c r="AE40" s="35"/>
      <c r="AF40" s="35"/>
      <c r="AG40" s="35"/>
      <c r="AH40" s="35"/>
    </row>
    <row r="41" spans="1:34" s="101" customFormat="1" ht="16.899999999999999" customHeight="1" thickBot="1" x14ac:dyDescent="0.3">
      <c r="A41" s="79"/>
      <c r="B41" s="89" t="s">
        <v>50</v>
      </c>
      <c r="C41" s="90">
        <v>22</v>
      </c>
      <c r="D41" s="81">
        <v>193</v>
      </c>
      <c r="E41" s="82">
        <f t="shared" si="37"/>
        <v>215</v>
      </c>
      <c r="F41" s="269"/>
      <c r="G41" s="270"/>
      <c r="H41" s="91">
        <v>123</v>
      </c>
      <c r="I41" s="84">
        <f t="shared" si="38"/>
        <v>145</v>
      </c>
      <c r="J41" s="269"/>
      <c r="K41" s="270"/>
      <c r="L41" s="83">
        <v>142</v>
      </c>
      <c r="M41" s="84">
        <f t="shared" si="39"/>
        <v>164</v>
      </c>
      <c r="N41" s="269"/>
      <c r="O41" s="270"/>
      <c r="P41" s="81">
        <v>236</v>
      </c>
      <c r="Q41" s="82">
        <f t="shared" si="40"/>
        <v>258</v>
      </c>
      <c r="R41" s="269"/>
      <c r="S41" s="270"/>
      <c r="T41" s="81">
        <v>141</v>
      </c>
      <c r="U41" s="82">
        <f t="shared" si="41"/>
        <v>163</v>
      </c>
      <c r="V41" s="269"/>
      <c r="W41" s="270"/>
      <c r="X41" s="92">
        <f t="shared" si="31"/>
        <v>945</v>
      </c>
      <c r="Y41" s="91">
        <f>D41+H41+L41+P41+T41</f>
        <v>835</v>
      </c>
      <c r="Z41" s="93">
        <f>AVERAGE(E41,I41,M41,Q41,U41)</f>
        <v>189</v>
      </c>
      <c r="AA41" s="94">
        <f>AVERAGE(E41,I41,M41,Q41,U41)-C41</f>
        <v>167</v>
      </c>
      <c r="AB41" s="264"/>
      <c r="AD41" s="35"/>
      <c r="AE41" s="35"/>
      <c r="AF41" s="35"/>
      <c r="AG41" s="35"/>
      <c r="AH41" s="35"/>
    </row>
    <row r="42" spans="1:34" s="101" customFormat="1" ht="44.45" customHeight="1" thickBot="1" x14ac:dyDescent="0.25">
      <c r="A42" s="79"/>
      <c r="B42" s="95" t="s">
        <v>70</v>
      </c>
      <c r="C42" s="122">
        <f>SUM(C43:C45)</f>
        <v>93</v>
      </c>
      <c r="D42" s="67">
        <f>SUM(D43:D45)</f>
        <v>476</v>
      </c>
      <c r="E42" s="96">
        <f>SUM(E43:E45)</f>
        <v>569</v>
      </c>
      <c r="F42" s="96">
        <f>E46</f>
        <v>573</v>
      </c>
      <c r="G42" s="73" t="str">
        <f>B46</f>
        <v>Eesti Raudtee</v>
      </c>
      <c r="H42" s="97">
        <f>SUM(H43:H45)</f>
        <v>533</v>
      </c>
      <c r="I42" s="96">
        <f>SUM(I43:I45)</f>
        <v>626</v>
      </c>
      <c r="J42" s="96">
        <f>I54</f>
        <v>603</v>
      </c>
      <c r="K42" s="73" t="str">
        <f>B54</f>
        <v>Aroz3D</v>
      </c>
      <c r="L42" s="74">
        <f>SUM(L43:L45)</f>
        <v>520</v>
      </c>
      <c r="M42" s="96">
        <f>SUM(M43:M45)</f>
        <v>613</v>
      </c>
      <c r="N42" s="96">
        <f>M38</f>
        <v>541</v>
      </c>
      <c r="O42" s="73" t="str">
        <f>B38</f>
        <v>Põdra Pubi</v>
      </c>
      <c r="P42" s="74">
        <f>SUM(P43:P45)</f>
        <v>421</v>
      </c>
      <c r="Q42" s="96">
        <f>SUM(Q43:Q45)</f>
        <v>514</v>
      </c>
      <c r="R42" s="96">
        <f>Q34</f>
        <v>565</v>
      </c>
      <c r="S42" s="73" t="str">
        <f>B34</f>
        <v>KTM</v>
      </c>
      <c r="T42" s="74">
        <f>SUM(T43:T45)</f>
        <v>465</v>
      </c>
      <c r="U42" s="96">
        <f>SUM(U43:U45)</f>
        <v>558</v>
      </c>
      <c r="V42" s="96">
        <f>U50</f>
        <v>643</v>
      </c>
      <c r="W42" s="73" t="str">
        <f>B50</f>
        <v>Malm ja Ko</v>
      </c>
      <c r="X42" s="76">
        <f t="shared" si="31"/>
        <v>2880</v>
      </c>
      <c r="Y42" s="74">
        <f>SUM(Y43:Y45)</f>
        <v>2415</v>
      </c>
      <c r="Z42" s="100">
        <f>AVERAGE(Z43,Z44,Z45)</f>
        <v>192</v>
      </c>
      <c r="AA42" s="78">
        <f>AVERAGE(AA43,AA44,AA45)</f>
        <v>161</v>
      </c>
      <c r="AB42" s="262">
        <f>F43+J43+N43+R43+V43</f>
        <v>2</v>
      </c>
    </row>
    <row r="43" spans="1:34" s="101" customFormat="1" ht="16.149999999999999" customHeight="1" x14ac:dyDescent="0.2">
      <c r="A43" s="79"/>
      <c r="B43" s="80" t="s">
        <v>81</v>
      </c>
      <c r="C43" s="119">
        <v>60</v>
      </c>
      <c r="D43" s="81">
        <v>101</v>
      </c>
      <c r="E43" s="82">
        <f>D43+C43</f>
        <v>161</v>
      </c>
      <c r="F43" s="265">
        <v>0</v>
      </c>
      <c r="G43" s="266"/>
      <c r="H43" s="83">
        <v>124</v>
      </c>
      <c r="I43" s="84">
        <f>H43+C43</f>
        <v>184</v>
      </c>
      <c r="J43" s="265">
        <v>1</v>
      </c>
      <c r="K43" s="266"/>
      <c r="L43" s="83">
        <v>109</v>
      </c>
      <c r="M43" s="84">
        <f>L43+C43</f>
        <v>169</v>
      </c>
      <c r="N43" s="265">
        <v>1</v>
      </c>
      <c r="O43" s="266"/>
      <c r="P43" s="83">
        <v>94</v>
      </c>
      <c r="Q43" s="82">
        <f>P43+C43</f>
        <v>154</v>
      </c>
      <c r="R43" s="265">
        <v>0</v>
      </c>
      <c r="S43" s="266"/>
      <c r="T43" s="81">
        <v>126</v>
      </c>
      <c r="U43" s="82">
        <f>T43+C43</f>
        <v>186</v>
      </c>
      <c r="V43" s="265">
        <v>0</v>
      </c>
      <c r="W43" s="266"/>
      <c r="X43" s="84">
        <f t="shared" si="31"/>
        <v>854</v>
      </c>
      <c r="Y43" s="83">
        <f>D43+H43+L43+P43+T43</f>
        <v>554</v>
      </c>
      <c r="Z43" s="85">
        <f>AVERAGE(E43,I43,M43,Q43,U43)</f>
        <v>170.8</v>
      </c>
      <c r="AA43" s="86">
        <f>AVERAGE(E43,I43,M43,Q43,U43)-C43</f>
        <v>110.80000000000001</v>
      </c>
      <c r="AB43" s="263"/>
    </row>
    <row r="44" spans="1:34" s="101" customFormat="1" ht="16.149999999999999" customHeight="1" x14ac:dyDescent="0.2">
      <c r="A44" s="79"/>
      <c r="B44" s="87" t="s">
        <v>82</v>
      </c>
      <c r="C44" s="119">
        <v>9</v>
      </c>
      <c r="D44" s="81">
        <v>205</v>
      </c>
      <c r="E44" s="82">
        <f t="shared" ref="E44:E45" si="42">D44+C44</f>
        <v>214</v>
      </c>
      <c r="F44" s="267"/>
      <c r="G44" s="268"/>
      <c r="H44" s="83">
        <v>225</v>
      </c>
      <c r="I44" s="84">
        <f t="shared" ref="I44:I45" si="43">H44+C44</f>
        <v>234</v>
      </c>
      <c r="J44" s="267"/>
      <c r="K44" s="268"/>
      <c r="L44" s="83">
        <v>206</v>
      </c>
      <c r="M44" s="84">
        <f t="shared" ref="M44:M45" si="44">L44+C44</f>
        <v>215</v>
      </c>
      <c r="N44" s="267"/>
      <c r="O44" s="268"/>
      <c r="P44" s="81">
        <v>169</v>
      </c>
      <c r="Q44" s="82">
        <f t="shared" ref="Q44:Q45" si="45">P44+C44</f>
        <v>178</v>
      </c>
      <c r="R44" s="267"/>
      <c r="S44" s="268"/>
      <c r="T44" s="81">
        <v>150</v>
      </c>
      <c r="U44" s="82">
        <f t="shared" ref="U44:U45" si="46">T44+C44</f>
        <v>159</v>
      </c>
      <c r="V44" s="267"/>
      <c r="W44" s="268"/>
      <c r="X44" s="84">
        <f t="shared" si="31"/>
        <v>1000</v>
      </c>
      <c r="Y44" s="83">
        <f>D44+H44+L44+P44+T44</f>
        <v>955</v>
      </c>
      <c r="Z44" s="85">
        <f>AVERAGE(E44,I44,M44,Q44,U44)</f>
        <v>200</v>
      </c>
      <c r="AA44" s="86">
        <f>AVERAGE(E44,I44,M44,Q44,U44)-C44</f>
        <v>191</v>
      </c>
      <c r="AB44" s="263"/>
    </row>
    <row r="45" spans="1:34" s="101" customFormat="1" ht="16.899999999999999" customHeight="1" thickBot="1" x14ac:dyDescent="0.25">
      <c r="A45" s="79"/>
      <c r="B45" s="89" t="s">
        <v>83</v>
      </c>
      <c r="C45" s="121">
        <v>24</v>
      </c>
      <c r="D45" s="81">
        <v>170</v>
      </c>
      <c r="E45" s="82">
        <f t="shared" si="42"/>
        <v>194</v>
      </c>
      <c r="F45" s="269"/>
      <c r="G45" s="270"/>
      <c r="H45" s="91">
        <v>184</v>
      </c>
      <c r="I45" s="84">
        <f t="shared" si="43"/>
        <v>208</v>
      </c>
      <c r="J45" s="269"/>
      <c r="K45" s="270"/>
      <c r="L45" s="83">
        <v>205</v>
      </c>
      <c r="M45" s="84">
        <f t="shared" si="44"/>
        <v>229</v>
      </c>
      <c r="N45" s="269"/>
      <c r="O45" s="270"/>
      <c r="P45" s="81">
        <v>158</v>
      </c>
      <c r="Q45" s="82">
        <f t="shared" si="45"/>
        <v>182</v>
      </c>
      <c r="R45" s="269"/>
      <c r="S45" s="270"/>
      <c r="T45" s="81">
        <v>189</v>
      </c>
      <c r="U45" s="82">
        <f t="shared" si="46"/>
        <v>213</v>
      </c>
      <c r="V45" s="269"/>
      <c r="W45" s="270"/>
      <c r="X45" s="92">
        <f t="shared" si="31"/>
        <v>1026</v>
      </c>
      <c r="Y45" s="91">
        <f>D45+H45+L45+P45+T45</f>
        <v>906</v>
      </c>
      <c r="Z45" s="93">
        <f>AVERAGE(E45,I45,M45,Q45,U45)</f>
        <v>205.2</v>
      </c>
      <c r="AA45" s="94">
        <f>AVERAGE(E45,I45,M45,Q45,U45)-C45</f>
        <v>181.2</v>
      </c>
      <c r="AB45" s="264"/>
    </row>
    <row r="46" spans="1:34" s="101" customFormat="1" ht="48.75" customHeight="1" thickBot="1" x14ac:dyDescent="0.25">
      <c r="A46" s="79"/>
      <c r="B46" s="95" t="s">
        <v>98</v>
      </c>
      <c r="C46" s="122">
        <f>SUM(C47:C49)</f>
        <v>90</v>
      </c>
      <c r="D46" s="67">
        <f>SUM(D47:D49)</f>
        <v>483</v>
      </c>
      <c r="E46" s="96">
        <f>SUM(E47:E49)</f>
        <v>573</v>
      </c>
      <c r="F46" s="96">
        <f>E42</f>
        <v>569</v>
      </c>
      <c r="G46" s="73" t="str">
        <f>B42</f>
        <v>Egesten Metall</v>
      </c>
      <c r="H46" s="102">
        <f>SUM(H47:H49)</f>
        <v>405</v>
      </c>
      <c r="I46" s="96">
        <f>SUM(I47:I49)</f>
        <v>495</v>
      </c>
      <c r="J46" s="96">
        <f>I38</f>
        <v>522</v>
      </c>
      <c r="K46" s="73" t="str">
        <f>B38</f>
        <v>Põdra Pubi</v>
      </c>
      <c r="L46" s="75">
        <f>SUM(L47:L49)</f>
        <v>509</v>
      </c>
      <c r="M46" s="99">
        <f>SUM(M47:M49)</f>
        <v>599</v>
      </c>
      <c r="N46" s="96">
        <f>M34</f>
        <v>601</v>
      </c>
      <c r="O46" s="73" t="str">
        <f>B34</f>
        <v>KTM</v>
      </c>
      <c r="P46" s="74">
        <f>SUM(P47:P49)</f>
        <v>429</v>
      </c>
      <c r="Q46" s="99">
        <f>SUM(Q47:Q49)</f>
        <v>519</v>
      </c>
      <c r="R46" s="96">
        <f>Q50</f>
        <v>524</v>
      </c>
      <c r="S46" s="73" t="str">
        <f>B50</f>
        <v>Malm ja Ko</v>
      </c>
      <c r="T46" s="74">
        <f>SUM(T47:T49)</f>
        <v>443</v>
      </c>
      <c r="U46" s="99">
        <f>SUM(U47:U49)</f>
        <v>533</v>
      </c>
      <c r="V46" s="96">
        <f>U54</f>
        <v>559</v>
      </c>
      <c r="W46" s="73" t="str">
        <f>B54</f>
        <v>Aroz3D</v>
      </c>
      <c r="X46" s="76">
        <f t="shared" si="31"/>
        <v>2719</v>
      </c>
      <c r="Y46" s="74">
        <f>SUM(Y47:Y49)</f>
        <v>2269</v>
      </c>
      <c r="Z46" s="100">
        <f>AVERAGE(Z47,Z48,Z49)</f>
        <v>181.26666666666665</v>
      </c>
      <c r="AA46" s="78">
        <f>AVERAGE(AA47,AA48,AA49)</f>
        <v>151.26666666666668</v>
      </c>
      <c r="AB46" s="262">
        <f>F47+J47+N47+R47+V47</f>
        <v>1</v>
      </c>
    </row>
    <row r="47" spans="1:34" s="101" customFormat="1" ht="16.149999999999999" customHeight="1" x14ac:dyDescent="0.2">
      <c r="A47" s="79"/>
      <c r="B47" s="80" t="s">
        <v>108</v>
      </c>
      <c r="C47" s="119">
        <v>21</v>
      </c>
      <c r="D47" s="81">
        <v>134</v>
      </c>
      <c r="E47" s="82">
        <f>D47+C47</f>
        <v>155</v>
      </c>
      <c r="F47" s="265">
        <v>1</v>
      </c>
      <c r="G47" s="266"/>
      <c r="H47" s="83">
        <v>116</v>
      </c>
      <c r="I47" s="84">
        <f>H47+C47</f>
        <v>137</v>
      </c>
      <c r="J47" s="265">
        <v>0</v>
      </c>
      <c r="K47" s="266"/>
      <c r="L47" s="83">
        <v>144</v>
      </c>
      <c r="M47" s="84">
        <f>L47+C47</f>
        <v>165</v>
      </c>
      <c r="N47" s="265">
        <v>0</v>
      </c>
      <c r="O47" s="266"/>
      <c r="P47" s="83">
        <v>140</v>
      </c>
      <c r="Q47" s="82">
        <f>P47+C47</f>
        <v>161</v>
      </c>
      <c r="R47" s="265">
        <v>0</v>
      </c>
      <c r="S47" s="266"/>
      <c r="T47" s="81">
        <v>170</v>
      </c>
      <c r="U47" s="82">
        <f>T47+C47</f>
        <v>191</v>
      </c>
      <c r="V47" s="265">
        <v>0</v>
      </c>
      <c r="W47" s="266"/>
      <c r="X47" s="84">
        <f t="shared" si="31"/>
        <v>809</v>
      </c>
      <c r="Y47" s="83">
        <f>D47+H47+L47+P47+T47</f>
        <v>704</v>
      </c>
      <c r="Z47" s="85">
        <f>AVERAGE(E47,I47,M47,Q47,U47)</f>
        <v>161.80000000000001</v>
      </c>
      <c r="AA47" s="86">
        <f>AVERAGE(E47,I47,M47,Q47,U47)-C47</f>
        <v>140.80000000000001</v>
      </c>
      <c r="AB47" s="263"/>
    </row>
    <row r="48" spans="1:34" s="101" customFormat="1" ht="16.149999999999999" customHeight="1" x14ac:dyDescent="0.2">
      <c r="A48" s="79"/>
      <c r="B48" s="87" t="s">
        <v>113</v>
      </c>
      <c r="C48" s="119">
        <v>30</v>
      </c>
      <c r="D48" s="81">
        <v>180</v>
      </c>
      <c r="E48" s="82">
        <f t="shared" ref="E48:E49" si="47">D48+C48</f>
        <v>210</v>
      </c>
      <c r="F48" s="267"/>
      <c r="G48" s="268"/>
      <c r="H48" s="83">
        <v>159</v>
      </c>
      <c r="I48" s="84">
        <f t="shared" ref="I48:I49" si="48">H48+C48</f>
        <v>189</v>
      </c>
      <c r="J48" s="267"/>
      <c r="K48" s="268"/>
      <c r="L48" s="83">
        <v>180</v>
      </c>
      <c r="M48" s="84">
        <f t="shared" ref="M48:M49" si="49">L48+C48</f>
        <v>210</v>
      </c>
      <c r="N48" s="267"/>
      <c r="O48" s="268"/>
      <c r="P48" s="81">
        <v>162</v>
      </c>
      <c r="Q48" s="82">
        <f t="shared" ref="Q48:Q49" si="50">P48+C48</f>
        <v>192</v>
      </c>
      <c r="R48" s="267"/>
      <c r="S48" s="268"/>
      <c r="T48" s="81">
        <v>153</v>
      </c>
      <c r="U48" s="82">
        <f t="shared" ref="U48:U49" si="51">T48+C48</f>
        <v>183</v>
      </c>
      <c r="V48" s="267"/>
      <c r="W48" s="268"/>
      <c r="X48" s="84">
        <f t="shared" si="31"/>
        <v>984</v>
      </c>
      <c r="Y48" s="83">
        <f>D48+H48+L48+P48+T48</f>
        <v>834</v>
      </c>
      <c r="Z48" s="85">
        <f>AVERAGE(E48,I48,M48,Q48,U48)</f>
        <v>196.8</v>
      </c>
      <c r="AA48" s="86">
        <f>AVERAGE(E48,I48,M48,Q48,U48)-C48</f>
        <v>166.8</v>
      </c>
      <c r="AB48" s="263"/>
    </row>
    <row r="49" spans="1:28" s="101" customFormat="1" ht="16.899999999999999" customHeight="1" thickBot="1" x14ac:dyDescent="0.25">
      <c r="A49" s="79"/>
      <c r="B49" s="89" t="s">
        <v>97</v>
      </c>
      <c r="C49" s="121">
        <v>39</v>
      </c>
      <c r="D49" s="81">
        <v>169</v>
      </c>
      <c r="E49" s="82">
        <f t="shared" si="47"/>
        <v>208</v>
      </c>
      <c r="F49" s="269"/>
      <c r="G49" s="270"/>
      <c r="H49" s="91">
        <v>130</v>
      </c>
      <c r="I49" s="84">
        <f t="shared" si="48"/>
        <v>169</v>
      </c>
      <c r="J49" s="269"/>
      <c r="K49" s="270"/>
      <c r="L49" s="83">
        <v>185</v>
      </c>
      <c r="M49" s="84">
        <f t="shared" si="49"/>
        <v>224</v>
      </c>
      <c r="N49" s="269"/>
      <c r="O49" s="270"/>
      <c r="P49" s="81">
        <v>127</v>
      </c>
      <c r="Q49" s="82">
        <f t="shared" si="50"/>
        <v>166</v>
      </c>
      <c r="R49" s="269"/>
      <c r="S49" s="270"/>
      <c r="T49" s="81">
        <v>120</v>
      </c>
      <c r="U49" s="82">
        <f t="shared" si="51"/>
        <v>159</v>
      </c>
      <c r="V49" s="269"/>
      <c r="W49" s="270"/>
      <c r="X49" s="92">
        <f t="shared" si="31"/>
        <v>926</v>
      </c>
      <c r="Y49" s="91">
        <f>D49+H49+L49+P49+T49</f>
        <v>731</v>
      </c>
      <c r="Z49" s="93">
        <f>AVERAGE(E49,I49,M49,Q49,U49)</f>
        <v>185.2</v>
      </c>
      <c r="AA49" s="94">
        <f>AVERAGE(E49,I49,M49,Q49,U49)-C49</f>
        <v>146.19999999999999</v>
      </c>
      <c r="AB49" s="264"/>
    </row>
    <row r="50" spans="1:28" s="101" customFormat="1" ht="48.75" customHeight="1" x14ac:dyDescent="0.2">
      <c r="A50" s="79"/>
      <c r="B50" s="126" t="s">
        <v>57</v>
      </c>
      <c r="C50" s="123">
        <f>SUM(C51:C53)</f>
        <v>85</v>
      </c>
      <c r="D50" s="67">
        <f>SUM(D51:D53)</f>
        <v>425</v>
      </c>
      <c r="E50" s="96">
        <f>SUM(E51:E53)</f>
        <v>510</v>
      </c>
      <c r="F50" s="96">
        <f>E38</f>
        <v>634</v>
      </c>
      <c r="G50" s="73" t="str">
        <f>B38</f>
        <v>Põdra Pubi</v>
      </c>
      <c r="H50" s="97">
        <f>SUM(H51:H53)</f>
        <v>425</v>
      </c>
      <c r="I50" s="96">
        <f>SUM(I51:I53)</f>
        <v>510</v>
      </c>
      <c r="J50" s="96">
        <f>I34</f>
        <v>508</v>
      </c>
      <c r="K50" s="73" t="str">
        <f>B34</f>
        <v>KTM</v>
      </c>
      <c r="L50" s="74">
        <f>SUM(L51:L53)</f>
        <v>511</v>
      </c>
      <c r="M50" s="98">
        <f>SUM(M51:M53)</f>
        <v>596</v>
      </c>
      <c r="N50" s="96">
        <f>M54</f>
        <v>575</v>
      </c>
      <c r="O50" s="73" t="str">
        <f>B54</f>
        <v>Aroz3D</v>
      </c>
      <c r="P50" s="74">
        <f>SUM(P51:P53)</f>
        <v>439</v>
      </c>
      <c r="Q50" s="98">
        <f>SUM(Q51:Q53)</f>
        <v>524</v>
      </c>
      <c r="R50" s="96">
        <f>Q46</f>
        <v>519</v>
      </c>
      <c r="S50" s="73" t="str">
        <f>B46</f>
        <v>Eesti Raudtee</v>
      </c>
      <c r="T50" s="74">
        <f>SUM(T51:T53)</f>
        <v>558</v>
      </c>
      <c r="U50" s="98">
        <f>SUM(U51:U53)</f>
        <v>643</v>
      </c>
      <c r="V50" s="96">
        <f>U42</f>
        <v>558</v>
      </c>
      <c r="W50" s="73" t="str">
        <f>B42</f>
        <v>Egesten Metall</v>
      </c>
      <c r="X50" s="76">
        <f t="shared" si="31"/>
        <v>2783</v>
      </c>
      <c r="Y50" s="74">
        <f>SUM(Y51:Y53)</f>
        <v>2358</v>
      </c>
      <c r="Z50" s="100">
        <f>AVERAGE(Z51,Z52,Z53)</f>
        <v>185.53333333333333</v>
      </c>
      <c r="AA50" s="78">
        <f>AVERAGE(AA51,AA52,AA53)</f>
        <v>157.20000000000002</v>
      </c>
      <c r="AB50" s="262">
        <f>F51+J51+N51+R51+V51</f>
        <v>4</v>
      </c>
    </row>
    <row r="51" spans="1:28" s="101" customFormat="1" ht="16.149999999999999" customHeight="1" x14ac:dyDescent="0.2">
      <c r="A51" s="79"/>
      <c r="B51" s="124" t="s">
        <v>128</v>
      </c>
      <c r="C51" s="119">
        <v>49</v>
      </c>
      <c r="D51" s="81">
        <v>124</v>
      </c>
      <c r="E51" s="82">
        <f>D51+C51</f>
        <v>173</v>
      </c>
      <c r="F51" s="265">
        <v>0</v>
      </c>
      <c r="G51" s="266"/>
      <c r="H51" s="83">
        <v>93</v>
      </c>
      <c r="I51" s="84">
        <f>H51+C51</f>
        <v>142</v>
      </c>
      <c r="J51" s="265">
        <v>1</v>
      </c>
      <c r="K51" s="266"/>
      <c r="L51" s="83">
        <v>124</v>
      </c>
      <c r="M51" s="84">
        <f>L51+C51</f>
        <v>173</v>
      </c>
      <c r="N51" s="265">
        <v>1</v>
      </c>
      <c r="O51" s="266"/>
      <c r="P51" s="83">
        <v>112</v>
      </c>
      <c r="Q51" s="82">
        <f>P51+C51</f>
        <v>161</v>
      </c>
      <c r="R51" s="265">
        <v>1</v>
      </c>
      <c r="S51" s="266"/>
      <c r="T51" s="81">
        <v>136</v>
      </c>
      <c r="U51" s="82">
        <f>T51+C51</f>
        <v>185</v>
      </c>
      <c r="V51" s="265">
        <v>1</v>
      </c>
      <c r="W51" s="266"/>
      <c r="X51" s="84">
        <f t="shared" si="31"/>
        <v>834</v>
      </c>
      <c r="Y51" s="83">
        <f>D51+H51+L51+P51+T51</f>
        <v>589</v>
      </c>
      <c r="Z51" s="85">
        <f>AVERAGE(E51,I51,M51,Q51,U51)</f>
        <v>166.8</v>
      </c>
      <c r="AA51" s="86">
        <f>AVERAGE(E51,I51,M51,Q51,U51)-C51</f>
        <v>117.80000000000001</v>
      </c>
      <c r="AB51" s="263"/>
    </row>
    <row r="52" spans="1:28" s="101" customFormat="1" ht="16.149999999999999" customHeight="1" x14ac:dyDescent="0.2">
      <c r="A52" s="79"/>
      <c r="B52" s="125" t="s">
        <v>129</v>
      </c>
      <c r="C52" s="119">
        <v>20</v>
      </c>
      <c r="D52" s="81">
        <v>155</v>
      </c>
      <c r="E52" s="82">
        <f t="shared" ref="E52:E53" si="52">D52+C52</f>
        <v>175</v>
      </c>
      <c r="F52" s="267"/>
      <c r="G52" s="268"/>
      <c r="H52" s="83">
        <v>194</v>
      </c>
      <c r="I52" s="84">
        <f t="shared" ref="I52:I53" si="53">H52+C52</f>
        <v>214</v>
      </c>
      <c r="J52" s="267"/>
      <c r="K52" s="268"/>
      <c r="L52" s="83">
        <v>223</v>
      </c>
      <c r="M52" s="84">
        <f t="shared" ref="M52:M53" si="54">L52+C52</f>
        <v>243</v>
      </c>
      <c r="N52" s="267"/>
      <c r="O52" s="268"/>
      <c r="P52" s="81">
        <v>156</v>
      </c>
      <c r="Q52" s="82">
        <f t="shared" ref="Q52:Q53" si="55">P52+C52</f>
        <v>176</v>
      </c>
      <c r="R52" s="267"/>
      <c r="S52" s="268"/>
      <c r="T52" s="81">
        <v>224</v>
      </c>
      <c r="U52" s="82">
        <f t="shared" ref="U52:U53" si="56">T52+C52</f>
        <v>244</v>
      </c>
      <c r="V52" s="267"/>
      <c r="W52" s="268"/>
      <c r="X52" s="84">
        <f t="shared" si="31"/>
        <v>1052</v>
      </c>
      <c r="Y52" s="83">
        <f>D52+H52+L52+P52+T52</f>
        <v>952</v>
      </c>
      <c r="Z52" s="85">
        <f>AVERAGE(E52,I52,M52,Q52,U52)</f>
        <v>210.4</v>
      </c>
      <c r="AA52" s="86">
        <f>AVERAGE(E52,I52,M52,Q52,U52)-C52</f>
        <v>190.4</v>
      </c>
      <c r="AB52" s="263"/>
    </row>
    <row r="53" spans="1:28" s="101" customFormat="1" ht="16.899999999999999" customHeight="1" thickBot="1" x14ac:dyDescent="0.25">
      <c r="A53" s="79"/>
      <c r="B53" s="120" t="s">
        <v>17</v>
      </c>
      <c r="C53" s="121">
        <v>16</v>
      </c>
      <c r="D53" s="81">
        <v>146</v>
      </c>
      <c r="E53" s="82">
        <f t="shared" si="52"/>
        <v>162</v>
      </c>
      <c r="F53" s="269"/>
      <c r="G53" s="270"/>
      <c r="H53" s="91">
        <v>138</v>
      </c>
      <c r="I53" s="84">
        <f t="shared" si="53"/>
        <v>154</v>
      </c>
      <c r="J53" s="269"/>
      <c r="K53" s="270"/>
      <c r="L53" s="83">
        <v>164</v>
      </c>
      <c r="M53" s="84">
        <f t="shared" si="54"/>
        <v>180</v>
      </c>
      <c r="N53" s="269"/>
      <c r="O53" s="270"/>
      <c r="P53" s="81">
        <v>171</v>
      </c>
      <c r="Q53" s="82">
        <f t="shared" si="55"/>
        <v>187</v>
      </c>
      <c r="R53" s="269"/>
      <c r="S53" s="270"/>
      <c r="T53" s="81">
        <v>198</v>
      </c>
      <c r="U53" s="82">
        <f t="shared" si="56"/>
        <v>214</v>
      </c>
      <c r="V53" s="269"/>
      <c r="W53" s="270"/>
      <c r="X53" s="92">
        <f t="shared" si="31"/>
        <v>897</v>
      </c>
      <c r="Y53" s="91">
        <f>D53+H53+L53+P53+T53</f>
        <v>817</v>
      </c>
      <c r="Z53" s="93">
        <f>AVERAGE(E53,I53,M53,Q53,U53)</f>
        <v>179.4</v>
      </c>
      <c r="AA53" s="94">
        <f>AVERAGE(E53,I53,M53,Q53,U53)-C53</f>
        <v>163.4</v>
      </c>
      <c r="AB53" s="264"/>
    </row>
    <row r="54" spans="1:28" s="101" customFormat="1" ht="48.75" customHeight="1" thickBot="1" x14ac:dyDescent="0.25">
      <c r="A54" s="79"/>
      <c r="B54" s="95" t="s">
        <v>112</v>
      </c>
      <c r="C54" s="123">
        <f>SUM(C55:C57)</f>
        <v>68</v>
      </c>
      <c r="D54" s="67">
        <f>SUM(D55:D57)</f>
        <v>611</v>
      </c>
      <c r="E54" s="96">
        <f>SUM(E55:E57)</f>
        <v>679</v>
      </c>
      <c r="F54" s="96">
        <f>E34</f>
        <v>569</v>
      </c>
      <c r="G54" s="73" t="str">
        <f>B34</f>
        <v>KTM</v>
      </c>
      <c r="H54" s="97">
        <f>SUM(H55:H57)</f>
        <v>535</v>
      </c>
      <c r="I54" s="96">
        <f>SUM(I55:I57)</f>
        <v>603</v>
      </c>
      <c r="J54" s="96">
        <f>I42</f>
        <v>626</v>
      </c>
      <c r="K54" s="73" t="str">
        <f>B42</f>
        <v>Egesten Metall</v>
      </c>
      <c r="L54" s="75">
        <f>SUM(L55:L57)</f>
        <v>507</v>
      </c>
      <c r="M54" s="99">
        <f>SUM(M55:M57)</f>
        <v>575</v>
      </c>
      <c r="N54" s="96">
        <f>M50</f>
        <v>596</v>
      </c>
      <c r="O54" s="73" t="str">
        <f>B50</f>
        <v>Malm ja Ko</v>
      </c>
      <c r="P54" s="74">
        <f>SUM(P55:P57)</f>
        <v>558</v>
      </c>
      <c r="Q54" s="99">
        <f>SUM(Q55:Q57)</f>
        <v>626</v>
      </c>
      <c r="R54" s="96">
        <f>Q38</f>
        <v>613</v>
      </c>
      <c r="S54" s="73" t="str">
        <f>B38</f>
        <v>Põdra Pubi</v>
      </c>
      <c r="T54" s="74">
        <f>SUM(T55:T57)</f>
        <v>491</v>
      </c>
      <c r="U54" s="99">
        <f>SUM(U55:U57)</f>
        <v>559</v>
      </c>
      <c r="V54" s="96">
        <f>U46</f>
        <v>533</v>
      </c>
      <c r="W54" s="73" t="str">
        <f>B46</f>
        <v>Eesti Raudtee</v>
      </c>
      <c r="X54" s="76">
        <f t="shared" si="31"/>
        <v>3042</v>
      </c>
      <c r="Y54" s="74">
        <f>SUM(Y55:Y57)</f>
        <v>2702</v>
      </c>
      <c r="Z54" s="100">
        <f>AVERAGE(Z55,Z56,Z57)</f>
        <v>202.79999999999998</v>
      </c>
      <c r="AA54" s="78">
        <f>AVERAGE(AA55,AA56,AA57)</f>
        <v>180.13333333333333</v>
      </c>
      <c r="AB54" s="262">
        <f>F55+J55+N55+R55+V55</f>
        <v>3</v>
      </c>
    </row>
    <row r="55" spans="1:28" s="101" customFormat="1" ht="16.149999999999999" customHeight="1" x14ac:dyDescent="0.2">
      <c r="A55" s="79"/>
      <c r="B55" s="80" t="s">
        <v>104</v>
      </c>
      <c r="C55" s="119">
        <v>19</v>
      </c>
      <c r="D55" s="81">
        <v>247</v>
      </c>
      <c r="E55" s="82">
        <f>D55+C55</f>
        <v>266</v>
      </c>
      <c r="F55" s="265">
        <v>1</v>
      </c>
      <c r="G55" s="266"/>
      <c r="H55" s="83">
        <v>199</v>
      </c>
      <c r="I55" s="84">
        <f>H55+C55</f>
        <v>218</v>
      </c>
      <c r="J55" s="265">
        <v>0</v>
      </c>
      <c r="K55" s="266"/>
      <c r="L55" s="83">
        <v>209</v>
      </c>
      <c r="M55" s="84">
        <f>L55+C55</f>
        <v>228</v>
      </c>
      <c r="N55" s="265">
        <v>0</v>
      </c>
      <c r="O55" s="266"/>
      <c r="P55" s="83">
        <v>201</v>
      </c>
      <c r="Q55" s="82">
        <f>P55+C55</f>
        <v>220</v>
      </c>
      <c r="R55" s="265">
        <v>1</v>
      </c>
      <c r="S55" s="266"/>
      <c r="T55" s="81">
        <v>203</v>
      </c>
      <c r="U55" s="82">
        <f>T55+C55</f>
        <v>222</v>
      </c>
      <c r="V55" s="265">
        <v>1</v>
      </c>
      <c r="W55" s="266"/>
      <c r="X55" s="84">
        <f t="shared" si="31"/>
        <v>1154</v>
      </c>
      <c r="Y55" s="83">
        <f>D55+H55+L55+P55+T55</f>
        <v>1059</v>
      </c>
      <c r="Z55" s="85">
        <f>AVERAGE(E55,I55,M55,Q55,U55)</f>
        <v>230.8</v>
      </c>
      <c r="AA55" s="86">
        <f>AVERAGE(E55,I55,M55,Q55,U55)-C55</f>
        <v>211.8</v>
      </c>
      <c r="AB55" s="263"/>
    </row>
    <row r="56" spans="1:28" s="101" customFormat="1" ht="16.149999999999999" customHeight="1" x14ac:dyDescent="0.2">
      <c r="A56" s="79"/>
      <c r="B56" s="87" t="s">
        <v>107</v>
      </c>
      <c r="C56" s="119">
        <v>27</v>
      </c>
      <c r="D56" s="81">
        <v>201</v>
      </c>
      <c r="E56" s="82">
        <f t="shared" ref="E56:E57" si="57">D56+C56</f>
        <v>228</v>
      </c>
      <c r="F56" s="267"/>
      <c r="G56" s="268"/>
      <c r="H56" s="83">
        <v>179</v>
      </c>
      <c r="I56" s="84">
        <f t="shared" ref="I56:I57" si="58">H56+C56</f>
        <v>206</v>
      </c>
      <c r="J56" s="267"/>
      <c r="K56" s="268"/>
      <c r="L56" s="83">
        <v>142</v>
      </c>
      <c r="M56" s="84">
        <f t="shared" ref="M56:M57" si="59">L56+C56</f>
        <v>169</v>
      </c>
      <c r="N56" s="267"/>
      <c r="O56" s="268"/>
      <c r="P56" s="81">
        <v>183</v>
      </c>
      <c r="Q56" s="82">
        <f t="shared" ref="Q56:Q57" si="60">P56+C56</f>
        <v>210</v>
      </c>
      <c r="R56" s="267"/>
      <c r="S56" s="268"/>
      <c r="T56" s="81">
        <v>145</v>
      </c>
      <c r="U56" s="82">
        <f t="shared" ref="U56:U57" si="61">T56+C56</f>
        <v>172</v>
      </c>
      <c r="V56" s="267"/>
      <c r="W56" s="268"/>
      <c r="X56" s="84">
        <f t="shared" si="31"/>
        <v>985</v>
      </c>
      <c r="Y56" s="83">
        <f>D56+H56+L56+P56+T56</f>
        <v>850</v>
      </c>
      <c r="Z56" s="85">
        <f>AVERAGE(E56,I56,M56,Q56,U56)</f>
        <v>197</v>
      </c>
      <c r="AA56" s="86">
        <f>AVERAGE(E56,I56,M56,Q56,U56)-C56</f>
        <v>170</v>
      </c>
      <c r="AB56" s="263"/>
    </row>
    <row r="57" spans="1:28" s="101" customFormat="1" ht="16.899999999999999" customHeight="1" thickBot="1" x14ac:dyDescent="0.25">
      <c r="A57" s="79"/>
      <c r="B57" s="89" t="s">
        <v>105</v>
      </c>
      <c r="C57" s="121">
        <v>22</v>
      </c>
      <c r="D57" s="81">
        <v>163</v>
      </c>
      <c r="E57" s="82">
        <f t="shared" si="57"/>
        <v>185</v>
      </c>
      <c r="F57" s="269"/>
      <c r="G57" s="270"/>
      <c r="H57" s="91">
        <v>157</v>
      </c>
      <c r="I57" s="84">
        <f t="shared" si="58"/>
        <v>179</v>
      </c>
      <c r="J57" s="269"/>
      <c r="K57" s="270"/>
      <c r="L57" s="83">
        <v>156</v>
      </c>
      <c r="M57" s="84">
        <f t="shared" si="59"/>
        <v>178</v>
      </c>
      <c r="N57" s="269"/>
      <c r="O57" s="270"/>
      <c r="P57" s="81">
        <v>174</v>
      </c>
      <c r="Q57" s="82">
        <f t="shared" si="60"/>
        <v>196</v>
      </c>
      <c r="R57" s="269"/>
      <c r="S57" s="270"/>
      <c r="T57" s="81">
        <v>143</v>
      </c>
      <c r="U57" s="82">
        <f t="shared" si="61"/>
        <v>165</v>
      </c>
      <c r="V57" s="269"/>
      <c r="W57" s="270"/>
      <c r="X57" s="92">
        <f t="shared" si="31"/>
        <v>903</v>
      </c>
      <c r="Y57" s="91">
        <f>D57+H57+L57+P57+T57</f>
        <v>793</v>
      </c>
      <c r="Z57" s="93">
        <f>AVERAGE(E57,I57,M57,Q57,U57)</f>
        <v>180.6</v>
      </c>
      <c r="AA57" s="94">
        <f>AVERAGE(E57,I57,M57,Q57,U57)-C57</f>
        <v>158.6</v>
      </c>
      <c r="AB57" s="264"/>
    </row>
    <row r="58" spans="1:28" s="101" customFormat="1" ht="16.899999999999999" customHeight="1" x14ac:dyDescent="0.2">
      <c r="A58" s="79"/>
      <c r="B58" s="105"/>
      <c r="C58" s="106"/>
      <c r="D58" s="107"/>
      <c r="E58" s="108"/>
      <c r="F58" s="109"/>
      <c r="G58" s="109"/>
      <c r="H58" s="107"/>
      <c r="I58" s="108"/>
      <c r="J58" s="109"/>
      <c r="K58" s="109"/>
      <c r="L58" s="107"/>
      <c r="M58" s="108"/>
      <c r="N58" s="109"/>
      <c r="O58" s="109"/>
      <c r="P58" s="107"/>
      <c r="Q58" s="108"/>
      <c r="R58" s="109"/>
      <c r="S58" s="109"/>
      <c r="T58" s="107"/>
      <c r="U58" s="108"/>
      <c r="V58" s="109"/>
      <c r="W58" s="109"/>
      <c r="X58" s="108"/>
      <c r="Y58" s="107"/>
      <c r="Z58" s="110"/>
      <c r="AA58" s="111"/>
      <c r="AB58" s="112"/>
    </row>
    <row r="59" spans="1:28" ht="22.5" x14ac:dyDescent="0.25">
      <c r="B59" s="36"/>
      <c r="C59" s="37"/>
      <c r="D59" s="38"/>
      <c r="E59" s="39"/>
      <c r="F59" s="39"/>
      <c r="G59" s="39" t="s">
        <v>118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7"/>
      <c r="S59" s="37"/>
      <c r="T59" s="37"/>
      <c r="U59" s="40"/>
      <c r="V59" s="189" t="s">
        <v>65</v>
      </c>
      <c r="W59" s="41"/>
      <c r="X59" s="41"/>
      <c r="Y59" s="41"/>
      <c r="Z59" s="37"/>
      <c r="AA59" s="37"/>
      <c r="AB59" s="38"/>
    </row>
    <row r="60" spans="1:28" ht="20.25" thickBot="1" x14ac:dyDescent="0.3">
      <c r="B60" s="42" t="s">
        <v>30</v>
      </c>
      <c r="C60" s="43"/>
      <c r="D60" s="38"/>
      <c r="E60" s="4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</row>
    <row r="61" spans="1:28" x14ac:dyDescent="0.25">
      <c r="B61" s="113" t="s">
        <v>3</v>
      </c>
      <c r="C61" s="45" t="s">
        <v>15</v>
      </c>
      <c r="D61" s="46"/>
      <c r="E61" s="202" t="s">
        <v>31</v>
      </c>
      <c r="F61" s="271" t="s">
        <v>32</v>
      </c>
      <c r="G61" s="272"/>
      <c r="H61" s="48"/>
      <c r="I61" s="202" t="s">
        <v>33</v>
      </c>
      <c r="J61" s="271" t="s">
        <v>32</v>
      </c>
      <c r="K61" s="272"/>
      <c r="L61" s="49"/>
      <c r="M61" s="202" t="s">
        <v>34</v>
      </c>
      <c r="N61" s="271" t="s">
        <v>32</v>
      </c>
      <c r="O61" s="272"/>
      <c r="P61" s="49"/>
      <c r="Q61" s="202" t="s">
        <v>35</v>
      </c>
      <c r="R61" s="271" t="s">
        <v>32</v>
      </c>
      <c r="S61" s="272"/>
      <c r="T61" s="50"/>
      <c r="U61" s="202" t="s">
        <v>36</v>
      </c>
      <c r="V61" s="271" t="s">
        <v>32</v>
      </c>
      <c r="W61" s="272"/>
      <c r="X61" s="202" t="s">
        <v>37</v>
      </c>
      <c r="Y61" s="51"/>
      <c r="Z61" s="52" t="s">
        <v>38</v>
      </c>
      <c r="AA61" s="53" t="s">
        <v>39</v>
      </c>
      <c r="AB61" s="54" t="s">
        <v>37</v>
      </c>
    </row>
    <row r="62" spans="1:28" ht="17.25" thickBot="1" x14ac:dyDescent="0.3">
      <c r="A62" s="55"/>
      <c r="B62" s="114" t="s">
        <v>40</v>
      </c>
      <c r="C62" s="56"/>
      <c r="D62" s="57"/>
      <c r="E62" s="58" t="s">
        <v>41</v>
      </c>
      <c r="F62" s="273" t="s">
        <v>42</v>
      </c>
      <c r="G62" s="274"/>
      <c r="H62" s="59"/>
      <c r="I62" s="58" t="s">
        <v>41</v>
      </c>
      <c r="J62" s="273" t="s">
        <v>42</v>
      </c>
      <c r="K62" s="274"/>
      <c r="L62" s="58"/>
      <c r="M62" s="58" t="s">
        <v>41</v>
      </c>
      <c r="N62" s="273" t="s">
        <v>42</v>
      </c>
      <c r="O62" s="274"/>
      <c r="P62" s="58"/>
      <c r="Q62" s="58" t="s">
        <v>41</v>
      </c>
      <c r="R62" s="273" t="s">
        <v>42</v>
      </c>
      <c r="S62" s="274"/>
      <c r="T62" s="60"/>
      <c r="U62" s="58" t="s">
        <v>41</v>
      </c>
      <c r="V62" s="273" t="s">
        <v>42</v>
      </c>
      <c r="W62" s="274"/>
      <c r="X62" s="61" t="s">
        <v>41</v>
      </c>
      <c r="Y62" s="62" t="s">
        <v>43</v>
      </c>
      <c r="Z62" s="63" t="s">
        <v>44</v>
      </c>
      <c r="AA62" s="64" t="s">
        <v>45</v>
      </c>
      <c r="AB62" s="65" t="s">
        <v>46</v>
      </c>
    </row>
    <row r="63" spans="1:28" ht="48.75" customHeight="1" thickBot="1" x14ac:dyDescent="0.3">
      <c r="A63" s="66"/>
      <c r="B63" s="185" t="s">
        <v>59</v>
      </c>
      <c r="C63" s="115">
        <f>SUM(C64:C66)</f>
        <v>132</v>
      </c>
      <c r="D63" s="67">
        <f>SUM(D64:D66)</f>
        <v>446</v>
      </c>
      <c r="E63" s="68">
        <f>SUM(E64:E66)</f>
        <v>578</v>
      </c>
      <c r="F63" s="69">
        <f>E83</f>
        <v>544</v>
      </c>
      <c r="G63" s="70" t="str">
        <f>B83</f>
        <v>Aavmar</v>
      </c>
      <c r="H63" s="71">
        <f>SUM(H64:H66)</f>
        <v>439</v>
      </c>
      <c r="I63" s="72">
        <f>SUM(I64:I66)</f>
        <v>571</v>
      </c>
      <c r="J63" s="72">
        <f>I79</f>
        <v>492</v>
      </c>
      <c r="K63" s="73" t="str">
        <f>B79</f>
        <v>Verx 2</v>
      </c>
      <c r="L63" s="74">
        <f>SUM(L64:L66)</f>
        <v>411</v>
      </c>
      <c r="M63" s="69">
        <f>SUM(M64:M66)</f>
        <v>543</v>
      </c>
      <c r="N63" s="69">
        <f>M75</f>
        <v>467</v>
      </c>
      <c r="O63" s="70" t="str">
        <f>B75</f>
        <v>AK44</v>
      </c>
      <c r="P63" s="75">
        <f>SUM(P64:P66)</f>
        <v>420</v>
      </c>
      <c r="Q63" s="69">
        <f>SUM(Q64:Q66)</f>
        <v>552</v>
      </c>
      <c r="R63" s="69">
        <f>Q71</f>
        <v>538</v>
      </c>
      <c r="S63" s="70" t="str">
        <f>B71</f>
        <v>Toode</v>
      </c>
      <c r="T63" s="75">
        <f>SUM(T64:T66)</f>
        <v>430</v>
      </c>
      <c r="U63" s="69">
        <f>SUM(U64:U66)</f>
        <v>562</v>
      </c>
      <c r="V63" s="69">
        <f>U67</f>
        <v>583</v>
      </c>
      <c r="W63" s="70" t="str">
        <f>B67</f>
        <v>Rommex</v>
      </c>
      <c r="X63" s="76">
        <f t="shared" ref="X63:X86" si="62">E63+I63+M63+Q63+U63</f>
        <v>2806</v>
      </c>
      <c r="Y63" s="74">
        <f>SUM(Y64:Y66)</f>
        <v>2146</v>
      </c>
      <c r="Z63" s="77">
        <f>AVERAGE(Z64,Z65,Z66)</f>
        <v>187.06666666666669</v>
      </c>
      <c r="AA63" s="78">
        <f>AVERAGE(AA64,AA65,AA66)</f>
        <v>143.06666666666666</v>
      </c>
      <c r="AB63" s="262">
        <f>F64+J64+N64+R64+V64</f>
        <v>4</v>
      </c>
    </row>
    <row r="64" spans="1:28" ht="16.899999999999999" customHeight="1" x14ac:dyDescent="0.25">
      <c r="A64" s="79"/>
      <c r="B64" s="80" t="s">
        <v>60</v>
      </c>
      <c r="C64" s="117">
        <v>38</v>
      </c>
      <c r="D64" s="81">
        <v>143</v>
      </c>
      <c r="E64" s="82">
        <f>D64+C64</f>
        <v>181</v>
      </c>
      <c r="F64" s="265">
        <v>1</v>
      </c>
      <c r="G64" s="266"/>
      <c r="H64" s="83">
        <v>177</v>
      </c>
      <c r="I64" s="84">
        <f>H64+C64</f>
        <v>215</v>
      </c>
      <c r="J64" s="265">
        <v>1</v>
      </c>
      <c r="K64" s="266"/>
      <c r="L64" s="83">
        <v>149</v>
      </c>
      <c r="M64" s="84">
        <f>L64+C64</f>
        <v>187</v>
      </c>
      <c r="N64" s="265">
        <v>1</v>
      </c>
      <c r="O64" s="266"/>
      <c r="P64" s="83">
        <v>149</v>
      </c>
      <c r="Q64" s="82">
        <f>P64+C64</f>
        <v>187</v>
      </c>
      <c r="R64" s="265">
        <v>1</v>
      </c>
      <c r="S64" s="266"/>
      <c r="T64" s="81">
        <v>160</v>
      </c>
      <c r="U64" s="82">
        <f>T64+C64</f>
        <v>198</v>
      </c>
      <c r="V64" s="265">
        <v>0</v>
      </c>
      <c r="W64" s="266"/>
      <c r="X64" s="84">
        <f t="shared" si="62"/>
        <v>968</v>
      </c>
      <c r="Y64" s="83">
        <f>D64+H64+L64+P64+T64</f>
        <v>778</v>
      </c>
      <c r="Z64" s="85">
        <f>AVERAGE(E64,I64,M64,Q64,U64)</f>
        <v>193.6</v>
      </c>
      <c r="AA64" s="86">
        <f>AVERAGE(E64,I64,M64,Q64,U64)-C64</f>
        <v>155.6</v>
      </c>
      <c r="AB64" s="263"/>
    </row>
    <row r="65" spans="1:34" s="55" customFormat="1" ht="16.149999999999999" customHeight="1" x14ac:dyDescent="0.25">
      <c r="A65" s="79"/>
      <c r="B65" s="87" t="s">
        <v>61</v>
      </c>
      <c r="C65" s="119">
        <v>50</v>
      </c>
      <c r="D65" s="81">
        <v>137</v>
      </c>
      <c r="E65" s="82">
        <f t="shared" ref="E65:E66" si="63">D65+C65</f>
        <v>187</v>
      </c>
      <c r="F65" s="267"/>
      <c r="G65" s="268"/>
      <c r="H65" s="83">
        <v>140</v>
      </c>
      <c r="I65" s="84">
        <f t="shared" ref="I65:I66" si="64">H65+C65</f>
        <v>190</v>
      </c>
      <c r="J65" s="267"/>
      <c r="K65" s="268"/>
      <c r="L65" s="83">
        <v>111</v>
      </c>
      <c r="M65" s="84">
        <f t="shared" ref="M65:M66" si="65">L65+C65</f>
        <v>161</v>
      </c>
      <c r="N65" s="267"/>
      <c r="O65" s="268"/>
      <c r="P65" s="81">
        <v>128</v>
      </c>
      <c r="Q65" s="82">
        <f t="shared" ref="Q65:Q66" si="66">P65+C65</f>
        <v>178</v>
      </c>
      <c r="R65" s="267"/>
      <c r="S65" s="268"/>
      <c r="T65" s="81">
        <v>126</v>
      </c>
      <c r="U65" s="82">
        <f t="shared" ref="U65:U66" si="67">T65+C65</f>
        <v>176</v>
      </c>
      <c r="V65" s="267"/>
      <c r="W65" s="268"/>
      <c r="X65" s="84">
        <f t="shared" si="62"/>
        <v>892</v>
      </c>
      <c r="Y65" s="83">
        <f>D65+H65+L65+P65+T65</f>
        <v>642</v>
      </c>
      <c r="Z65" s="85">
        <f>AVERAGE(E65,I65,M65,Q65,U65)</f>
        <v>178.4</v>
      </c>
      <c r="AA65" s="86">
        <f>AVERAGE(E65,I65,M65,Q65,U65)-C65</f>
        <v>128.4</v>
      </c>
      <c r="AB65" s="263"/>
      <c r="AD65" s="35"/>
      <c r="AE65" s="35"/>
      <c r="AF65" s="35"/>
      <c r="AG65" s="35"/>
      <c r="AH65" s="35"/>
    </row>
    <row r="66" spans="1:34" s="55" customFormat="1" ht="17.45" customHeight="1" thickBot="1" x14ac:dyDescent="0.3">
      <c r="A66" s="79"/>
      <c r="B66" s="187" t="s">
        <v>62</v>
      </c>
      <c r="C66" s="121">
        <v>44</v>
      </c>
      <c r="D66" s="81">
        <v>166</v>
      </c>
      <c r="E66" s="82">
        <f t="shared" si="63"/>
        <v>210</v>
      </c>
      <c r="F66" s="269"/>
      <c r="G66" s="270"/>
      <c r="H66" s="91">
        <v>122</v>
      </c>
      <c r="I66" s="84">
        <f t="shared" si="64"/>
        <v>166</v>
      </c>
      <c r="J66" s="269"/>
      <c r="K66" s="270"/>
      <c r="L66" s="83">
        <v>151</v>
      </c>
      <c r="M66" s="84">
        <f t="shared" si="65"/>
        <v>195</v>
      </c>
      <c r="N66" s="269"/>
      <c r="O66" s="270"/>
      <c r="P66" s="81">
        <v>143</v>
      </c>
      <c r="Q66" s="82">
        <f t="shared" si="66"/>
        <v>187</v>
      </c>
      <c r="R66" s="269"/>
      <c r="S66" s="270"/>
      <c r="T66" s="81">
        <v>144</v>
      </c>
      <c r="U66" s="82">
        <f t="shared" si="67"/>
        <v>188</v>
      </c>
      <c r="V66" s="269"/>
      <c r="W66" s="270"/>
      <c r="X66" s="92">
        <f t="shared" si="62"/>
        <v>946</v>
      </c>
      <c r="Y66" s="91">
        <f>D66+H66+L66+P66+T66</f>
        <v>726</v>
      </c>
      <c r="Z66" s="93">
        <f>AVERAGE(E66,I66,M66,Q66,U66)</f>
        <v>189.2</v>
      </c>
      <c r="AA66" s="94">
        <f>AVERAGE(E66,I66,M66,Q66,U66)-C66</f>
        <v>145.19999999999999</v>
      </c>
      <c r="AB66" s="264"/>
      <c r="AD66" s="35"/>
      <c r="AE66" s="35"/>
      <c r="AF66" s="35"/>
      <c r="AG66" s="35"/>
      <c r="AH66" s="35"/>
    </row>
    <row r="67" spans="1:34" s="101" customFormat="1" ht="48.75" customHeight="1" thickBot="1" x14ac:dyDescent="0.3">
      <c r="A67" s="79"/>
      <c r="B67" s="95" t="s">
        <v>100</v>
      </c>
      <c r="C67" s="122">
        <f>SUM(C68:C70)</f>
        <v>122</v>
      </c>
      <c r="D67" s="67">
        <f>SUM(D68:D70)</f>
        <v>456</v>
      </c>
      <c r="E67" s="96">
        <f>SUM(E68:E70)</f>
        <v>578</v>
      </c>
      <c r="F67" s="96">
        <f>E79</f>
        <v>492</v>
      </c>
      <c r="G67" s="73" t="str">
        <f>B79</f>
        <v>Verx 2</v>
      </c>
      <c r="H67" s="97">
        <f>SUM(H68:H70)</f>
        <v>450</v>
      </c>
      <c r="I67" s="96">
        <f>SUM(I68:I70)</f>
        <v>572</v>
      </c>
      <c r="J67" s="96">
        <f>I75</f>
        <v>531</v>
      </c>
      <c r="K67" s="73" t="str">
        <f>B75</f>
        <v>AK44</v>
      </c>
      <c r="L67" s="74">
        <f>SUM(L68:L70)</f>
        <v>502</v>
      </c>
      <c r="M67" s="98">
        <f>SUM(M68:M70)</f>
        <v>624</v>
      </c>
      <c r="N67" s="96">
        <f>M71</f>
        <v>519</v>
      </c>
      <c r="O67" s="73" t="str">
        <f>B71</f>
        <v>Toode</v>
      </c>
      <c r="P67" s="74">
        <f>SUM(P68:P70)</f>
        <v>447</v>
      </c>
      <c r="Q67" s="69">
        <f>SUM(Q68:Q70)</f>
        <v>569</v>
      </c>
      <c r="R67" s="96">
        <f>Q83</f>
        <v>538</v>
      </c>
      <c r="S67" s="73" t="str">
        <f>B83</f>
        <v>Aavmar</v>
      </c>
      <c r="T67" s="74">
        <f>SUM(T68:T70)</f>
        <v>461</v>
      </c>
      <c r="U67" s="99">
        <f>SUM(U68:U70)</f>
        <v>583</v>
      </c>
      <c r="V67" s="96">
        <f>U63</f>
        <v>562</v>
      </c>
      <c r="W67" s="73" t="str">
        <f>B63</f>
        <v>Kunda Trans</v>
      </c>
      <c r="X67" s="76">
        <f t="shared" si="62"/>
        <v>2926</v>
      </c>
      <c r="Y67" s="74">
        <f>SUM(Y68:Y70)</f>
        <v>2316</v>
      </c>
      <c r="Z67" s="100">
        <f>AVERAGE(Z68,Z69,Z70)</f>
        <v>195.06666666666669</v>
      </c>
      <c r="AA67" s="78">
        <f>AVERAGE(AA68,AA69,AA70)</f>
        <v>154.4</v>
      </c>
      <c r="AB67" s="262">
        <f>F68+J68+N68+R68+V68</f>
        <v>5</v>
      </c>
      <c r="AD67" s="35"/>
      <c r="AE67" s="35"/>
      <c r="AF67" s="35"/>
      <c r="AG67" s="35"/>
      <c r="AH67" s="35"/>
    </row>
    <row r="68" spans="1:34" s="101" customFormat="1" ht="16.149999999999999" customHeight="1" x14ac:dyDescent="0.25">
      <c r="A68" s="79"/>
      <c r="B68" s="103" t="s">
        <v>123</v>
      </c>
      <c r="C68" s="88">
        <v>30</v>
      </c>
      <c r="D68" s="81">
        <v>154</v>
      </c>
      <c r="E68" s="82">
        <f>D68+C68</f>
        <v>184</v>
      </c>
      <c r="F68" s="265">
        <v>1</v>
      </c>
      <c r="G68" s="266"/>
      <c r="H68" s="83">
        <v>173</v>
      </c>
      <c r="I68" s="84">
        <f>H68+C68</f>
        <v>203</v>
      </c>
      <c r="J68" s="265">
        <v>1</v>
      </c>
      <c r="K68" s="266"/>
      <c r="L68" s="83">
        <v>202</v>
      </c>
      <c r="M68" s="84">
        <f>L68+C68</f>
        <v>232</v>
      </c>
      <c r="N68" s="265">
        <v>1</v>
      </c>
      <c r="O68" s="266"/>
      <c r="P68" s="83">
        <v>163</v>
      </c>
      <c r="Q68" s="82">
        <f>P68+C68</f>
        <v>193</v>
      </c>
      <c r="R68" s="265">
        <v>1</v>
      </c>
      <c r="S68" s="266"/>
      <c r="T68" s="81">
        <v>183</v>
      </c>
      <c r="U68" s="82">
        <f>T68+C68</f>
        <v>213</v>
      </c>
      <c r="V68" s="265">
        <v>1</v>
      </c>
      <c r="W68" s="266"/>
      <c r="X68" s="84">
        <f t="shared" si="62"/>
        <v>1025</v>
      </c>
      <c r="Y68" s="83">
        <f>D68+H68+L68+P68+T68</f>
        <v>875</v>
      </c>
      <c r="Z68" s="85">
        <f>AVERAGE(E68,I68,M68,Q68,U68)</f>
        <v>205</v>
      </c>
      <c r="AA68" s="86">
        <f>AVERAGE(E68,I68,M68,Q68,U68)-C68</f>
        <v>175</v>
      </c>
      <c r="AB68" s="263"/>
      <c r="AD68" s="35"/>
      <c r="AE68" s="35"/>
      <c r="AF68" s="35"/>
      <c r="AG68" s="35"/>
      <c r="AH68" s="35"/>
    </row>
    <row r="69" spans="1:34" s="101" customFormat="1" ht="16.149999999999999" customHeight="1" x14ac:dyDescent="0.25">
      <c r="A69" s="79"/>
      <c r="B69" s="103" t="s">
        <v>110</v>
      </c>
      <c r="C69" s="88">
        <v>40</v>
      </c>
      <c r="D69" s="81">
        <v>148</v>
      </c>
      <c r="E69" s="82">
        <f t="shared" ref="E69:E70" si="68">D69+C69</f>
        <v>188</v>
      </c>
      <c r="F69" s="267"/>
      <c r="G69" s="268"/>
      <c r="H69" s="83">
        <v>149</v>
      </c>
      <c r="I69" s="84">
        <f t="shared" ref="I69:I70" si="69">H69+C69</f>
        <v>189</v>
      </c>
      <c r="J69" s="267"/>
      <c r="K69" s="268"/>
      <c r="L69" s="83">
        <v>135</v>
      </c>
      <c r="M69" s="84">
        <f t="shared" ref="M69:M70" si="70">L69+C69</f>
        <v>175</v>
      </c>
      <c r="N69" s="267"/>
      <c r="O69" s="268"/>
      <c r="P69" s="81">
        <v>168</v>
      </c>
      <c r="Q69" s="82">
        <f t="shared" ref="Q69:Q70" si="71">P69+C69</f>
        <v>208</v>
      </c>
      <c r="R69" s="267"/>
      <c r="S69" s="268"/>
      <c r="T69" s="81">
        <v>135</v>
      </c>
      <c r="U69" s="82">
        <f t="shared" ref="U69:U70" si="72">T69+C69</f>
        <v>175</v>
      </c>
      <c r="V69" s="267"/>
      <c r="W69" s="268"/>
      <c r="X69" s="84">
        <f t="shared" si="62"/>
        <v>935</v>
      </c>
      <c r="Y69" s="83">
        <f>D69+H69+L69+P69+T69</f>
        <v>735</v>
      </c>
      <c r="Z69" s="85">
        <f>AVERAGE(E69,I69,M69,Q69,U69)</f>
        <v>187</v>
      </c>
      <c r="AA69" s="86">
        <f>AVERAGE(E69,I69,M69,Q69,U69)-C69</f>
        <v>147</v>
      </c>
      <c r="AB69" s="263"/>
      <c r="AD69" s="35"/>
      <c r="AE69" s="35"/>
      <c r="AF69" s="35"/>
      <c r="AG69" s="35"/>
      <c r="AH69" s="35"/>
    </row>
    <row r="70" spans="1:34" s="101" customFormat="1" ht="16.899999999999999" customHeight="1" thickBot="1" x14ac:dyDescent="0.3">
      <c r="A70" s="79"/>
      <c r="B70" s="87" t="s">
        <v>99</v>
      </c>
      <c r="C70" s="90">
        <v>52</v>
      </c>
      <c r="D70" s="81">
        <v>154</v>
      </c>
      <c r="E70" s="82">
        <f t="shared" si="68"/>
        <v>206</v>
      </c>
      <c r="F70" s="269"/>
      <c r="G70" s="270"/>
      <c r="H70" s="91">
        <v>128</v>
      </c>
      <c r="I70" s="84">
        <f t="shared" si="69"/>
        <v>180</v>
      </c>
      <c r="J70" s="269"/>
      <c r="K70" s="270"/>
      <c r="L70" s="83">
        <v>165</v>
      </c>
      <c r="M70" s="84">
        <f t="shared" si="70"/>
        <v>217</v>
      </c>
      <c r="N70" s="269"/>
      <c r="O70" s="270"/>
      <c r="P70" s="81">
        <v>116</v>
      </c>
      <c r="Q70" s="82">
        <f t="shared" si="71"/>
        <v>168</v>
      </c>
      <c r="R70" s="269"/>
      <c r="S70" s="270"/>
      <c r="T70" s="81">
        <v>143</v>
      </c>
      <c r="U70" s="82">
        <f t="shared" si="72"/>
        <v>195</v>
      </c>
      <c r="V70" s="269"/>
      <c r="W70" s="270"/>
      <c r="X70" s="92">
        <f t="shared" si="62"/>
        <v>966</v>
      </c>
      <c r="Y70" s="91">
        <f>D70+H70+L70+P70+T70</f>
        <v>706</v>
      </c>
      <c r="Z70" s="93">
        <f>AVERAGE(E70,I70,M70,Q70,U70)</f>
        <v>193.2</v>
      </c>
      <c r="AA70" s="94">
        <f>AVERAGE(E70,I70,M70,Q70,U70)-C70</f>
        <v>141.19999999999999</v>
      </c>
      <c r="AB70" s="264"/>
      <c r="AD70" s="35"/>
      <c r="AE70" s="35"/>
      <c r="AF70" s="35"/>
      <c r="AG70" s="35"/>
      <c r="AH70" s="35"/>
    </row>
    <row r="71" spans="1:34" s="101" customFormat="1" ht="44.45" customHeight="1" thickBot="1" x14ac:dyDescent="0.25">
      <c r="A71" s="79"/>
      <c r="B71" s="95" t="s">
        <v>114</v>
      </c>
      <c r="C71" s="122">
        <f>SUM(C72:C74)</f>
        <v>141</v>
      </c>
      <c r="D71" s="67">
        <f>SUM(D72:D74)</f>
        <v>439</v>
      </c>
      <c r="E71" s="96">
        <f>SUM(E72:E74)</f>
        <v>580</v>
      </c>
      <c r="F71" s="96">
        <f>E75</f>
        <v>542</v>
      </c>
      <c r="G71" s="73" t="str">
        <f>B75</f>
        <v>AK44</v>
      </c>
      <c r="H71" s="97">
        <f>SUM(H72:H74)</f>
        <v>426</v>
      </c>
      <c r="I71" s="96">
        <f>SUM(I72:I74)</f>
        <v>567</v>
      </c>
      <c r="J71" s="96">
        <f>I83</f>
        <v>481</v>
      </c>
      <c r="K71" s="73" t="str">
        <f>B83</f>
        <v>Aavmar</v>
      </c>
      <c r="L71" s="74">
        <f>SUM(L72:L74)</f>
        <v>378</v>
      </c>
      <c r="M71" s="96">
        <f>SUM(M72:M74)</f>
        <v>519</v>
      </c>
      <c r="N71" s="96">
        <f>M67</f>
        <v>624</v>
      </c>
      <c r="O71" s="73" t="str">
        <f>B67</f>
        <v>Rommex</v>
      </c>
      <c r="P71" s="74">
        <f>SUM(P72:P74)</f>
        <v>397</v>
      </c>
      <c r="Q71" s="96">
        <f>SUM(Q72:Q74)</f>
        <v>538</v>
      </c>
      <c r="R71" s="96">
        <f>Q63</f>
        <v>552</v>
      </c>
      <c r="S71" s="73" t="str">
        <f>B63</f>
        <v>Kunda Trans</v>
      </c>
      <c r="T71" s="74">
        <f>SUM(T72:T74)</f>
        <v>396</v>
      </c>
      <c r="U71" s="96">
        <f>SUM(U72:U74)</f>
        <v>537</v>
      </c>
      <c r="V71" s="96">
        <f>U79</f>
        <v>523</v>
      </c>
      <c r="W71" s="73" t="str">
        <f>B79</f>
        <v>Verx 2</v>
      </c>
      <c r="X71" s="76">
        <f t="shared" si="62"/>
        <v>2741</v>
      </c>
      <c r="Y71" s="74">
        <f>SUM(Y72:Y74)</f>
        <v>2036</v>
      </c>
      <c r="Z71" s="100">
        <f>AVERAGE(Z72,Z73,Z74)</f>
        <v>182.73333333333335</v>
      </c>
      <c r="AA71" s="78">
        <f>AVERAGE(AA72,AA73,AA74)</f>
        <v>135.73333333333335</v>
      </c>
      <c r="AB71" s="262">
        <f>F72+J72+N72+R72+V72</f>
        <v>3</v>
      </c>
    </row>
    <row r="72" spans="1:34" s="101" customFormat="1" ht="16.149999999999999" customHeight="1" x14ac:dyDescent="0.25">
      <c r="A72" s="79"/>
      <c r="B72" s="12" t="s">
        <v>125</v>
      </c>
      <c r="C72" s="119">
        <v>50</v>
      </c>
      <c r="D72" s="81">
        <v>153</v>
      </c>
      <c r="E72" s="82">
        <f>D72+C72</f>
        <v>203</v>
      </c>
      <c r="F72" s="265">
        <v>1</v>
      </c>
      <c r="G72" s="266"/>
      <c r="H72" s="83">
        <v>129</v>
      </c>
      <c r="I72" s="84">
        <f>H72+C72</f>
        <v>179</v>
      </c>
      <c r="J72" s="265">
        <v>1</v>
      </c>
      <c r="K72" s="266"/>
      <c r="L72" s="83">
        <v>113</v>
      </c>
      <c r="M72" s="84">
        <f>L72+C72</f>
        <v>163</v>
      </c>
      <c r="N72" s="265">
        <v>0</v>
      </c>
      <c r="O72" s="266"/>
      <c r="P72" s="83">
        <v>131</v>
      </c>
      <c r="Q72" s="82">
        <f>P72+C72</f>
        <v>181</v>
      </c>
      <c r="R72" s="265">
        <v>0</v>
      </c>
      <c r="S72" s="266"/>
      <c r="T72" s="81">
        <v>106</v>
      </c>
      <c r="U72" s="82">
        <f>T72+C72</f>
        <v>156</v>
      </c>
      <c r="V72" s="265">
        <v>1</v>
      </c>
      <c r="W72" s="266"/>
      <c r="X72" s="84">
        <f t="shared" si="62"/>
        <v>882</v>
      </c>
      <c r="Y72" s="83">
        <f>D72+H72+L72+P72+T72</f>
        <v>632</v>
      </c>
      <c r="Z72" s="85">
        <f>AVERAGE(E72,I72,M72,Q72,U72)</f>
        <v>176.4</v>
      </c>
      <c r="AA72" s="86">
        <f>AVERAGE(E72,I72,M72,Q72,U72)-C72</f>
        <v>126.4</v>
      </c>
      <c r="AB72" s="263"/>
    </row>
    <row r="73" spans="1:34" s="101" customFormat="1" ht="16.149999999999999" customHeight="1" x14ac:dyDescent="0.25">
      <c r="A73" s="79"/>
      <c r="B73" s="12" t="s">
        <v>115</v>
      </c>
      <c r="C73" s="119">
        <v>57</v>
      </c>
      <c r="D73" s="81">
        <v>115</v>
      </c>
      <c r="E73" s="82">
        <f t="shared" ref="E73:E74" si="73">D73+C73</f>
        <v>172</v>
      </c>
      <c r="F73" s="267"/>
      <c r="G73" s="268"/>
      <c r="H73" s="83">
        <v>117</v>
      </c>
      <c r="I73" s="84">
        <f t="shared" ref="I73:I74" si="74">H73+C73</f>
        <v>174</v>
      </c>
      <c r="J73" s="267"/>
      <c r="K73" s="268"/>
      <c r="L73" s="83">
        <v>139</v>
      </c>
      <c r="M73" s="84">
        <f t="shared" ref="M73:M74" si="75">L73+C73</f>
        <v>196</v>
      </c>
      <c r="N73" s="267"/>
      <c r="O73" s="268"/>
      <c r="P73" s="81">
        <v>104</v>
      </c>
      <c r="Q73" s="82">
        <f t="shared" ref="Q73:Q74" si="76">P73+C73</f>
        <v>161</v>
      </c>
      <c r="R73" s="267"/>
      <c r="S73" s="268"/>
      <c r="T73" s="81">
        <v>164</v>
      </c>
      <c r="U73" s="82">
        <f t="shared" ref="U73:U74" si="77">T73+C73</f>
        <v>221</v>
      </c>
      <c r="V73" s="267"/>
      <c r="W73" s="268"/>
      <c r="X73" s="84">
        <f t="shared" si="62"/>
        <v>924</v>
      </c>
      <c r="Y73" s="83">
        <f>D73+H73+L73+P73+T73</f>
        <v>639</v>
      </c>
      <c r="Z73" s="85">
        <f>AVERAGE(E73,I73,M73,Q73,U73)</f>
        <v>184.8</v>
      </c>
      <c r="AA73" s="86">
        <f>AVERAGE(E73,I73,M73,Q73,U73)-C73</f>
        <v>127.80000000000001</v>
      </c>
      <c r="AB73" s="263"/>
    </row>
    <row r="74" spans="1:34" s="101" customFormat="1" ht="16.899999999999999" customHeight="1" thickBot="1" x14ac:dyDescent="0.25">
      <c r="A74" s="79"/>
      <c r="B74" s="87" t="s">
        <v>109</v>
      </c>
      <c r="C74" s="121">
        <v>34</v>
      </c>
      <c r="D74" s="81">
        <v>171</v>
      </c>
      <c r="E74" s="82">
        <f t="shared" si="73"/>
        <v>205</v>
      </c>
      <c r="F74" s="269"/>
      <c r="G74" s="270"/>
      <c r="H74" s="91">
        <v>180</v>
      </c>
      <c r="I74" s="84">
        <f t="shared" si="74"/>
        <v>214</v>
      </c>
      <c r="J74" s="269"/>
      <c r="K74" s="270"/>
      <c r="L74" s="83">
        <v>126</v>
      </c>
      <c r="M74" s="84">
        <f t="shared" si="75"/>
        <v>160</v>
      </c>
      <c r="N74" s="269"/>
      <c r="O74" s="270"/>
      <c r="P74" s="81">
        <v>162</v>
      </c>
      <c r="Q74" s="82">
        <f t="shared" si="76"/>
        <v>196</v>
      </c>
      <c r="R74" s="269"/>
      <c r="S74" s="270"/>
      <c r="T74" s="81">
        <v>126</v>
      </c>
      <c r="U74" s="82">
        <f t="shared" si="77"/>
        <v>160</v>
      </c>
      <c r="V74" s="269"/>
      <c r="W74" s="270"/>
      <c r="X74" s="92">
        <f t="shared" si="62"/>
        <v>935</v>
      </c>
      <c r="Y74" s="91">
        <f>D74+H74+L74+P74+T74</f>
        <v>765</v>
      </c>
      <c r="Z74" s="93">
        <f>AVERAGE(E74,I74,M74,Q74,U74)</f>
        <v>187</v>
      </c>
      <c r="AA74" s="94">
        <f>AVERAGE(E74,I74,M74,Q74,U74)-C74</f>
        <v>153</v>
      </c>
      <c r="AB74" s="264"/>
    </row>
    <row r="75" spans="1:34" s="101" customFormat="1" ht="48.75" customHeight="1" thickBot="1" x14ac:dyDescent="0.25">
      <c r="A75" s="79"/>
      <c r="B75" s="190" t="s">
        <v>58</v>
      </c>
      <c r="C75" s="122">
        <f>SUM(C76:C78)</f>
        <v>165</v>
      </c>
      <c r="D75" s="67">
        <f>SUM(D76:D78)</f>
        <v>377</v>
      </c>
      <c r="E75" s="96">
        <f>SUM(E76:E78)</f>
        <v>542</v>
      </c>
      <c r="F75" s="96">
        <f>E71</f>
        <v>580</v>
      </c>
      <c r="G75" s="73" t="str">
        <f>B71</f>
        <v>Toode</v>
      </c>
      <c r="H75" s="102">
        <f>SUM(H76:H78)</f>
        <v>366</v>
      </c>
      <c r="I75" s="96">
        <f>SUM(I76:I78)</f>
        <v>531</v>
      </c>
      <c r="J75" s="96">
        <f>I67</f>
        <v>572</v>
      </c>
      <c r="K75" s="73" t="str">
        <f>B67</f>
        <v>Rommex</v>
      </c>
      <c r="L75" s="75">
        <f>SUM(L76:L78)</f>
        <v>302</v>
      </c>
      <c r="M75" s="99">
        <f>SUM(M76:M78)</f>
        <v>467</v>
      </c>
      <c r="N75" s="96">
        <f>M63</f>
        <v>543</v>
      </c>
      <c r="O75" s="73" t="str">
        <f>B63</f>
        <v>Kunda Trans</v>
      </c>
      <c r="P75" s="74">
        <f>SUM(P76:P78)</f>
        <v>331</v>
      </c>
      <c r="Q75" s="99">
        <f>SUM(Q76:Q78)</f>
        <v>496</v>
      </c>
      <c r="R75" s="96">
        <f>Q79</f>
        <v>505</v>
      </c>
      <c r="S75" s="73" t="str">
        <f>B79</f>
        <v>Verx 2</v>
      </c>
      <c r="T75" s="74">
        <f>SUM(T76:T78)</f>
        <v>308</v>
      </c>
      <c r="U75" s="99">
        <f>SUM(U76:U78)</f>
        <v>473</v>
      </c>
      <c r="V75" s="96">
        <f>U83</f>
        <v>547</v>
      </c>
      <c r="W75" s="73" t="str">
        <f>B83</f>
        <v>Aavmar</v>
      </c>
      <c r="X75" s="76">
        <f t="shared" si="62"/>
        <v>2509</v>
      </c>
      <c r="Y75" s="74">
        <f>SUM(Y76:Y78)</f>
        <v>1684</v>
      </c>
      <c r="Z75" s="100">
        <f>AVERAGE(Z76,Z77,Z78)</f>
        <v>167.26666666666668</v>
      </c>
      <c r="AA75" s="78">
        <f>AVERAGE(AA76,AA77,AA78)</f>
        <v>112.26666666666665</v>
      </c>
      <c r="AB75" s="262">
        <f>F76+J76+N76+R76+V76</f>
        <v>0</v>
      </c>
    </row>
    <row r="76" spans="1:34" s="101" customFormat="1" ht="16.149999999999999" customHeight="1" x14ac:dyDescent="0.2">
      <c r="A76" s="79"/>
      <c r="B76" s="116" t="s">
        <v>63</v>
      </c>
      <c r="C76" s="119">
        <v>60</v>
      </c>
      <c r="D76" s="81">
        <v>109</v>
      </c>
      <c r="E76" s="82">
        <f>D76+C76</f>
        <v>169</v>
      </c>
      <c r="F76" s="265">
        <v>0</v>
      </c>
      <c r="G76" s="266"/>
      <c r="H76" s="83">
        <v>61</v>
      </c>
      <c r="I76" s="84">
        <f>H76+C76</f>
        <v>121</v>
      </c>
      <c r="J76" s="265">
        <v>0</v>
      </c>
      <c r="K76" s="266"/>
      <c r="L76" s="83">
        <v>69</v>
      </c>
      <c r="M76" s="84">
        <f>L76+C76</f>
        <v>129</v>
      </c>
      <c r="N76" s="265">
        <v>0</v>
      </c>
      <c r="O76" s="266"/>
      <c r="P76" s="83">
        <v>87</v>
      </c>
      <c r="Q76" s="82">
        <f>P76+C76</f>
        <v>147</v>
      </c>
      <c r="R76" s="265">
        <v>0</v>
      </c>
      <c r="S76" s="266"/>
      <c r="T76" s="81">
        <v>52</v>
      </c>
      <c r="U76" s="82">
        <f>T76+C76</f>
        <v>112</v>
      </c>
      <c r="V76" s="265">
        <v>0</v>
      </c>
      <c r="W76" s="266"/>
      <c r="X76" s="84">
        <f t="shared" si="62"/>
        <v>678</v>
      </c>
      <c r="Y76" s="83">
        <f>D76+H76+L76+P76+T76</f>
        <v>378</v>
      </c>
      <c r="Z76" s="85">
        <f>AVERAGE(E76,I76,M76,Q76,U76)</f>
        <v>135.6</v>
      </c>
      <c r="AA76" s="86">
        <f>AVERAGE(E76,I76,M76,Q76,U76)-C76</f>
        <v>75.599999999999994</v>
      </c>
      <c r="AB76" s="263"/>
    </row>
    <row r="77" spans="1:34" s="101" customFormat="1" ht="16.149999999999999" customHeight="1" x14ac:dyDescent="0.2">
      <c r="A77" s="79"/>
      <c r="B77" s="118" t="s">
        <v>29</v>
      </c>
      <c r="C77" s="119">
        <v>45</v>
      </c>
      <c r="D77" s="81">
        <v>135</v>
      </c>
      <c r="E77" s="82">
        <f t="shared" ref="E77:E78" si="78">D77+C77</f>
        <v>180</v>
      </c>
      <c r="F77" s="267"/>
      <c r="G77" s="268"/>
      <c r="H77" s="83">
        <v>182</v>
      </c>
      <c r="I77" s="84">
        <f t="shared" ref="I77:I78" si="79">H77+C77</f>
        <v>227</v>
      </c>
      <c r="J77" s="267"/>
      <c r="K77" s="268"/>
      <c r="L77" s="83">
        <v>116</v>
      </c>
      <c r="M77" s="84">
        <f t="shared" ref="M77:M78" si="80">L77+C77</f>
        <v>161</v>
      </c>
      <c r="N77" s="267"/>
      <c r="O77" s="268"/>
      <c r="P77" s="81">
        <v>154</v>
      </c>
      <c r="Q77" s="82">
        <f t="shared" ref="Q77:Q78" si="81">P77+C77</f>
        <v>199</v>
      </c>
      <c r="R77" s="267"/>
      <c r="S77" s="268"/>
      <c r="T77" s="81">
        <v>148</v>
      </c>
      <c r="U77" s="82">
        <f t="shared" ref="U77:U78" si="82">T77+C77</f>
        <v>193</v>
      </c>
      <c r="V77" s="267"/>
      <c r="W77" s="268"/>
      <c r="X77" s="84">
        <f t="shared" si="62"/>
        <v>960</v>
      </c>
      <c r="Y77" s="83">
        <f>D77+H77+L77+P77+T77</f>
        <v>735</v>
      </c>
      <c r="Z77" s="85">
        <f>AVERAGE(E77,I77,M77,Q77,U77)</f>
        <v>192</v>
      </c>
      <c r="AA77" s="86">
        <f>AVERAGE(E77,I77,M77,Q77,U77)-C77</f>
        <v>147</v>
      </c>
      <c r="AB77" s="263"/>
    </row>
    <row r="78" spans="1:34" s="101" customFormat="1" ht="16.899999999999999" customHeight="1" thickBot="1" x14ac:dyDescent="0.25">
      <c r="A78" s="79"/>
      <c r="B78" s="120" t="s">
        <v>126</v>
      </c>
      <c r="C78" s="121">
        <v>60</v>
      </c>
      <c r="D78" s="81">
        <v>133</v>
      </c>
      <c r="E78" s="82">
        <f t="shared" si="78"/>
        <v>193</v>
      </c>
      <c r="F78" s="269"/>
      <c r="G78" s="270"/>
      <c r="H78" s="91">
        <v>123</v>
      </c>
      <c r="I78" s="84">
        <f t="shared" si="79"/>
        <v>183</v>
      </c>
      <c r="J78" s="269"/>
      <c r="K78" s="270"/>
      <c r="L78" s="83">
        <v>117</v>
      </c>
      <c r="M78" s="84">
        <f t="shared" si="80"/>
        <v>177</v>
      </c>
      <c r="N78" s="269"/>
      <c r="O78" s="270"/>
      <c r="P78" s="81">
        <v>90</v>
      </c>
      <c r="Q78" s="82">
        <f t="shared" si="81"/>
        <v>150</v>
      </c>
      <c r="R78" s="269"/>
      <c r="S78" s="270"/>
      <c r="T78" s="81">
        <v>108</v>
      </c>
      <c r="U78" s="82">
        <f t="shared" si="82"/>
        <v>168</v>
      </c>
      <c r="V78" s="269"/>
      <c r="W78" s="270"/>
      <c r="X78" s="92">
        <f t="shared" si="62"/>
        <v>871</v>
      </c>
      <c r="Y78" s="91">
        <f>D78+H78+L78+P78+T78</f>
        <v>571</v>
      </c>
      <c r="Z78" s="93">
        <f>AVERAGE(E78,I78,M78,Q78,U78)</f>
        <v>174.2</v>
      </c>
      <c r="AA78" s="94">
        <f>AVERAGE(E78,I78,M78,Q78,U78)-C78</f>
        <v>114.19999999999999</v>
      </c>
      <c r="AB78" s="264"/>
    </row>
    <row r="79" spans="1:34" s="101" customFormat="1" ht="48.75" customHeight="1" x14ac:dyDescent="0.2">
      <c r="A79" s="79"/>
      <c r="B79" s="200" t="s">
        <v>72</v>
      </c>
      <c r="C79" s="123">
        <f>SUM(C80:C82)-30</f>
        <v>80</v>
      </c>
      <c r="D79" s="67">
        <f>SUM(D80:D82)</f>
        <v>412</v>
      </c>
      <c r="E79" s="96">
        <f>SUM(E80:E82)-30</f>
        <v>492</v>
      </c>
      <c r="F79" s="96">
        <f>E67</f>
        <v>578</v>
      </c>
      <c r="G79" s="73" t="str">
        <f>B67</f>
        <v>Rommex</v>
      </c>
      <c r="H79" s="97">
        <f>SUM(H80:H82)</f>
        <v>412</v>
      </c>
      <c r="I79" s="96">
        <f>SUM(I80:I82)-30</f>
        <v>492</v>
      </c>
      <c r="J79" s="96">
        <f>I63</f>
        <v>571</v>
      </c>
      <c r="K79" s="73" t="str">
        <f>B63</f>
        <v>Kunda Trans</v>
      </c>
      <c r="L79" s="74">
        <f>SUM(L80:L82)</f>
        <v>411</v>
      </c>
      <c r="M79" s="98">
        <f>SUM(M80:M82)-30</f>
        <v>491</v>
      </c>
      <c r="N79" s="96">
        <f>M83</f>
        <v>543</v>
      </c>
      <c r="O79" s="73" t="str">
        <f>B83</f>
        <v>Aavmar</v>
      </c>
      <c r="P79" s="74">
        <f>SUM(P80:P82)</f>
        <v>425</v>
      </c>
      <c r="Q79" s="98">
        <f>SUM(Q80:Q82)-30</f>
        <v>505</v>
      </c>
      <c r="R79" s="96">
        <f>Q75</f>
        <v>496</v>
      </c>
      <c r="S79" s="73" t="str">
        <f>B75</f>
        <v>AK44</v>
      </c>
      <c r="T79" s="74">
        <f>SUM(T80:T82)</f>
        <v>443</v>
      </c>
      <c r="U79" s="98">
        <f>SUM(U80:U82)-30</f>
        <v>523</v>
      </c>
      <c r="V79" s="96">
        <f>U71</f>
        <v>537</v>
      </c>
      <c r="W79" s="73" t="str">
        <f>B71</f>
        <v>Toode</v>
      </c>
      <c r="X79" s="76">
        <f t="shared" si="62"/>
        <v>2503</v>
      </c>
      <c r="Y79" s="74">
        <f>SUM(Y80:Y82)</f>
        <v>2103</v>
      </c>
      <c r="Z79" s="100">
        <f>AVERAGE(Z80,Z81,Z82)</f>
        <v>176.86666666666667</v>
      </c>
      <c r="AA79" s="78">
        <f>AVERAGE(AA80,AA81,AA82)</f>
        <v>140.20000000000002</v>
      </c>
      <c r="AB79" s="262">
        <f>F80+J80+N80+R80+V80</f>
        <v>1</v>
      </c>
    </row>
    <row r="80" spans="1:34" s="101" customFormat="1" ht="16.149999999999999" customHeight="1" thickBot="1" x14ac:dyDescent="0.25">
      <c r="A80" s="79"/>
      <c r="B80" s="192" t="s">
        <v>119</v>
      </c>
      <c r="C80" s="119">
        <v>60</v>
      </c>
      <c r="D80" s="81">
        <v>124</v>
      </c>
      <c r="E80" s="82">
        <f>D80+C80</f>
        <v>184</v>
      </c>
      <c r="F80" s="265">
        <v>0</v>
      </c>
      <c r="G80" s="266"/>
      <c r="H80" s="83">
        <v>130</v>
      </c>
      <c r="I80" s="84">
        <f>H80+C80</f>
        <v>190</v>
      </c>
      <c r="J80" s="265">
        <v>0</v>
      </c>
      <c r="K80" s="266"/>
      <c r="L80" s="83">
        <v>133</v>
      </c>
      <c r="M80" s="84">
        <f>L80+C80</f>
        <v>193</v>
      </c>
      <c r="N80" s="265">
        <v>0</v>
      </c>
      <c r="O80" s="266"/>
      <c r="P80" s="83">
        <v>91</v>
      </c>
      <c r="Q80" s="82">
        <f>P80+C80</f>
        <v>151</v>
      </c>
      <c r="R80" s="265">
        <v>1</v>
      </c>
      <c r="S80" s="266"/>
      <c r="T80" s="81">
        <v>81</v>
      </c>
      <c r="U80" s="82">
        <f>T80+C80</f>
        <v>141</v>
      </c>
      <c r="V80" s="265">
        <v>0</v>
      </c>
      <c r="W80" s="266"/>
      <c r="X80" s="84">
        <f t="shared" si="62"/>
        <v>859</v>
      </c>
      <c r="Y80" s="83">
        <f>D80+H80+L80+P80+T80</f>
        <v>559</v>
      </c>
      <c r="Z80" s="85">
        <f>AVERAGE(E80,I80,M80,Q80,U80)</f>
        <v>171.8</v>
      </c>
      <c r="AA80" s="86">
        <f>AVERAGE(E80,I80,M80,Q80,U80)-C80</f>
        <v>111.80000000000001</v>
      </c>
      <c r="AB80" s="263"/>
    </row>
    <row r="81" spans="1:28" s="101" customFormat="1" ht="16.149999999999999" customHeight="1" x14ac:dyDescent="0.2">
      <c r="A81" s="79"/>
      <c r="B81" s="87" t="s">
        <v>84</v>
      </c>
      <c r="C81" s="119">
        <v>33</v>
      </c>
      <c r="D81" s="81">
        <v>143</v>
      </c>
      <c r="E81" s="82">
        <f t="shared" ref="E81:E82" si="83">D81+C81</f>
        <v>176</v>
      </c>
      <c r="F81" s="267"/>
      <c r="G81" s="268"/>
      <c r="H81" s="83">
        <v>135</v>
      </c>
      <c r="I81" s="84">
        <f t="shared" ref="I81:I82" si="84">H81+C81</f>
        <v>168</v>
      </c>
      <c r="J81" s="267"/>
      <c r="K81" s="268"/>
      <c r="L81" s="83">
        <v>166</v>
      </c>
      <c r="M81" s="84">
        <f t="shared" ref="M81:M82" si="85">L81+C81</f>
        <v>199</v>
      </c>
      <c r="N81" s="267"/>
      <c r="O81" s="268"/>
      <c r="P81" s="81">
        <v>168</v>
      </c>
      <c r="Q81" s="82">
        <f t="shared" ref="Q81:Q82" si="86">P81+C81</f>
        <v>201</v>
      </c>
      <c r="R81" s="267"/>
      <c r="S81" s="268"/>
      <c r="T81" s="81">
        <v>179</v>
      </c>
      <c r="U81" s="82">
        <f t="shared" ref="U81:U82" si="87">T81+C81</f>
        <v>212</v>
      </c>
      <c r="V81" s="267"/>
      <c r="W81" s="268"/>
      <c r="X81" s="84">
        <f t="shared" si="62"/>
        <v>956</v>
      </c>
      <c r="Y81" s="83">
        <f>D81+H81+L81+P81+T81</f>
        <v>791</v>
      </c>
      <c r="Z81" s="85">
        <f>AVERAGE(E81,I81,M81,Q81,U81)</f>
        <v>191.2</v>
      </c>
      <c r="AA81" s="86">
        <f>AVERAGE(E81,I81,M81,Q81,U81)-C81</f>
        <v>158.19999999999999</v>
      </c>
      <c r="AB81" s="263"/>
    </row>
    <row r="82" spans="1:28" s="101" customFormat="1" ht="16.899999999999999" customHeight="1" thickBot="1" x14ac:dyDescent="0.25">
      <c r="A82" s="79"/>
      <c r="B82" s="18" t="s">
        <v>124</v>
      </c>
      <c r="C82" s="121">
        <v>17</v>
      </c>
      <c r="D82" s="81">
        <v>145</v>
      </c>
      <c r="E82" s="82">
        <f t="shared" si="83"/>
        <v>162</v>
      </c>
      <c r="F82" s="269"/>
      <c r="G82" s="270"/>
      <c r="H82" s="91">
        <v>147</v>
      </c>
      <c r="I82" s="84">
        <f t="shared" si="84"/>
        <v>164</v>
      </c>
      <c r="J82" s="269"/>
      <c r="K82" s="270"/>
      <c r="L82" s="83">
        <v>112</v>
      </c>
      <c r="M82" s="84">
        <f t="shared" si="85"/>
        <v>129</v>
      </c>
      <c r="N82" s="269"/>
      <c r="O82" s="270"/>
      <c r="P82" s="81">
        <v>166</v>
      </c>
      <c r="Q82" s="82">
        <f t="shared" si="86"/>
        <v>183</v>
      </c>
      <c r="R82" s="269"/>
      <c r="S82" s="270"/>
      <c r="T82" s="81">
        <v>183</v>
      </c>
      <c r="U82" s="82">
        <f t="shared" si="87"/>
        <v>200</v>
      </c>
      <c r="V82" s="269"/>
      <c r="W82" s="270"/>
      <c r="X82" s="92">
        <f t="shared" si="62"/>
        <v>838</v>
      </c>
      <c r="Y82" s="91">
        <f>D82+H82+L82+P82+T82</f>
        <v>753</v>
      </c>
      <c r="Z82" s="93">
        <f>AVERAGE(E82,I82,M82,Q82,U82)</f>
        <v>167.6</v>
      </c>
      <c r="AA82" s="94">
        <f>AVERAGE(E82,I82,M82,Q82,U82)-C82</f>
        <v>150.6</v>
      </c>
      <c r="AB82" s="264"/>
    </row>
    <row r="83" spans="1:28" s="101" customFormat="1" ht="48.75" customHeight="1" thickBot="1" x14ac:dyDescent="0.25">
      <c r="A83" s="79"/>
      <c r="B83" s="95" t="s">
        <v>69</v>
      </c>
      <c r="C83" s="123">
        <f>SUM(C84:C86)</f>
        <v>118</v>
      </c>
      <c r="D83" s="67">
        <f>SUM(D84:D86)</f>
        <v>426</v>
      </c>
      <c r="E83" s="96">
        <f>SUM(E84:E86)</f>
        <v>544</v>
      </c>
      <c r="F83" s="96">
        <f>E63</f>
        <v>578</v>
      </c>
      <c r="G83" s="73" t="str">
        <f>B63</f>
        <v>Kunda Trans</v>
      </c>
      <c r="H83" s="97">
        <f>SUM(H84:H86)</f>
        <v>363</v>
      </c>
      <c r="I83" s="96">
        <f>SUM(I84:I86)</f>
        <v>481</v>
      </c>
      <c r="J83" s="96">
        <f>I71</f>
        <v>567</v>
      </c>
      <c r="K83" s="73" t="str">
        <f>B71</f>
        <v>Toode</v>
      </c>
      <c r="L83" s="75">
        <f>SUM(L84:L86)</f>
        <v>425</v>
      </c>
      <c r="M83" s="99">
        <f>SUM(M84:M86)</f>
        <v>543</v>
      </c>
      <c r="N83" s="96">
        <f>M79</f>
        <v>491</v>
      </c>
      <c r="O83" s="73" t="str">
        <f>B79</f>
        <v>Verx 2</v>
      </c>
      <c r="P83" s="74">
        <f>SUM(P84:P86)</f>
        <v>420</v>
      </c>
      <c r="Q83" s="99">
        <f>SUM(Q84:Q86)</f>
        <v>538</v>
      </c>
      <c r="R83" s="96">
        <f>Q67</f>
        <v>569</v>
      </c>
      <c r="S83" s="73" t="str">
        <f>B67</f>
        <v>Rommex</v>
      </c>
      <c r="T83" s="74">
        <f>SUM(T84:T86)</f>
        <v>429</v>
      </c>
      <c r="U83" s="99">
        <f>SUM(U84:U86)</f>
        <v>547</v>
      </c>
      <c r="V83" s="96">
        <f>U75</f>
        <v>473</v>
      </c>
      <c r="W83" s="73" t="str">
        <f>B75</f>
        <v>AK44</v>
      </c>
      <c r="X83" s="76">
        <f t="shared" si="62"/>
        <v>2653</v>
      </c>
      <c r="Y83" s="74">
        <f>SUM(Y84:Y86)</f>
        <v>2063</v>
      </c>
      <c r="Z83" s="100">
        <f>AVERAGE(Z84,Z85,Z86)</f>
        <v>176.86666666666665</v>
      </c>
      <c r="AA83" s="78">
        <f>AVERAGE(AA84,AA85,AA86)</f>
        <v>137.53333333333333</v>
      </c>
      <c r="AB83" s="262">
        <f>F84+J84+N84+R84+V84</f>
        <v>2</v>
      </c>
    </row>
    <row r="84" spans="1:28" s="101" customFormat="1" ht="16.149999999999999" customHeight="1" x14ac:dyDescent="0.2">
      <c r="A84" s="79"/>
      <c r="B84" s="198" t="s">
        <v>120</v>
      </c>
      <c r="C84" s="119">
        <v>45</v>
      </c>
      <c r="D84" s="81">
        <v>137</v>
      </c>
      <c r="E84" s="82">
        <f>D84+C84</f>
        <v>182</v>
      </c>
      <c r="F84" s="265">
        <v>0</v>
      </c>
      <c r="G84" s="266"/>
      <c r="H84" s="83">
        <v>87</v>
      </c>
      <c r="I84" s="84">
        <f>H84+C84</f>
        <v>132</v>
      </c>
      <c r="J84" s="265">
        <v>0</v>
      </c>
      <c r="K84" s="266"/>
      <c r="L84" s="83">
        <v>150</v>
      </c>
      <c r="M84" s="84">
        <f>L84+C84</f>
        <v>195</v>
      </c>
      <c r="N84" s="265">
        <v>1</v>
      </c>
      <c r="O84" s="266"/>
      <c r="P84" s="83">
        <v>112</v>
      </c>
      <c r="Q84" s="82">
        <f>P84+C84</f>
        <v>157</v>
      </c>
      <c r="R84" s="265">
        <v>0</v>
      </c>
      <c r="S84" s="266"/>
      <c r="T84" s="81">
        <v>147</v>
      </c>
      <c r="U84" s="82">
        <f>T84+C84</f>
        <v>192</v>
      </c>
      <c r="V84" s="265">
        <v>1</v>
      </c>
      <c r="W84" s="266"/>
      <c r="X84" s="84">
        <f t="shared" si="62"/>
        <v>858</v>
      </c>
      <c r="Y84" s="83">
        <f>D84+H84+L84+P84+T84</f>
        <v>633</v>
      </c>
      <c r="Z84" s="85">
        <f>AVERAGE(E84,I84,M84,Q84,U84)</f>
        <v>171.6</v>
      </c>
      <c r="AA84" s="86">
        <f>AVERAGE(E84,I84,M84,Q84,U84)-C84</f>
        <v>126.6</v>
      </c>
      <c r="AB84" s="263"/>
    </row>
    <row r="85" spans="1:28" s="101" customFormat="1" ht="16.149999999999999" customHeight="1" x14ac:dyDescent="0.2">
      <c r="A85" s="79"/>
      <c r="B85" s="198" t="s">
        <v>79</v>
      </c>
      <c r="C85" s="119">
        <v>33</v>
      </c>
      <c r="D85" s="81">
        <v>151</v>
      </c>
      <c r="E85" s="82">
        <f t="shared" ref="E85:E86" si="88">D85+C85</f>
        <v>184</v>
      </c>
      <c r="F85" s="267"/>
      <c r="G85" s="268"/>
      <c r="H85" s="83">
        <v>144</v>
      </c>
      <c r="I85" s="84">
        <f t="shared" ref="I85:I86" si="89">H85+C85</f>
        <v>177</v>
      </c>
      <c r="J85" s="267"/>
      <c r="K85" s="268"/>
      <c r="L85" s="83">
        <v>119</v>
      </c>
      <c r="M85" s="84">
        <f t="shared" ref="M85:M86" si="90">L85+C85</f>
        <v>152</v>
      </c>
      <c r="N85" s="267"/>
      <c r="O85" s="268"/>
      <c r="P85" s="81">
        <v>154</v>
      </c>
      <c r="Q85" s="82">
        <f t="shared" ref="Q85:Q86" si="91">P85+C85</f>
        <v>187</v>
      </c>
      <c r="R85" s="267"/>
      <c r="S85" s="268"/>
      <c r="T85" s="81">
        <v>141</v>
      </c>
      <c r="U85" s="82">
        <f t="shared" ref="U85:U86" si="92">T85+C85</f>
        <v>174</v>
      </c>
      <c r="V85" s="267"/>
      <c r="W85" s="268"/>
      <c r="X85" s="84">
        <f t="shared" si="62"/>
        <v>874</v>
      </c>
      <c r="Y85" s="83">
        <f>D85+H85+L85+P85+T85</f>
        <v>709</v>
      </c>
      <c r="Z85" s="85">
        <f>AVERAGE(E85,I85,M85,Q85,U85)</f>
        <v>174.8</v>
      </c>
      <c r="AA85" s="86">
        <f>AVERAGE(E85,I85,M85,Q85,U85)-C85</f>
        <v>141.80000000000001</v>
      </c>
      <c r="AB85" s="263"/>
    </row>
    <row r="86" spans="1:28" s="101" customFormat="1" ht="16.899999999999999" customHeight="1" thickBot="1" x14ac:dyDescent="0.25">
      <c r="A86" s="79"/>
      <c r="B86" s="199" t="s">
        <v>80</v>
      </c>
      <c r="C86" s="121">
        <v>40</v>
      </c>
      <c r="D86" s="81">
        <v>138</v>
      </c>
      <c r="E86" s="82">
        <f t="shared" si="88"/>
        <v>178</v>
      </c>
      <c r="F86" s="269"/>
      <c r="G86" s="270"/>
      <c r="H86" s="91">
        <v>132</v>
      </c>
      <c r="I86" s="84">
        <f t="shared" si="89"/>
        <v>172</v>
      </c>
      <c r="J86" s="269"/>
      <c r="K86" s="270"/>
      <c r="L86" s="83">
        <v>156</v>
      </c>
      <c r="M86" s="84">
        <f t="shared" si="90"/>
        <v>196</v>
      </c>
      <c r="N86" s="269"/>
      <c r="O86" s="270"/>
      <c r="P86" s="81">
        <v>154</v>
      </c>
      <c r="Q86" s="82">
        <f t="shared" si="91"/>
        <v>194</v>
      </c>
      <c r="R86" s="269"/>
      <c r="S86" s="270"/>
      <c r="T86" s="81">
        <v>141</v>
      </c>
      <c r="U86" s="82">
        <f t="shared" si="92"/>
        <v>181</v>
      </c>
      <c r="V86" s="269"/>
      <c r="W86" s="270"/>
      <c r="X86" s="92">
        <f t="shared" si="62"/>
        <v>921</v>
      </c>
      <c r="Y86" s="91">
        <f>D86+H86+L86+P86+T86</f>
        <v>721</v>
      </c>
      <c r="Z86" s="93">
        <f>AVERAGE(E86,I86,M86,Q86,U86)</f>
        <v>184.2</v>
      </c>
      <c r="AA86" s="94">
        <f>AVERAGE(E86,I86,M86,Q86,U86)-C86</f>
        <v>144.19999999999999</v>
      </c>
      <c r="AB86" s="264"/>
    </row>
    <row r="87" spans="1:28" s="101" customFormat="1" ht="16.899999999999999" customHeight="1" x14ac:dyDescent="0.2">
      <c r="A87" s="79"/>
      <c r="B87" s="105"/>
      <c r="C87" s="106"/>
      <c r="D87" s="107"/>
      <c r="E87" s="108"/>
      <c r="F87" s="109"/>
      <c r="G87" s="109"/>
      <c r="H87" s="107"/>
      <c r="I87" s="108"/>
      <c r="J87" s="109"/>
      <c r="K87" s="109"/>
      <c r="L87" s="107"/>
      <c r="M87" s="108"/>
      <c r="N87" s="109"/>
      <c r="O87" s="109"/>
      <c r="P87" s="107"/>
      <c r="Q87" s="108"/>
      <c r="R87" s="109"/>
      <c r="S87" s="109"/>
      <c r="T87" s="107"/>
      <c r="U87" s="108"/>
      <c r="V87" s="109"/>
      <c r="W87" s="109"/>
      <c r="X87" s="108"/>
      <c r="Y87" s="107"/>
      <c r="Z87" s="110"/>
      <c r="AA87" s="111"/>
      <c r="AB87" s="112"/>
    </row>
  </sheetData>
  <mergeCells count="138"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67:AB70"/>
    <mergeCell ref="F68:G70"/>
    <mergeCell ref="J68:K70"/>
    <mergeCell ref="N68:O70"/>
    <mergeCell ref="R68:S70"/>
    <mergeCell ref="V68:W70"/>
    <mergeCell ref="AB63:AB66"/>
    <mergeCell ref="F64:G66"/>
    <mergeCell ref="J64:K66"/>
    <mergeCell ref="N64:O66"/>
    <mergeCell ref="R64:S66"/>
    <mergeCell ref="V64:W66"/>
    <mergeCell ref="AB75:AB78"/>
    <mergeCell ref="F76:G78"/>
    <mergeCell ref="J76:K78"/>
    <mergeCell ref="N76:O78"/>
    <mergeCell ref="R76:S78"/>
    <mergeCell ref="V76:W78"/>
    <mergeCell ref="AB71:AB74"/>
    <mergeCell ref="F72:G74"/>
    <mergeCell ref="J72:K74"/>
    <mergeCell ref="N72:O74"/>
    <mergeCell ref="R72:S74"/>
    <mergeCell ref="V72:W74"/>
    <mergeCell ref="AB83:AB86"/>
    <mergeCell ref="F84:G86"/>
    <mergeCell ref="J84:K86"/>
    <mergeCell ref="N84:O86"/>
    <mergeCell ref="R84:S86"/>
    <mergeCell ref="V84:W86"/>
    <mergeCell ref="AB79:AB82"/>
    <mergeCell ref="F80:G82"/>
    <mergeCell ref="J80:K82"/>
    <mergeCell ref="N80:O82"/>
    <mergeCell ref="R80:S82"/>
    <mergeCell ref="V80:W82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</mergeCells>
  <conditionalFormatting sqref="C63:C65 C67:C69 C71:C73 C83:C85 C75:C77">
    <cfRule type="cellIs" dxfId="287" priority="222" stopIfTrue="1" operator="between">
      <formula>200</formula>
      <formula>300</formula>
    </cfRule>
  </conditionalFormatting>
  <conditionalFormatting sqref="AA60:AA62">
    <cfRule type="cellIs" dxfId="286" priority="223" stopIfTrue="1" operator="between">
      <formula>200</formula>
      <formula>300</formula>
    </cfRule>
  </conditionalFormatting>
  <conditionalFormatting sqref="V67:W67 J67:K67 F67:G67 E64:F64 L64:L67 N64 T64:T67 U64:V64 H64:H67 I64:J64 R64 E75:W75 E79:W79 E83:W83 E71:W71 M67:S67 E65:E67 I65:I67 U65:U67 X63:AA87">
    <cfRule type="cellIs" dxfId="285" priority="224" stopIfTrue="1" operator="between">
      <formula>200</formula>
      <formula>300</formula>
    </cfRule>
  </conditionalFormatting>
  <conditionalFormatting sqref="D67">
    <cfRule type="cellIs" dxfId="284" priority="221" stopIfTrue="1" operator="between">
      <formula>200</formula>
      <formula>300</formula>
    </cfRule>
  </conditionalFormatting>
  <conditionalFormatting sqref="D71">
    <cfRule type="cellIs" dxfId="283" priority="220" stopIfTrue="1" operator="between">
      <formula>200</formula>
      <formula>300</formula>
    </cfRule>
  </conditionalFormatting>
  <conditionalFormatting sqref="D75">
    <cfRule type="cellIs" dxfId="282" priority="219" stopIfTrue="1" operator="between">
      <formula>200</formula>
      <formula>300</formula>
    </cfRule>
  </conditionalFormatting>
  <conditionalFormatting sqref="D79">
    <cfRule type="cellIs" dxfId="281" priority="218" stopIfTrue="1" operator="between">
      <formula>200</formula>
      <formula>300</formula>
    </cfRule>
  </conditionalFormatting>
  <conditionalFormatting sqref="D83">
    <cfRule type="cellIs" dxfId="280" priority="217" stopIfTrue="1" operator="between">
      <formula>200</formula>
      <formula>300</formula>
    </cfRule>
  </conditionalFormatting>
  <conditionalFormatting sqref="C79:C81">
    <cfRule type="cellIs" dxfId="279" priority="216" stopIfTrue="1" operator="between">
      <formula>200</formula>
      <formula>300</formula>
    </cfRule>
  </conditionalFormatting>
  <conditionalFormatting sqref="D63">
    <cfRule type="cellIs" dxfId="278" priority="215" stopIfTrue="1" operator="between">
      <formula>200</formula>
      <formula>300</formula>
    </cfRule>
  </conditionalFormatting>
  <conditionalFormatting sqref="E63:W63">
    <cfRule type="cellIs" dxfId="277" priority="214" stopIfTrue="1" operator="between">
      <formula>200</formula>
      <formula>300</formula>
    </cfRule>
  </conditionalFormatting>
  <conditionalFormatting sqref="F80 L80:L82 N80 T80:T82 V80 H80:H82 J80 P80:P82 R80 D80:D82">
    <cfRule type="cellIs" dxfId="276" priority="210" stopIfTrue="1" operator="between">
      <formula>200</formula>
      <formula>300</formula>
    </cfRule>
  </conditionalFormatting>
  <conditionalFormatting sqref="F76 L76:L78 N76 T76:T78 V76 H76:H78 J76 P76:P78 R76">
    <cfRule type="cellIs" dxfId="275" priority="211" stopIfTrue="1" operator="between">
      <formula>200</formula>
      <formula>300</formula>
    </cfRule>
  </conditionalFormatting>
  <conditionalFormatting sqref="F84 L84:L87 N84 V84 H84:H87 J84 P84:P87 R84">
    <cfRule type="cellIs" dxfId="274" priority="209" stopIfTrue="1" operator="between">
      <formula>200</formula>
      <formula>300</formula>
    </cfRule>
  </conditionalFormatting>
  <conditionalFormatting sqref="F68 L68:L70 N68 T68:T70 V68 H68:H70 J68 P68:P70 R68">
    <cfRule type="cellIs" dxfId="273" priority="213" stopIfTrue="1" operator="between">
      <formula>200</formula>
      <formula>300</formula>
    </cfRule>
  </conditionalFormatting>
  <conditionalFormatting sqref="F72 L72:L74 N72 T72:T74 V72 H72:H74 J72 P72:P74 R72">
    <cfRule type="cellIs" dxfId="272" priority="212" stopIfTrue="1" operator="between">
      <formula>200</formula>
      <formula>300</formula>
    </cfRule>
  </conditionalFormatting>
  <conditionalFormatting sqref="Q64:Q66 Q72:Q74 Q76:Q78 Q80:Q82">
    <cfRule type="cellIs" dxfId="271" priority="208" stopIfTrue="1" operator="between">
      <formula>200</formula>
      <formula>300</formula>
    </cfRule>
  </conditionalFormatting>
  <conditionalFormatting sqref="T84:T87">
    <cfRule type="cellIs" dxfId="270" priority="207" stopIfTrue="1" operator="between">
      <formula>200</formula>
      <formula>300</formula>
    </cfRule>
  </conditionalFormatting>
  <conditionalFormatting sqref="M64:M66">
    <cfRule type="cellIs" dxfId="269" priority="206" stopIfTrue="1" operator="between">
      <formula>200</formula>
      <formula>300</formula>
    </cfRule>
  </conditionalFormatting>
  <conditionalFormatting sqref="D84:D87 D76:D78 D72:D74 D68:D70 D64:D66">
    <cfRule type="cellIs" dxfId="268" priority="204" stopIfTrue="1" operator="between">
      <formula>200</formula>
      <formula>300</formula>
    </cfRule>
  </conditionalFormatting>
  <conditionalFormatting sqref="P64:P66">
    <cfRule type="cellIs" dxfId="267" priority="205" stopIfTrue="1" operator="between">
      <formula>200</formula>
      <formula>300</formula>
    </cfRule>
  </conditionalFormatting>
  <conditionalFormatting sqref="E87">
    <cfRule type="cellIs" dxfId="266" priority="203" stopIfTrue="1" operator="between">
      <formula>200</formula>
      <formula>300</formula>
    </cfRule>
  </conditionalFormatting>
  <conditionalFormatting sqref="M87">
    <cfRule type="cellIs" dxfId="265" priority="201" stopIfTrue="1" operator="between">
      <formula>200</formula>
      <formula>300</formula>
    </cfRule>
  </conditionalFormatting>
  <conditionalFormatting sqref="I87">
    <cfRule type="cellIs" dxfId="264" priority="202" stopIfTrue="1" operator="between">
      <formula>200</formula>
      <formula>300</formula>
    </cfRule>
  </conditionalFormatting>
  <conditionalFormatting sqref="Q87">
    <cfRule type="cellIs" dxfId="263" priority="200" stopIfTrue="1" operator="between">
      <formula>200</formula>
      <formula>300</formula>
    </cfRule>
  </conditionalFormatting>
  <conditionalFormatting sqref="U87">
    <cfRule type="cellIs" dxfId="262" priority="199" stopIfTrue="1" operator="between">
      <formula>200</formula>
      <formula>300</formula>
    </cfRule>
  </conditionalFormatting>
  <conditionalFormatting sqref="E68:E70">
    <cfRule type="cellIs" dxfId="261" priority="111" stopIfTrue="1" operator="between">
      <formula>200</formula>
      <formula>300</formula>
    </cfRule>
  </conditionalFormatting>
  <conditionalFormatting sqref="E72:E74">
    <cfRule type="cellIs" dxfId="260" priority="110" stopIfTrue="1" operator="between">
      <formula>200</formula>
      <formula>300</formula>
    </cfRule>
  </conditionalFormatting>
  <conditionalFormatting sqref="E76:E78">
    <cfRule type="cellIs" dxfId="259" priority="109" stopIfTrue="1" operator="between">
      <formula>200</formula>
      <formula>300</formula>
    </cfRule>
  </conditionalFormatting>
  <conditionalFormatting sqref="E80:E82">
    <cfRule type="cellIs" dxfId="258" priority="108" stopIfTrue="1" operator="between">
      <formula>200</formula>
      <formula>300</formula>
    </cfRule>
  </conditionalFormatting>
  <conditionalFormatting sqref="E84:E86">
    <cfRule type="cellIs" dxfId="257" priority="107" stopIfTrue="1" operator="between">
      <formula>200</formula>
      <formula>300</formula>
    </cfRule>
  </conditionalFormatting>
  <conditionalFormatting sqref="I68:I70">
    <cfRule type="cellIs" dxfId="256" priority="106" stopIfTrue="1" operator="between">
      <formula>200</formula>
      <formula>300</formula>
    </cfRule>
  </conditionalFormatting>
  <conditionalFormatting sqref="I72:I74">
    <cfRule type="cellIs" dxfId="255" priority="105" stopIfTrue="1" operator="between">
      <formula>200</formula>
      <formula>300</formula>
    </cfRule>
  </conditionalFormatting>
  <conditionalFormatting sqref="I76:I78">
    <cfRule type="cellIs" dxfId="254" priority="104" stopIfTrue="1" operator="between">
      <formula>200</formula>
      <formula>300</formula>
    </cfRule>
  </conditionalFormatting>
  <conditionalFormatting sqref="I80:I82">
    <cfRule type="cellIs" dxfId="253" priority="103" stopIfTrue="1" operator="between">
      <formula>200</formula>
      <formula>300</formula>
    </cfRule>
  </conditionalFormatting>
  <conditionalFormatting sqref="I84:I86">
    <cfRule type="cellIs" dxfId="252" priority="102" stopIfTrue="1" operator="between">
      <formula>200</formula>
      <formula>300</formula>
    </cfRule>
  </conditionalFormatting>
  <conditionalFormatting sqref="M68:M70">
    <cfRule type="cellIs" dxfId="251" priority="101" stopIfTrue="1" operator="between">
      <formula>200</formula>
      <formula>300</formula>
    </cfRule>
  </conditionalFormatting>
  <conditionalFormatting sqref="M72:M74">
    <cfRule type="cellIs" dxfId="250" priority="100" stopIfTrue="1" operator="between">
      <formula>200</formula>
      <formula>300</formula>
    </cfRule>
  </conditionalFormatting>
  <conditionalFormatting sqref="M76:M78">
    <cfRule type="cellIs" dxfId="249" priority="99" stopIfTrue="1" operator="between">
      <formula>200</formula>
      <formula>300</formula>
    </cfRule>
  </conditionalFormatting>
  <conditionalFormatting sqref="M80:M82">
    <cfRule type="cellIs" dxfId="248" priority="98" stopIfTrue="1" operator="between">
      <formula>200</formula>
      <formula>300</formula>
    </cfRule>
  </conditionalFormatting>
  <conditionalFormatting sqref="M84:M86">
    <cfRule type="cellIs" dxfId="247" priority="97" stopIfTrue="1" operator="between">
      <formula>200</formula>
      <formula>300</formula>
    </cfRule>
  </conditionalFormatting>
  <conditionalFormatting sqref="Q68:Q70">
    <cfRule type="cellIs" dxfId="246" priority="96" stopIfTrue="1" operator="between">
      <formula>200</formula>
      <formula>300</formula>
    </cfRule>
  </conditionalFormatting>
  <conditionalFormatting sqref="Q84:Q86">
    <cfRule type="cellIs" dxfId="245" priority="95" stopIfTrue="1" operator="between">
      <formula>200</formula>
      <formula>300</formula>
    </cfRule>
  </conditionalFormatting>
  <conditionalFormatting sqref="U68:U70">
    <cfRule type="cellIs" dxfId="244" priority="94" stopIfTrue="1" operator="between">
      <formula>200</formula>
      <formula>300</formula>
    </cfRule>
  </conditionalFormatting>
  <conditionalFormatting sqref="U72:U74">
    <cfRule type="cellIs" dxfId="243" priority="93" stopIfTrue="1" operator="between">
      <formula>200</formula>
      <formula>300</formula>
    </cfRule>
  </conditionalFormatting>
  <conditionalFormatting sqref="U76:U78">
    <cfRule type="cellIs" dxfId="242" priority="92" stopIfTrue="1" operator="between">
      <formula>200</formula>
      <formula>300</formula>
    </cfRule>
  </conditionalFormatting>
  <conditionalFormatting sqref="U80:U82">
    <cfRule type="cellIs" dxfId="241" priority="91" stopIfTrue="1" operator="between">
      <formula>200</formula>
      <formula>300</formula>
    </cfRule>
  </conditionalFormatting>
  <conditionalFormatting sqref="U84:U86">
    <cfRule type="cellIs" dxfId="240" priority="90" stopIfTrue="1" operator="between">
      <formula>200</formula>
      <formula>300</formula>
    </cfRule>
  </conditionalFormatting>
  <conditionalFormatting sqref="C34:C36 C38:C40 C42:C44 C54:C56 C46:C48">
    <cfRule type="cellIs" dxfId="239" priority="87" stopIfTrue="1" operator="between">
      <formula>200</formula>
      <formula>300</formula>
    </cfRule>
  </conditionalFormatting>
  <conditionalFormatting sqref="AA31:AA33">
    <cfRule type="cellIs" dxfId="238" priority="88" stopIfTrue="1" operator="between">
      <formula>200</formula>
      <formula>300</formula>
    </cfRule>
  </conditionalFormatting>
  <conditionalFormatting sqref="V38:W38 J38:K38 F38:G38 E35:F35 L35:L38 N35 T35:T38 U35:V35 H35:H38 I35:J35 R35 E46:W46 E50:W50 E54:W54 E42:W42 M38:S38 X34:AA58 E36:E38 I36:I38 U36:U38">
    <cfRule type="cellIs" dxfId="237" priority="89" stopIfTrue="1" operator="between">
      <formula>200</formula>
      <formula>300</formula>
    </cfRule>
  </conditionalFormatting>
  <conditionalFormatting sqref="D38">
    <cfRule type="cellIs" dxfId="236" priority="86" stopIfTrue="1" operator="between">
      <formula>200</formula>
      <formula>300</formula>
    </cfRule>
  </conditionalFormatting>
  <conditionalFormatting sqref="D42">
    <cfRule type="cellIs" dxfId="235" priority="85" stopIfTrue="1" operator="between">
      <formula>200</formula>
      <formula>300</formula>
    </cfRule>
  </conditionalFormatting>
  <conditionalFormatting sqref="D46">
    <cfRule type="cellIs" dxfId="234" priority="84" stopIfTrue="1" operator="between">
      <formula>200</formula>
      <formula>300</formula>
    </cfRule>
  </conditionalFormatting>
  <conditionalFormatting sqref="D50">
    <cfRule type="cellIs" dxfId="233" priority="83" stopIfTrue="1" operator="between">
      <formula>200</formula>
      <formula>300</formula>
    </cfRule>
  </conditionalFormatting>
  <conditionalFormatting sqref="D54">
    <cfRule type="cellIs" dxfId="232" priority="82" stopIfTrue="1" operator="between">
      <formula>200</formula>
      <formula>300</formula>
    </cfRule>
  </conditionalFormatting>
  <conditionalFormatting sqref="C50:C52">
    <cfRule type="cellIs" dxfId="231" priority="81" stopIfTrue="1" operator="between">
      <formula>200</formula>
      <formula>300</formula>
    </cfRule>
  </conditionalFormatting>
  <conditionalFormatting sqref="D34">
    <cfRule type="cellIs" dxfId="230" priority="80" stopIfTrue="1" operator="between">
      <formula>200</formula>
      <formula>300</formula>
    </cfRule>
  </conditionalFormatting>
  <conditionalFormatting sqref="E34:W34">
    <cfRule type="cellIs" dxfId="229" priority="79" stopIfTrue="1" operator="between">
      <formula>200</formula>
      <formula>300</formula>
    </cfRule>
  </conditionalFormatting>
  <conditionalFormatting sqref="F51 L51:L53 N51 T51:T53 V51 H51:H53 J51 P51:P53 R51 D51:D53">
    <cfRule type="cellIs" dxfId="228" priority="75" stopIfTrue="1" operator="between">
      <formula>200</formula>
      <formula>300</formula>
    </cfRule>
  </conditionalFormatting>
  <conditionalFormatting sqref="F47 L47:L49 N47 T47:T49 V47 H47:H49 J47 P47:P49 R47">
    <cfRule type="cellIs" dxfId="227" priority="76" stopIfTrue="1" operator="between">
      <formula>200</formula>
      <formula>300</formula>
    </cfRule>
  </conditionalFormatting>
  <conditionalFormatting sqref="F55 L55:L58 N55 V55 H55:H58 J55 P55:P58 R55">
    <cfRule type="cellIs" dxfId="226" priority="74" stopIfTrue="1" operator="between">
      <formula>200</formula>
      <formula>300</formula>
    </cfRule>
  </conditionalFormatting>
  <conditionalFormatting sqref="F39 L39:L41 N39 T39:T41 V39 H39:H41 J39 P39:P41 R39">
    <cfRule type="cellIs" dxfId="225" priority="78" stopIfTrue="1" operator="between">
      <formula>200</formula>
      <formula>300</formula>
    </cfRule>
  </conditionalFormatting>
  <conditionalFormatting sqref="F43 L43:L45 N43 T43:T45 V43 H43:H45 J43 P43:P45 R43">
    <cfRule type="cellIs" dxfId="224" priority="77" stopIfTrue="1" operator="between">
      <formula>200</formula>
      <formula>300</formula>
    </cfRule>
  </conditionalFormatting>
  <conditionalFormatting sqref="Q35:Q37 Q43:Q45 Q47:Q49 Q51:Q53">
    <cfRule type="cellIs" dxfId="223" priority="73" stopIfTrue="1" operator="between">
      <formula>200</formula>
      <formula>300</formula>
    </cfRule>
  </conditionalFormatting>
  <conditionalFormatting sqref="T55:T58">
    <cfRule type="cellIs" dxfId="222" priority="72" stopIfTrue="1" operator="between">
      <formula>200</formula>
      <formula>300</formula>
    </cfRule>
  </conditionalFormatting>
  <conditionalFormatting sqref="M35:M37">
    <cfRule type="cellIs" dxfId="221" priority="71" stopIfTrue="1" operator="between">
      <formula>200</formula>
      <formula>300</formula>
    </cfRule>
  </conditionalFormatting>
  <conditionalFormatting sqref="D55:D58 D47:D49 D43:D45 D39:D41 D35:D37">
    <cfRule type="cellIs" dxfId="220" priority="69" stopIfTrue="1" operator="between">
      <formula>200</formula>
      <formula>300</formula>
    </cfRule>
  </conditionalFormatting>
  <conditionalFormatting sqref="P35:P37">
    <cfRule type="cellIs" dxfId="219" priority="70" stopIfTrue="1" operator="between">
      <formula>200</formula>
      <formula>300</formula>
    </cfRule>
  </conditionalFormatting>
  <conditionalFormatting sqref="E58">
    <cfRule type="cellIs" dxfId="218" priority="68" stopIfTrue="1" operator="between">
      <formula>200</formula>
      <formula>300</formula>
    </cfRule>
  </conditionalFormatting>
  <conditionalFormatting sqref="M58">
    <cfRule type="cellIs" dxfId="217" priority="66" stopIfTrue="1" operator="between">
      <formula>200</formula>
      <formula>300</formula>
    </cfRule>
  </conditionalFormatting>
  <conditionalFormatting sqref="I58">
    <cfRule type="cellIs" dxfId="216" priority="67" stopIfTrue="1" operator="between">
      <formula>200</formula>
      <formula>300</formula>
    </cfRule>
  </conditionalFormatting>
  <conditionalFormatting sqref="Q58">
    <cfRule type="cellIs" dxfId="215" priority="65" stopIfTrue="1" operator="between">
      <formula>200</formula>
      <formula>300</formula>
    </cfRule>
  </conditionalFormatting>
  <conditionalFormatting sqref="U58">
    <cfRule type="cellIs" dxfId="214" priority="64" stopIfTrue="1" operator="between">
      <formula>200</formula>
      <formula>300</formula>
    </cfRule>
  </conditionalFormatting>
  <conditionalFormatting sqref="E55:E57 E51:E53 E47:E49 E43:E45 E39:E41">
    <cfRule type="cellIs" dxfId="213" priority="41" stopIfTrue="1" operator="between">
      <formula>200</formula>
      <formula>300</formula>
    </cfRule>
  </conditionalFormatting>
  <conditionalFormatting sqref="I55:I57 I51:I53 I47:I49 I43:I45 I39:I41">
    <cfRule type="cellIs" dxfId="212" priority="40" stopIfTrue="1" operator="between">
      <formula>200</formula>
      <formula>300</formula>
    </cfRule>
  </conditionalFormatting>
  <conditionalFormatting sqref="M55:M57 M51:M53 M47:M49 M43:M45 M39:M41">
    <cfRule type="cellIs" dxfId="211" priority="39" stopIfTrue="1" operator="between">
      <formula>200</formula>
      <formula>300</formula>
    </cfRule>
  </conditionalFormatting>
  <conditionalFormatting sqref="Q55:Q57 Q39:Q41">
    <cfRule type="cellIs" dxfId="210" priority="38" stopIfTrue="1" operator="between">
      <formula>200</formula>
      <formula>300</formula>
    </cfRule>
  </conditionalFormatting>
  <conditionalFormatting sqref="U55:U57 U51:U53 U47:U49 U43:U45 U39:U41">
    <cfRule type="cellIs" dxfId="209" priority="37" stopIfTrue="1" operator="between">
      <formula>200</formula>
      <formula>300</formula>
    </cfRule>
  </conditionalFormatting>
  <conditionalFormatting sqref="C5:C7 C9:C11 C13:C15 C25:C27 C17:C19">
    <cfRule type="cellIs" dxfId="208" priority="34" stopIfTrue="1" operator="between">
      <formula>200</formula>
      <formula>300</formula>
    </cfRule>
  </conditionalFormatting>
  <conditionalFormatting sqref="AA2:AA4">
    <cfRule type="cellIs" dxfId="207" priority="35" stopIfTrue="1" operator="between">
      <formula>200</formula>
      <formula>300</formula>
    </cfRule>
  </conditionalFormatting>
  <conditionalFormatting sqref="V9:W9 J9:K9 F9:G9 E6:F6 L6:L9 N6 T6:T9 U6:V6 H6:H9 I6:J6 R6 E17:W17 E21:W21 E25:W25 E13:W13 M9:S9 X5:AA29 E7:E9 I7:I9 U7:U9">
    <cfRule type="cellIs" dxfId="206" priority="36" stopIfTrue="1" operator="between">
      <formula>200</formula>
      <formula>300</formula>
    </cfRule>
  </conditionalFormatting>
  <conditionalFormatting sqref="D9">
    <cfRule type="cellIs" dxfId="205" priority="33" stopIfTrue="1" operator="between">
      <formula>200</formula>
      <formula>300</formula>
    </cfRule>
  </conditionalFormatting>
  <conditionalFormatting sqref="D13">
    <cfRule type="cellIs" dxfId="204" priority="32" stopIfTrue="1" operator="between">
      <formula>200</formula>
      <formula>300</formula>
    </cfRule>
  </conditionalFormatting>
  <conditionalFormatting sqref="D17">
    <cfRule type="cellIs" dxfId="203" priority="31" stopIfTrue="1" operator="between">
      <formula>200</formula>
      <formula>300</formula>
    </cfRule>
  </conditionalFormatting>
  <conditionalFormatting sqref="D21">
    <cfRule type="cellIs" dxfId="202" priority="30" stopIfTrue="1" operator="between">
      <formula>200</formula>
      <formula>300</formula>
    </cfRule>
  </conditionalFormatting>
  <conditionalFormatting sqref="D25">
    <cfRule type="cellIs" dxfId="201" priority="29" stopIfTrue="1" operator="between">
      <formula>200</formula>
      <formula>300</formula>
    </cfRule>
  </conditionalFormatting>
  <conditionalFormatting sqref="C21:C23">
    <cfRule type="cellIs" dxfId="200" priority="28" stopIfTrue="1" operator="between">
      <formula>200</formula>
      <formula>300</formula>
    </cfRule>
  </conditionalFormatting>
  <conditionalFormatting sqref="D5">
    <cfRule type="cellIs" dxfId="199" priority="27" stopIfTrue="1" operator="between">
      <formula>200</formula>
      <formula>300</formula>
    </cfRule>
  </conditionalFormatting>
  <conditionalFormatting sqref="E5:W5">
    <cfRule type="cellIs" dxfId="198" priority="26" stopIfTrue="1" operator="between">
      <formula>200</formula>
      <formula>300</formula>
    </cfRule>
  </conditionalFormatting>
  <conditionalFormatting sqref="F22 L22:L24 N22 T22:T24 V22 H22:H24 J22 P22:P24 R22 D22:D24">
    <cfRule type="cellIs" dxfId="197" priority="22" stopIfTrue="1" operator="between">
      <formula>200</formula>
      <formula>300</formula>
    </cfRule>
  </conditionalFormatting>
  <conditionalFormatting sqref="F18 L18:L20 N18 T18:T20 V18 H18:H20 J18 P18:P20 R18">
    <cfRule type="cellIs" dxfId="196" priority="23" stopIfTrue="1" operator="between">
      <formula>200</formula>
      <formula>300</formula>
    </cfRule>
  </conditionalFormatting>
  <conditionalFormatting sqref="F26 L26:L29 N26 V26 H26:H29 J26 P26:P29 R26">
    <cfRule type="cellIs" dxfId="195" priority="21" stopIfTrue="1" operator="between">
      <formula>200</formula>
      <formula>300</formula>
    </cfRule>
  </conditionalFormatting>
  <conditionalFormatting sqref="F10 L10:L12 N10 T10:T12 V10 H10:H12 J10 P10:P12 R10">
    <cfRule type="cellIs" dxfId="194" priority="25" stopIfTrue="1" operator="between">
      <formula>200</formula>
      <formula>300</formula>
    </cfRule>
  </conditionalFormatting>
  <conditionalFormatting sqref="F14 L14:L16 N14 T14:T16 V14 H14:H16 J14 P14:P16 R14">
    <cfRule type="cellIs" dxfId="193" priority="24" stopIfTrue="1" operator="between">
      <formula>200</formula>
      <formula>300</formula>
    </cfRule>
  </conditionalFormatting>
  <conditionalFormatting sqref="Q6:Q8 Q14:Q16 Q18:Q20 Q22:Q24">
    <cfRule type="cellIs" dxfId="192" priority="20" stopIfTrue="1" operator="between">
      <formula>200</formula>
      <formula>300</formula>
    </cfRule>
  </conditionalFormatting>
  <conditionalFormatting sqref="T26:T29">
    <cfRule type="cellIs" dxfId="191" priority="19" stopIfTrue="1" operator="between">
      <formula>200</formula>
      <formula>300</formula>
    </cfRule>
  </conditionalFormatting>
  <conditionalFormatting sqref="M6:M8">
    <cfRule type="cellIs" dxfId="190" priority="18" stopIfTrue="1" operator="between">
      <formula>200</formula>
      <formula>300</formula>
    </cfRule>
  </conditionalFormatting>
  <conditionalFormatting sqref="D26:D29 D18:D20 D14:D16 D10:D12 D6:D8">
    <cfRule type="cellIs" dxfId="189" priority="16" stopIfTrue="1" operator="between">
      <formula>200</formula>
      <formula>300</formula>
    </cfRule>
  </conditionalFormatting>
  <conditionalFormatting sqref="P6:P8">
    <cfRule type="cellIs" dxfId="188" priority="17" stopIfTrue="1" operator="between">
      <formula>200</formula>
      <formula>300</formula>
    </cfRule>
  </conditionalFormatting>
  <conditionalFormatting sqref="E29">
    <cfRule type="cellIs" dxfId="187" priority="15" stopIfTrue="1" operator="between">
      <formula>200</formula>
      <formula>300</formula>
    </cfRule>
  </conditionalFormatting>
  <conditionalFormatting sqref="M29">
    <cfRule type="cellIs" dxfId="186" priority="13" stopIfTrue="1" operator="between">
      <formula>200</formula>
      <formula>300</formula>
    </cfRule>
  </conditionalFormatting>
  <conditionalFormatting sqref="I29">
    <cfRule type="cellIs" dxfId="185" priority="14" stopIfTrue="1" operator="between">
      <formula>200</formula>
      <formula>300</formula>
    </cfRule>
  </conditionalFormatting>
  <conditionalFormatting sqref="Q29">
    <cfRule type="cellIs" dxfId="184" priority="12" stopIfTrue="1" operator="between">
      <formula>200</formula>
      <formula>300</formula>
    </cfRule>
  </conditionalFormatting>
  <conditionalFormatting sqref="U29">
    <cfRule type="cellIs" dxfId="183" priority="11" stopIfTrue="1" operator="between">
      <formula>200</formula>
      <formula>300</formula>
    </cfRule>
  </conditionalFormatting>
  <conditionalFormatting sqref="E26:E28 E22:E24 E18:E20 E14:E16 E10:E12">
    <cfRule type="cellIs" dxfId="182" priority="5" stopIfTrue="1" operator="between">
      <formula>200</formula>
      <formula>300</formula>
    </cfRule>
  </conditionalFormatting>
  <conditionalFormatting sqref="I26:I28 I22:I24 I18:I20 I14:I16 I10:I12">
    <cfRule type="cellIs" dxfId="181" priority="4" stopIfTrue="1" operator="between">
      <formula>200</formula>
      <formula>300</formula>
    </cfRule>
  </conditionalFormatting>
  <conditionalFormatting sqref="M26:M28 M22:M24 M18:M20 M14:M16 M10:M12">
    <cfRule type="cellIs" dxfId="180" priority="3" stopIfTrue="1" operator="between">
      <formula>200</formula>
      <formula>300</formula>
    </cfRule>
  </conditionalFormatting>
  <conditionalFormatting sqref="Q26:Q28 Q10:Q12">
    <cfRule type="cellIs" dxfId="179" priority="2" stopIfTrue="1" operator="between">
      <formula>200</formula>
      <formula>300</formula>
    </cfRule>
  </conditionalFormatting>
  <conditionalFormatting sqref="U26:U28 U22:U24 U18:U20 U14:U16 U10:U12">
    <cfRule type="cellIs" dxfId="17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zoomScaleNormal="100" workbookViewId="0">
      <selection activeCell="A2" sqref="A2"/>
    </sheetView>
  </sheetViews>
  <sheetFormatPr defaultColWidth="9.140625" defaultRowHeight="16.5" x14ac:dyDescent="0.25"/>
  <cols>
    <col min="1" max="1" width="0.85546875" style="35" customWidth="1"/>
    <col min="2" max="2" width="28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3.140625" style="35" customWidth="1"/>
    <col min="8" max="8" width="5.7109375" style="35" bestFit="1" customWidth="1"/>
    <col min="9" max="9" width="7" style="35" customWidth="1"/>
    <col min="10" max="10" width="6.42578125" style="35" bestFit="1" customWidth="1"/>
    <col min="11" max="11" width="12.71093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.85546875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4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ht="22.5" x14ac:dyDescent="0.25">
      <c r="B1" s="36"/>
      <c r="C1" s="37"/>
      <c r="D1" s="38"/>
      <c r="E1" s="39"/>
      <c r="F1" s="39"/>
      <c r="G1" s="39" t="s">
        <v>93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7"/>
      <c r="S1" s="37"/>
      <c r="T1" s="37"/>
      <c r="U1" s="40"/>
      <c r="V1" s="189" t="s">
        <v>65</v>
      </c>
      <c r="W1" s="41"/>
      <c r="X1" s="41"/>
      <c r="Y1" s="41"/>
      <c r="Z1" s="37"/>
      <c r="AA1" s="37"/>
      <c r="AB1" s="38"/>
    </row>
    <row r="2" spans="1:34" ht="20.25" thickBot="1" x14ac:dyDescent="0.3">
      <c r="B2" s="42" t="s">
        <v>30</v>
      </c>
      <c r="C2" s="43"/>
      <c r="D2" s="38"/>
      <c r="E2" s="4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4" x14ac:dyDescent="0.25">
      <c r="B3" s="113" t="s">
        <v>3</v>
      </c>
      <c r="C3" s="45" t="s">
        <v>15</v>
      </c>
      <c r="D3" s="46"/>
      <c r="E3" s="191" t="s">
        <v>31</v>
      </c>
      <c r="F3" s="271" t="s">
        <v>32</v>
      </c>
      <c r="G3" s="272"/>
      <c r="H3" s="48"/>
      <c r="I3" s="191" t="s">
        <v>33</v>
      </c>
      <c r="J3" s="271" t="s">
        <v>32</v>
      </c>
      <c r="K3" s="272"/>
      <c r="L3" s="49"/>
      <c r="M3" s="191" t="s">
        <v>34</v>
      </c>
      <c r="N3" s="271" t="s">
        <v>32</v>
      </c>
      <c r="O3" s="272"/>
      <c r="P3" s="49"/>
      <c r="Q3" s="191" t="s">
        <v>35</v>
      </c>
      <c r="R3" s="271" t="s">
        <v>32</v>
      </c>
      <c r="S3" s="272"/>
      <c r="T3" s="50"/>
      <c r="U3" s="191" t="s">
        <v>36</v>
      </c>
      <c r="V3" s="271" t="s">
        <v>32</v>
      </c>
      <c r="W3" s="272"/>
      <c r="X3" s="191" t="s">
        <v>37</v>
      </c>
      <c r="Y3" s="51"/>
      <c r="Z3" s="52" t="s">
        <v>38</v>
      </c>
      <c r="AA3" s="53" t="s">
        <v>39</v>
      </c>
      <c r="AB3" s="54" t="s">
        <v>37</v>
      </c>
    </row>
    <row r="4" spans="1:34" ht="17.25" thickBot="1" x14ac:dyDescent="0.3">
      <c r="A4" s="55"/>
      <c r="B4" s="114" t="s">
        <v>40</v>
      </c>
      <c r="C4" s="56"/>
      <c r="D4" s="57"/>
      <c r="E4" s="58" t="s">
        <v>41</v>
      </c>
      <c r="F4" s="273" t="s">
        <v>42</v>
      </c>
      <c r="G4" s="274"/>
      <c r="H4" s="59"/>
      <c r="I4" s="58" t="s">
        <v>41</v>
      </c>
      <c r="J4" s="273" t="s">
        <v>42</v>
      </c>
      <c r="K4" s="274"/>
      <c r="L4" s="58"/>
      <c r="M4" s="58" t="s">
        <v>41</v>
      </c>
      <c r="N4" s="273" t="s">
        <v>42</v>
      </c>
      <c r="O4" s="274"/>
      <c r="P4" s="58"/>
      <c r="Q4" s="58" t="s">
        <v>41</v>
      </c>
      <c r="R4" s="273" t="s">
        <v>42</v>
      </c>
      <c r="S4" s="274"/>
      <c r="T4" s="60"/>
      <c r="U4" s="58" t="s">
        <v>41</v>
      </c>
      <c r="V4" s="273" t="s">
        <v>42</v>
      </c>
      <c r="W4" s="274"/>
      <c r="X4" s="61" t="s">
        <v>41</v>
      </c>
      <c r="Y4" s="62" t="s">
        <v>43</v>
      </c>
      <c r="Z4" s="63" t="s">
        <v>44</v>
      </c>
      <c r="AA4" s="64" t="s">
        <v>45</v>
      </c>
      <c r="AB4" s="65" t="s">
        <v>46</v>
      </c>
    </row>
    <row r="5" spans="1:34" ht="48.75" customHeight="1" thickBot="1" x14ac:dyDescent="0.3">
      <c r="A5" s="66"/>
      <c r="B5" s="193" t="s">
        <v>94</v>
      </c>
      <c r="C5" s="194">
        <f>SUM(C6:C8)</f>
        <v>158</v>
      </c>
      <c r="D5" s="67">
        <f>SUM(D6:D8)</f>
        <v>432</v>
      </c>
      <c r="E5" s="68">
        <f>SUM(E6:E8)</f>
        <v>590</v>
      </c>
      <c r="F5" s="69">
        <f>E25</f>
        <v>449</v>
      </c>
      <c r="G5" s="70" t="str">
        <f>B25</f>
        <v>Toode</v>
      </c>
      <c r="H5" s="71">
        <f>SUM(H6:H8)</f>
        <v>363</v>
      </c>
      <c r="I5" s="72">
        <f>SUM(I6:I8)</f>
        <v>521</v>
      </c>
      <c r="J5" s="72">
        <f>I21</f>
        <v>552</v>
      </c>
      <c r="K5" s="73" t="str">
        <f>B21</f>
        <v>WÜRTH</v>
      </c>
      <c r="L5" s="74">
        <f>SUM(L6:L8)</f>
        <v>398</v>
      </c>
      <c r="M5" s="69">
        <f>SUM(M6:M8)</f>
        <v>556</v>
      </c>
      <c r="N5" s="69">
        <f>M17</f>
        <v>514</v>
      </c>
      <c r="O5" s="70" t="str">
        <f>B17</f>
        <v>Rommex</v>
      </c>
      <c r="P5" s="75">
        <f>SUM(P6:P8)</f>
        <v>396</v>
      </c>
      <c r="Q5" s="69">
        <f>SUM(Q6:Q8)</f>
        <v>554</v>
      </c>
      <c r="R5" s="69">
        <f>Q13</f>
        <v>543</v>
      </c>
      <c r="S5" s="70" t="str">
        <f>B13</f>
        <v>Eesti Raudtee</v>
      </c>
      <c r="T5" s="75">
        <f>SUM(T6:T8)</f>
        <v>420</v>
      </c>
      <c r="U5" s="69">
        <f>SUM(U6:U8)</f>
        <v>578</v>
      </c>
      <c r="V5" s="69">
        <f>U9</f>
        <v>523</v>
      </c>
      <c r="W5" s="70" t="str">
        <f>B9</f>
        <v>Aroz3D</v>
      </c>
      <c r="X5" s="76">
        <f t="shared" ref="X5:X28" si="0">E5+I5+M5+Q5+U5</f>
        <v>2799</v>
      </c>
      <c r="Y5" s="74">
        <f>SUM(Y6:Y8)</f>
        <v>2009</v>
      </c>
      <c r="Z5" s="77">
        <f>AVERAGE(Z6,Z7,Z8)</f>
        <v>186.6</v>
      </c>
      <c r="AA5" s="78">
        <f>AVERAGE(AA6,AA7,AA8)</f>
        <v>133.93333333333331</v>
      </c>
      <c r="AB5" s="262">
        <f>F6+J6+N6+R6+V6</f>
        <v>4</v>
      </c>
    </row>
    <row r="6" spans="1:34" ht="16.899999999999999" customHeight="1" x14ac:dyDescent="0.25">
      <c r="A6" s="79"/>
      <c r="B6" s="103" t="s">
        <v>95</v>
      </c>
      <c r="C6" s="195">
        <v>59</v>
      </c>
      <c r="D6" s="81">
        <v>155</v>
      </c>
      <c r="E6" s="82">
        <f>D6+C6</f>
        <v>214</v>
      </c>
      <c r="F6" s="265">
        <v>1</v>
      </c>
      <c r="G6" s="266"/>
      <c r="H6" s="83">
        <v>126</v>
      </c>
      <c r="I6" s="84">
        <f>H6+C6</f>
        <v>185</v>
      </c>
      <c r="J6" s="265">
        <v>0</v>
      </c>
      <c r="K6" s="266"/>
      <c r="L6" s="83">
        <v>133</v>
      </c>
      <c r="M6" s="84">
        <f>L6+C6</f>
        <v>192</v>
      </c>
      <c r="N6" s="265">
        <v>1</v>
      </c>
      <c r="O6" s="266"/>
      <c r="P6" s="83">
        <v>130</v>
      </c>
      <c r="Q6" s="82">
        <f>P6+C6</f>
        <v>189</v>
      </c>
      <c r="R6" s="265">
        <v>1</v>
      </c>
      <c r="S6" s="266"/>
      <c r="T6" s="81">
        <v>124</v>
      </c>
      <c r="U6" s="82">
        <f>T6+C6</f>
        <v>183</v>
      </c>
      <c r="V6" s="265">
        <v>1</v>
      </c>
      <c r="W6" s="266"/>
      <c r="X6" s="84">
        <f t="shared" si="0"/>
        <v>963</v>
      </c>
      <c r="Y6" s="83">
        <f>D6+H6+L6+P6+T6</f>
        <v>668</v>
      </c>
      <c r="Z6" s="85">
        <f>AVERAGE(E6,I6,M6,Q6,U6)</f>
        <v>192.6</v>
      </c>
      <c r="AA6" s="86">
        <f>AVERAGE(E6,I6,M6,Q6,U6)-C6</f>
        <v>133.6</v>
      </c>
      <c r="AB6" s="263"/>
    </row>
    <row r="7" spans="1:34" s="55" customFormat="1" ht="16.149999999999999" customHeight="1" x14ac:dyDescent="0.25">
      <c r="A7" s="79"/>
      <c r="B7" s="103" t="s">
        <v>96</v>
      </c>
      <c r="C7" s="88">
        <v>48</v>
      </c>
      <c r="D7" s="81">
        <v>131</v>
      </c>
      <c r="E7" s="82">
        <f t="shared" ref="E7:E8" si="1">D7+C7</f>
        <v>179</v>
      </c>
      <c r="F7" s="267"/>
      <c r="G7" s="268"/>
      <c r="H7" s="83">
        <v>113</v>
      </c>
      <c r="I7" s="84">
        <f t="shared" ref="I7:I8" si="2">H7+C7</f>
        <v>161</v>
      </c>
      <c r="J7" s="267"/>
      <c r="K7" s="268"/>
      <c r="L7" s="83">
        <v>131</v>
      </c>
      <c r="M7" s="84">
        <f t="shared" ref="M7:M8" si="3">L7+C7</f>
        <v>179</v>
      </c>
      <c r="N7" s="267"/>
      <c r="O7" s="268"/>
      <c r="P7" s="81">
        <v>153</v>
      </c>
      <c r="Q7" s="82">
        <f t="shared" ref="Q7:Q8" si="4">P7+C7</f>
        <v>201</v>
      </c>
      <c r="R7" s="267"/>
      <c r="S7" s="268"/>
      <c r="T7" s="81">
        <v>126</v>
      </c>
      <c r="U7" s="82">
        <f t="shared" ref="U7:U8" si="5">T7+C7</f>
        <v>174</v>
      </c>
      <c r="V7" s="267"/>
      <c r="W7" s="268"/>
      <c r="X7" s="84">
        <f t="shared" si="0"/>
        <v>894</v>
      </c>
      <c r="Y7" s="83">
        <f>D7+H7+L7+P7+T7</f>
        <v>654</v>
      </c>
      <c r="Z7" s="85">
        <f>AVERAGE(E7,I7,M7,Q7,U7)</f>
        <v>178.8</v>
      </c>
      <c r="AA7" s="86">
        <f>AVERAGE(E7,I7,M7,Q7,U7)-C7</f>
        <v>130.80000000000001</v>
      </c>
      <c r="AB7" s="263"/>
      <c r="AD7" s="35"/>
      <c r="AE7" s="35"/>
      <c r="AF7" s="35"/>
      <c r="AG7" s="35"/>
      <c r="AH7" s="35"/>
    </row>
    <row r="8" spans="1:34" s="55" customFormat="1" ht="17.45" customHeight="1" thickBot="1" x14ac:dyDescent="0.3">
      <c r="A8" s="79"/>
      <c r="B8" s="87" t="s">
        <v>117</v>
      </c>
      <c r="C8" s="90">
        <v>51</v>
      </c>
      <c r="D8" s="81">
        <v>146</v>
      </c>
      <c r="E8" s="82">
        <f t="shared" si="1"/>
        <v>197</v>
      </c>
      <c r="F8" s="269"/>
      <c r="G8" s="270"/>
      <c r="H8" s="91">
        <v>124</v>
      </c>
      <c r="I8" s="84">
        <f t="shared" si="2"/>
        <v>175</v>
      </c>
      <c r="J8" s="269"/>
      <c r="K8" s="270"/>
      <c r="L8" s="83">
        <v>134</v>
      </c>
      <c r="M8" s="84">
        <f t="shared" si="3"/>
        <v>185</v>
      </c>
      <c r="N8" s="269"/>
      <c r="O8" s="270"/>
      <c r="P8" s="81">
        <v>113</v>
      </c>
      <c r="Q8" s="82">
        <f t="shared" si="4"/>
        <v>164</v>
      </c>
      <c r="R8" s="269"/>
      <c r="S8" s="270"/>
      <c r="T8" s="81">
        <v>170</v>
      </c>
      <c r="U8" s="82">
        <f t="shared" si="5"/>
        <v>221</v>
      </c>
      <c r="V8" s="269"/>
      <c r="W8" s="270"/>
      <c r="X8" s="92">
        <f t="shared" si="0"/>
        <v>942</v>
      </c>
      <c r="Y8" s="91">
        <f>D8+H8+L8+P8+T8</f>
        <v>687</v>
      </c>
      <c r="Z8" s="93">
        <f>AVERAGE(E8,I8,M8,Q8,U8)</f>
        <v>188.4</v>
      </c>
      <c r="AA8" s="94">
        <f>AVERAGE(E8,I8,M8,Q8,U8)-C8</f>
        <v>137.4</v>
      </c>
      <c r="AB8" s="264"/>
      <c r="AD8" s="35"/>
      <c r="AE8" s="35"/>
      <c r="AF8" s="35"/>
      <c r="AG8" s="35"/>
      <c r="AH8" s="35"/>
    </row>
    <row r="9" spans="1:34" s="101" customFormat="1" ht="48.75" customHeight="1" thickBot="1" x14ac:dyDescent="0.3">
      <c r="A9" s="79"/>
      <c r="B9" s="95" t="s">
        <v>112</v>
      </c>
      <c r="C9" s="196">
        <f>SUM(C10:C12)</f>
        <v>46</v>
      </c>
      <c r="D9" s="67">
        <f>SUM(D10:D12)</f>
        <v>488</v>
      </c>
      <c r="E9" s="96">
        <f>SUM(E10:E12)</f>
        <v>534</v>
      </c>
      <c r="F9" s="96">
        <f>E21</f>
        <v>540</v>
      </c>
      <c r="G9" s="73" t="str">
        <f>B21</f>
        <v>WÜRTH</v>
      </c>
      <c r="H9" s="97">
        <f>SUM(H10:H12)</f>
        <v>520</v>
      </c>
      <c r="I9" s="96">
        <f>SUM(I10:I12)</f>
        <v>566</v>
      </c>
      <c r="J9" s="96">
        <f>I17</f>
        <v>494</v>
      </c>
      <c r="K9" s="73" t="str">
        <f>B17</f>
        <v>Rommex</v>
      </c>
      <c r="L9" s="74">
        <f>SUM(L10:L12)</f>
        <v>440</v>
      </c>
      <c r="M9" s="98">
        <f>SUM(M10:M12)</f>
        <v>486</v>
      </c>
      <c r="N9" s="96">
        <f>M13</f>
        <v>508</v>
      </c>
      <c r="O9" s="73" t="str">
        <f>B13</f>
        <v>Eesti Raudtee</v>
      </c>
      <c r="P9" s="74">
        <f>SUM(P10:P12)</f>
        <v>499</v>
      </c>
      <c r="Q9" s="69">
        <f>SUM(Q10:Q12)</f>
        <v>545</v>
      </c>
      <c r="R9" s="96">
        <f>Q25</f>
        <v>502</v>
      </c>
      <c r="S9" s="73" t="str">
        <f>B25</f>
        <v>Toode</v>
      </c>
      <c r="T9" s="74">
        <f>SUM(T10:T12)</f>
        <v>477</v>
      </c>
      <c r="U9" s="99">
        <f>SUM(U10:U12)</f>
        <v>523</v>
      </c>
      <c r="V9" s="96">
        <f>U5</f>
        <v>578</v>
      </c>
      <c r="W9" s="73" t="str">
        <f>B5</f>
        <v>Rakvere Linnavalitsus</v>
      </c>
      <c r="X9" s="76">
        <f t="shared" si="0"/>
        <v>2654</v>
      </c>
      <c r="Y9" s="74">
        <f>SUM(Y10:Y12)</f>
        <v>2424</v>
      </c>
      <c r="Z9" s="100">
        <f>AVERAGE(Z10,Z11,Z12)</f>
        <v>176.93333333333331</v>
      </c>
      <c r="AA9" s="78">
        <f>AVERAGE(AA10,AA11,AA12)</f>
        <v>161.6</v>
      </c>
      <c r="AB9" s="262">
        <f>F10+J10+N10+R10+V10</f>
        <v>2</v>
      </c>
      <c r="AD9" s="35"/>
      <c r="AE9" s="35"/>
      <c r="AF9" s="35"/>
      <c r="AG9" s="35"/>
      <c r="AH9" s="35"/>
    </row>
    <row r="10" spans="1:34" s="101" customFormat="1" ht="16.149999999999999" customHeight="1" x14ac:dyDescent="0.25">
      <c r="A10" s="79"/>
      <c r="B10" s="80" t="s">
        <v>104</v>
      </c>
      <c r="C10" s="88">
        <v>17</v>
      </c>
      <c r="D10" s="81">
        <v>181</v>
      </c>
      <c r="E10" s="82">
        <f>D10+C10</f>
        <v>198</v>
      </c>
      <c r="F10" s="265">
        <v>0</v>
      </c>
      <c r="G10" s="266"/>
      <c r="H10" s="83">
        <v>160</v>
      </c>
      <c r="I10" s="84">
        <f>H10+C10</f>
        <v>177</v>
      </c>
      <c r="J10" s="265">
        <v>1</v>
      </c>
      <c r="K10" s="266"/>
      <c r="L10" s="83">
        <v>175</v>
      </c>
      <c r="M10" s="84">
        <f>L10+C10</f>
        <v>192</v>
      </c>
      <c r="N10" s="265">
        <v>0</v>
      </c>
      <c r="O10" s="266"/>
      <c r="P10" s="83">
        <v>176</v>
      </c>
      <c r="Q10" s="82">
        <f>P10+C10</f>
        <v>193</v>
      </c>
      <c r="R10" s="265">
        <v>1</v>
      </c>
      <c r="S10" s="266"/>
      <c r="T10" s="81">
        <v>140</v>
      </c>
      <c r="U10" s="82">
        <f>T10+C10</f>
        <v>157</v>
      </c>
      <c r="V10" s="265">
        <v>0</v>
      </c>
      <c r="W10" s="266"/>
      <c r="X10" s="84">
        <f t="shared" si="0"/>
        <v>917</v>
      </c>
      <c r="Y10" s="83">
        <f>D10+H10+L10+P10+T10</f>
        <v>832</v>
      </c>
      <c r="Z10" s="85">
        <f>AVERAGE(E10,I10,M10,Q10,U10)</f>
        <v>183.4</v>
      </c>
      <c r="AA10" s="86">
        <f>AVERAGE(E10,I10,M10,Q10,U10)-C10</f>
        <v>166.4</v>
      </c>
      <c r="AB10" s="263"/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7" t="s">
        <v>107</v>
      </c>
      <c r="C11" s="88">
        <v>20</v>
      </c>
      <c r="D11" s="81">
        <v>168</v>
      </c>
      <c r="E11" s="82">
        <f t="shared" ref="E11:E12" si="6">D11+C11</f>
        <v>188</v>
      </c>
      <c r="F11" s="267"/>
      <c r="G11" s="268"/>
      <c r="H11" s="83">
        <v>172</v>
      </c>
      <c r="I11" s="84">
        <f t="shared" ref="I11:I12" si="7">H11+C11</f>
        <v>192</v>
      </c>
      <c r="J11" s="267"/>
      <c r="K11" s="268"/>
      <c r="L11" s="83">
        <v>112</v>
      </c>
      <c r="M11" s="84">
        <f t="shared" ref="M11:M12" si="8">L11+C11</f>
        <v>132</v>
      </c>
      <c r="N11" s="267"/>
      <c r="O11" s="268"/>
      <c r="P11" s="81">
        <v>170</v>
      </c>
      <c r="Q11" s="82">
        <f t="shared" ref="Q11:Q12" si="9">P11+C11</f>
        <v>190</v>
      </c>
      <c r="R11" s="267"/>
      <c r="S11" s="268"/>
      <c r="T11" s="81">
        <v>158</v>
      </c>
      <c r="U11" s="82">
        <f t="shared" ref="U11:U12" si="10">T11+C11</f>
        <v>178</v>
      </c>
      <c r="V11" s="267"/>
      <c r="W11" s="268"/>
      <c r="X11" s="84">
        <f t="shared" si="0"/>
        <v>880</v>
      </c>
      <c r="Y11" s="83">
        <f>D11+H11+L11+P11+T11</f>
        <v>780</v>
      </c>
      <c r="Z11" s="85">
        <f>AVERAGE(E11,I11,M11,Q11,U11)</f>
        <v>176</v>
      </c>
      <c r="AA11" s="86">
        <f>AVERAGE(E11,I11,M11,Q11,U11)-C11</f>
        <v>156</v>
      </c>
      <c r="AB11" s="263"/>
      <c r="AD11" s="35"/>
      <c r="AE11" s="35"/>
      <c r="AF11" s="35"/>
      <c r="AG11" s="35"/>
      <c r="AH11" s="35"/>
    </row>
    <row r="12" spans="1:34" s="101" customFormat="1" ht="16.899999999999999" customHeight="1" thickBot="1" x14ac:dyDescent="0.3">
      <c r="A12" s="79"/>
      <c r="B12" s="89" t="s">
        <v>105</v>
      </c>
      <c r="C12" s="90">
        <v>9</v>
      </c>
      <c r="D12" s="81">
        <v>139</v>
      </c>
      <c r="E12" s="82">
        <f t="shared" si="6"/>
        <v>148</v>
      </c>
      <c r="F12" s="269"/>
      <c r="G12" s="270"/>
      <c r="H12" s="91">
        <v>188</v>
      </c>
      <c r="I12" s="84">
        <f t="shared" si="7"/>
        <v>197</v>
      </c>
      <c r="J12" s="269"/>
      <c r="K12" s="270"/>
      <c r="L12" s="83">
        <v>153</v>
      </c>
      <c r="M12" s="84">
        <f t="shared" si="8"/>
        <v>162</v>
      </c>
      <c r="N12" s="269"/>
      <c r="O12" s="270"/>
      <c r="P12" s="81">
        <v>153</v>
      </c>
      <c r="Q12" s="82">
        <f t="shared" si="9"/>
        <v>162</v>
      </c>
      <c r="R12" s="269"/>
      <c r="S12" s="270"/>
      <c r="T12" s="81">
        <v>179</v>
      </c>
      <c r="U12" s="82">
        <f t="shared" si="10"/>
        <v>188</v>
      </c>
      <c r="V12" s="269"/>
      <c r="W12" s="270"/>
      <c r="X12" s="92">
        <f t="shared" si="0"/>
        <v>857</v>
      </c>
      <c r="Y12" s="91">
        <f>D12+H12+L12+P12+T12</f>
        <v>812</v>
      </c>
      <c r="Z12" s="93">
        <f>AVERAGE(E12,I12,M12,Q12,U12)</f>
        <v>171.4</v>
      </c>
      <c r="AA12" s="94">
        <f>AVERAGE(E12,I12,M12,Q12,U12)-C12</f>
        <v>162.4</v>
      </c>
      <c r="AB12" s="264"/>
      <c r="AD12" s="35"/>
      <c r="AE12" s="35"/>
      <c r="AF12" s="35"/>
      <c r="AG12" s="35"/>
      <c r="AH12" s="35"/>
    </row>
    <row r="13" spans="1:34" s="101" customFormat="1" ht="44.45" customHeight="1" thickBot="1" x14ac:dyDescent="0.25">
      <c r="A13" s="79"/>
      <c r="B13" s="95" t="s">
        <v>98</v>
      </c>
      <c r="C13" s="196">
        <f>SUM(C14:C16)</f>
        <v>74</v>
      </c>
      <c r="D13" s="67">
        <f>SUM(D14:D16)</f>
        <v>531</v>
      </c>
      <c r="E13" s="96">
        <f>SUM(E14:E16)</f>
        <v>605</v>
      </c>
      <c r="F13" s="96">
        <f>E17</f>
        <v>542</v>
      </c>
      <c r="G13" s="73" t="str">
        <f>B17</f>
        <v>Rommex</v>
      </c>
      <c r="H13" s="97">
        <f>SUM(H14:H16)</f>
        <v>412</v>
      </c>
      <c r="I13" s="96">
        <f>SUM(I14:I16)</f>
        <v>486</v>
      </c>
      <c r="J13" s="96">
        <f>I25</f>
        <v>607</v>
      </c>
      <c r="K13" s="73" t="str">
        <f>B25</f>
        <v>Toode</v>
      </c>
      <c r="L13" s="74">
        <f>SUM(L14:L16)</f>
        <v>434</v>
      </c>
      <c r="M13" s="96">
        <f>SUM(M14:M16)</f>
        <v>508</v>
      </c>
      <c r="N13" s="96">
        <f>M9</f>
        <v>486</v>
      </c>
      <c r="O13" s="73" t="str">
        <f>B9</f>
        <v>Aroz3D</v>
      </c>
      <c r="P13" s="74">
        <f>SUM(P14:P16)</f>
        <v>469</v>
      </c>
      <c r="Q13" s="96">
        <f>SUM(Q14:Q16)</f>
        <v>543</v>
      </c>
      <c r="R13" s="96">
        <f>Q5</f>
        <v>554</v>
      </c>
      <c r="S13" s="73" t="str">
        <f>B5</f>
        <v>Rakvere Linnavalitsus</v>
      </c>
      <c r="T13" s="74">
        <f>SUM(T14:T16)</f>
        <v>441</v>
      </c>
      <c r="U13" s="96">
        <f>SUM(U14:U16)</f>
        <v>515</v>
      </c>
      <c r="V13" s="96">
        <f>U21</f>
        <v>568</v>
      </c>
      <c r="W13" s="73" t="str">
        <f>B21</f>
        <v>WÜRTH</v>
      </c>
      <c r="X13" s="76">
        <f t="shared" si="0"/>
        <v>2657</v>
      </c>
      <c r="Y13" s="74">
        <f>SUM(Y14:Y16)</f>
        <v>2287</v>
      </c>
      <c r="Z13" s="100">
        <f>AVERAGE(Z14,Z15,Z16)</f>
        <v>177.13333333333335</v>
      </c>
      <c r="AA13" s="78">
        <f>AVERAGE(AA14,AA15,AA16)</f>
        <v>152.46666666666667</v>
      </c>
      <c r="AB13" s="262">
        <f>F14+J14+N14+R14+V14</f>
        <v>2</v>
      </c>
    </row>
    <row r="14" spans="1:34" s="101" customFormat="1" ht="16.149999999999999" customHeight="1" x14ac:dyDescent="0.2">
      <c r="A14" s="79"/>
      <c r="B14" s="80" t="s">
        <v>108</v>
      </c>
      <c r="C14" s="88">
        <v>33</v>
      </c>
      <c r="D14" s="81">
        <v>186</v>
      </c>
      <c r="E14" s="82">
        <f>D14+C14</f>
        <v>219</v>
      </c>
      <c r="F14" s="265">
        <v>1</v>
      </c>
      <c r="G14" s="266"/>
      <c r="H14" s="83">
        <v>174</v>
      </c>
      <c r="I14" s="84">
        <f>H14+C14</f>
        <v>207</v>
      </c>
      <c r="J14" s="265">
        <v>0</v>
      </c>
      <c r="K14" s="266"/>
      <c r="L14" s="83">
        <v>138</v>
      </c>
      <c r="M14" s="84">
        <f>L14+C14</f>
        <v>171</v>
      </c>
      <c r="N14" s="265">
        <v>1</v>
      </c>
      <c r="O14" s="266"/>
      <c r="P14" s="83">
        <v>159</v>
      </c>
      <c r="Q14" s="82">
        <f>P14+C14</f>
        <v>192</v>
      </c>
      <c r="R14" s="265">
        <v>0</v>
      </c>
      <c r="S14" s="266"/>
      <c r="T14" s="81">
        <v>162</v>
      </c>
      <c r="U14" s="82">
        <f>T14+C14</f>
        <v>195</v>
      </c>
      <c r="V14" s="265">
        <v>0</v>
      </c>
      <c r="W14" s="266"/>
      <c r="X14" s="84">
        <f t="shared" si="0"/>
        <v>984</v>
      </c>
      <c r="Y14" s="83">
        <f>D14+H14+L14+P14+T14</f>
        <v>819</v>
      </c>
      <c r="Z14" s="85">
        <f>AVERAGE(E14,I14,M14,Q14,U14)</f>
        <v>196.8</v>
      </c>
      <c r="AA14" s="86">
        <f>AVERAGE(E14,I14,M14,Q14,U14)-C14</f>
        <v>163.80000000000001</v>
      </c>
      <c r="AB14" s="263"/>
    </row>
    <row r="15" spans="1:34" s="101" customFormat="1" ht="16.149999999999999" customHeight="1" x14ac:dyDescent="0.2">
      <c r="A15" s="79"/>
      <c r="B15" s="87" t="s">
        <v>113</v>
      </c>
      <c r="C15" s="88">
        <v>24</v>
      </c>
      <c r="D15" s="81">
        <v>192</v>
      </c>
      <c r="E15" s="82">
        <f t="shared" ref="E15:E16" si="11">D15+C15</f>
        <v>216</v>
      </c>
      <c r="F15" s="267"/>
      <c r="G15" s="268"/>
      <c r="H15" s="83">
        <v>108</v>
      </c>
      <c r="I15" s="84">
        <f t="shared" ref="I15:I16" si="12">H15+C15</f>
        <v>132</v>
      </c>
      <c r="J15" s="267"/>
      <c r="K15" s="268"/>
      <c r="L15" s="83">
        <v>160</v>
      </c>
      <c r="M15" s="84">
        <f t="shared" ref="M15:M16" si="13">L15+C15</f>
        <v>184</v>
      </c>
      <c r="N15" s="267"/>
      <c r="O15" s="268"/>
      <c r="P15" s="81">
        <v>164</v>
      </c>
      <c r="Q15" s="82">
        <f t="shared" ref="Q15:Q16" si="14">P15+C15</f>
        <v>188</v>
      </c>
      <c r="R15" s="267"/>
      <c r="S15" s="268"/>
      <c r="T15" s="81">
        <v>140</v>
      </c>
      <c r="U15" s="82">
        <f t="shared" ref="U15:U16" si="15">T15+C15</f>
        <v>164</v>
      </c>
      <c r="V15" s="267"/>
      <c r="W15" s="268"/>
      <c r="X15" s="84">
        <f t="shared" si="0"/>
        <v>884</v>
      </c>
      <c r="Y15" s="83">
        <f>D15+H15+L15+P15+T15</f>
        <v>764</v>
      </c>
      <c r="Z15" s="85">
        <f>AVERAGE(E15,I15,M15,Q15,U15)</f>
        <v>176.8</v>
      </c>
      <c r="AA15" s="86">
        <f>AVERAGE(E15,I15,M15,Q15,U15)-C15</f>
        <v>152.80000000000001</v>
      </c>
      <c r="AB15" s="263"/>
    </row>
    <row r="16" spans="1:34" s="101" customFormat="1" ht="16.899999999999999" customHeight="1" thickBot="1" x14ac:dyDescent="0.25">
      <c r="A16" s="79"/>
      <c r="B16" s="89" t="s">
        <v>97</v>
      </c>
      <c r="C16" s="90">
        <v>17</v>
      </c>
      <c r="D16" s="81">
        <v>153</v>
      </c>
      <c r="E16" s="82">
        <f t="shared" si="11"/>
        <v>170</v>
      </c>
      <c r="F16" s="269"/>
      <c r="G16" s="270"/>
      <c r="H16" s="91">
        <v>130</v>
      </c>
      <c r="I16" s="84">
        <f t="shared" si="12"/>
        <v>147</v>
      </c>
      <c r="J16" s="269"/>
      <c r="K16" s="270"/>
      <c r="L16" s="83">
        <v>136</v>
      </c>
      <c r="M16" s="84">
        <f t="shared" si="13"/>
        <v>153</v>
      </c>
      <c r="N16" s="269"/>
      <c r="O16" s="270"/>
      <c r="P16" s="81">
        <v>146</v>
      </c>
      <c r="Q16" s="82">
        <f t="shared" si="14"/>
        <v>163</v>
      </c>
      <c r="R16" s="269"/>
      <c r="S16" s="270"/>
      <c r="T16" s="81">
        <v>139</v>
      </c>
      <c r="U16" s="82">
        <f t="shared" si="15"/>
        <v>156</v>
      </c>
      <c r="V16" s="269"/>
      <c r="W16" s="270"/>
      <c r="X16" s="92">
        <f t="shared" si="0"/>
        <v>789</v>
      </c>
      <c r="Y16" s="91">
        <f>D16+H16+L16+P16+T16</f>
        <v>704</v>
      </c>
      <c r="Z16" s="93">
        <f>AVERAGE(E16,I16,M16,Q16,U16)</f>
        <v>157.80000000000001</v>
      </c>
      <c r="AA16" s="94">
        <f>AVERAGE(E16,I16,M16,Q16,U16)-C16</f>
        <v>140.80000000000001</v>
      </c>
      <c r="AB16" s="264"/>
    </row>
    <row r="17" spans="1:28" s="101" customFormat="1" ht="48.75" customHeight="1" thickBot="1" x14ac:dyDescent="0.25">
      <c r="A17" s="79"/>
      <c r="B17" s="193" t="s">
        <v>100</v>
      </c>
      <c r="C17" s="196">
        <f>SUM(C18:C20)</f>
        <v>154</v>
      </c>
      <c r="D17" s="67">
        <f>SUM(D18:D20)</f>
        <v>388</v>
      </c>
      <c r="E17" s="96">
        <f>SUM(E18:E20)</f>
        <v>542</v>
      </c>
      <c r="F17" s="96">
        <f>E13</f>
        <v>605</v>
      </c>
      <c r="G17" s="73" t="str">
        <f>B13</f>
        <v>Eesti Raudtee</v>
      </c>
      <c r="H17" s="102">
        <f>SUM(H18:H20)</f>
        <v>340</v>
      </c>
      <c r="I17" s="96">
        <f>SUM(I18:I20)</f>
        <v>494</v>
      </c>
      <c r="J17" s="96">
        <f>I9</f>
        <v>566</v>
      </c>
      <c r="K17" s="73" t="str">
        <f>B9</f>
        <v>Aroz3D</v>
      </c>
      <c r="L17" s="75">
        <f>SUM(L18:L20)</f>
        <v>360</v>
      </c>
      <c r="M17" s="99">
        <f>SUM(M18:M20)</f>
        <v>514</v>
      </c>
      <c r="N17" s="96">
        <f>M5</f>
        <v>556</v>
      </c>
      <c r="O17" s="73" t="str">
        <f>B5</f>
        <v>Rakvere Linnavalitsus</v>
      </c>
      <c r="P17" s="74">
        <f>SUM(P18:P20)</f>
        <v>370</v>
      </c>
      <c r="Q17" s="99">
        <f>SUM(Q18:Q20)</f>
        <v>524</v>
      </c>
      <c r="R17" s="96">
        <f>Q21</f>
        <v>539</v>
      </c>
      <c r="S17" s="73" t="str">
        <f>B21</f>
        <v>WÜRTH</v>
      </c>
      <c r="T17" s="74">
        <f>SUM(T18:T20)</f>
        <v>402</v>
      </c>
      <c r="U17" s="99">
        <f>SUM(U18:U20)</f>
        <v>556</v>
      </c>
      <c r="V17" s="96">
        <f>U25</f>
        <v>505</v>
      </c>
      <c r="W17" s="73" t="str">
        <f>B25</f>
        <v>Toode</v>
      </c>
      <c r="X17" s="76">
        <f t="shared" si="0"/>
        <v>2630</v>
      </c>
      <c r="Y17" s="74">
        <f>SUM(Y18:Y20)</f>
        <v>1860</v>
      </c>
      <c r="Z17" s="100">
        <f>AVERAGE(Z18,Z19,Z20)</f>
        <v>175.33333333333334</v>
      </c>
      <c r="AA17" s="78">
        <f>AVERAGE(AA18,AA19,AA20)</f>
        <v>124</v>
      </c>
      <c r="AB17" s="262">
        <f>F18+J18+N18+R18+V18</f>
        <v>1</v>
      </c>
    </row>
    <row r="18" spans="1:28" s="101" customFormat="1" ht="16.149999999999999" customHeight="1" x14ac:dyDescent="0.2">
      <c r="A18" s="79"/>
      <c r="B18" s="103" t="s">
        <v>111</v>
      </c>
      <c r="C18" s="88">
        <v>60</v>
      </c>
      <c r="D18" s="81">
        <v>110</v>
      </c>
      <c r="E18" s="82">
        <f>D18+C18</f>
        <v>170</v>
      </c>
      <c r="F18" s="265">
        <v>0</v>
      </c>
      <c r="G18" s="266"/>
      <c r="H18" s="83">
        <v>79</v>
      </c>
      <c r="I18" s="84">
        <f>H18+C18</f>
        <v>139</v>
      </c>
      <c r="J18" s="265">
        <v>0</v>
      </c>
      <c r="K18" s="266"/>
      <c r="L18" s="83">
        <v>118</v>
      </c>
      <c r="M18" s="84">
        <f>L18+C18</f>
        <v>178</v>
      </c>
      <c r="N18" s="265">
        <v>0</v>
      </c>
      <c r="O18" s="266"/>
      <c r="P18" s="83">
        <v>133</v>
      </c>
      <c r="Q18" s="82">
        <f>P18+C18</f>
        <v>193</v>
      </c>
      <c r="R18" s="265">
        <v>0</v>
      </c>
      <c r="S18" s="266"/>
      <c r="T18" s="81">
        <v>96</v>
      </c>
      <c r="U18" s="82">
        <f>T18+C18</f>
        <v>156</v>
      </c>
      <c r="V18" s="265">
        <v>1</v>
      </c>
      <c r="W18" s="266"/>
      <c r="X18" s="84">
        <f t="shared" si="0"/>
        <v>836</v>
      </c>
      <c r="Y18" s="83">
        <f>D18+H18+L18+P18+T18</f>
        <v>536</v>
      </c>
      <c r="Z18" s="85">
        <f>AVERAGE(E18,I18,M18,Q18,U18)</f>
        <v>167.2</v>
      </c>
      <c r="AA18" s="86">
        <f>AVERAGE(E18,I18,M18,Q18,U18)-C18</f>
        <v>107.19999999999999</v>
      </c>
      <c r="AB18" s="263"/>
    </row>
    <row r="19" spans="1:28" s="101" customFormat="1" ht="16.149999999999999" customHeight="1" x14ac:dyDescent="0.2">
      <c r="A19" s="79"/>
      <c r="B19" s="103" t="s">
        <v>110</v>
      </c>
      <c r="C19" s="88">
        <v>43</v>
      </c>
      <c r="D19" s="81">
        <v>149</v>
      </c>
      <c r="E19" s="82">
        <f t="shared" ref="E19:E20" si="16">D19+C19</f>
        <v>192</v>
      </c>
      <c r="F19" s="267"/>
      <c r="G19" s="268"/>
      <c r="H19" s="83">
        <v>124</v>
      </c>
      <c r="I19" s="84">
        <f t="shared" ref="I19:I20" si="17">H19+C19</f>
        <v>167</v>
      </c>
      <c r="J19" s="267"/>
      <c r="K19" s="268"/>
      <c r="L19" s="83">
        <v>106</v>
      </c>
      <c r="M19" s="84">
        <f t="shared" ref="M19:M20" si="18">L19+C19</f>
        <v>149</v>
      </c>
      <c r="N19" s="267"/>
      <c r="O19" s="268"/>
      <c r="P19" s="81">
        <v>124</v>
      </c>
      <c r="Q19" s="82">
        <f t="shared" ref="Q19:Q20" si="19">P19+C19</f>
        <v>167</v>
      </c>
      <c r="R19" s="267"/>
      <c r="S19" s="268"/>
      <c r="T19" s="81">
        <v>196</v>
      </c>
      <c r="U19" s="82">
        <f t="shared" ref="U19:U20" si="20">T19+C19</f>
        <v>239</v>
      </c>
      <c r="V19" s="267"/>
      <c r="W19" s="268"/>
      <c r="X19" s="84">
        <f t="shared" si="0"/>
        <v>914</v>
      </c>
      <c r="Y19" s="83">
        <f>D19+H19+L19+P19+T19</f>
        <v>699</v>
      </c>
      <c r="Z19" s="85">
        <f>AVERAGE(E19,I19,M19,Q19,U19)</f>
        <v>182.8</v>
      </c>
      <c r="AA19" s="86">
        <f>AVERAGE(E19,I19,M19,Q19,U19)-C19</f>
        <v>139.80000000000001</v>
      </c>
      <c r="AB19" s="263"/>
    </row>
    <row r="20" spans="1:28" s="101" customFormat="1" ht="16.899999999999999" customHeight="1" thickBot="1" x14ac:dyDescent="0.25">
      <c r="A20" s="79"/>
      <c r="B20" s="87" t="s">
        <v>99</v>
      </c>
      <c r="C20" s="90">
        <v>51</v>
      </c>
      <c r="D20" s="81">
        <v>129</v>
      </c>
      <c r="E20" s="82">
        <f t="shared" si="16"/>
        <v>180</v>
      </c>
      <c r="F20" s="269"/>
      <c r="G20" s="270"/>
      <c r="H20" s="91">
        <v>137</v>
      </c>
      <c r="I20" s="84">
        <f t="shared" si="17"/>
        <v>188</v>
      </c>
      <c r="J20" s="269"/>
      <c r="K20" s="270"/>
      <c r="L20" s="83">
        <v>136</v>
      </c>
      <c r="M20" s="84">
        <f t="shared" si="18"/>
        <v>187</v>
      </c>
      <c r="N20" s="269"/>
      <c r="O20" s="270"/>
      <c r="P20" s="81">
        <v>113</v>
      </c>
      <c r="Q20" s="82">
        <f t="shared" si="19"/>
        <v>164</v>
      </c>
      <c r="R20" s="269"/>
      <c r="S20" s="270"/>
      <c r="T20" s="81">
        <v>110</v>
      </c>
      <c r="U20" s="82">
        <f t="shared" si="20"/>
        <v>161</v>
      </c>
      <c r="V20" s="269"/>
      <c r="W20" s="270"/>
      <c r="X20" s="92">
        <f t="shared" si="0"/>
        <v>880</v>
      </c>
      <c r="Y20" s="91">
        <f>D20+H20+L20+P20+T20</f>
        <v>625</v>
      </c>
      <c r="Z20" s="93">
        <f>AVERAGE(E20,I20,M20,Q20,U20)</f>
        <v>176</v>
      </c>
      <c r="AA20" s="94">
        <f>AVERAGE(E20,I20,M20,Q20,U20)-C20</f>
        <v>125</v>
      </c>
      <c r="AB20" s="264"/>
    </row>
    <row r="21" spans="1:28" s="101" customFormat="1" ht="48.75" customHeight="1" thickBot="1" x14ac:dyDescent="0.25">
      <c r="A21" s="79"/>
      <c r="B21" s="95" t="s">
        <v>102</v>
      </c>
      <c r="C21" s="197">
        <f>SUM(C22:C24)</f>
        <v>48</v>
      </c>
      <c r="D21" s="67">
        <f>SUM(D22:D24)</f>
        <v>492</v>
      </c>
      <c r="E21" s="96">
        <f>SUM(E22:E24)</f>
        <v>540</v>
      </c>
      <c r="F21" s="96">
        <f>E9</f>
        <v>534</v>
      </c>
      <c r="G21" s="73" t="str">
        <f>B9</f>
        <v>Aroz3D</v>
      </c>
      <c r="H21" s="97">
        <f>SUM(H22:H24)</f>
        <v>504</v>
      </c>
      <c r="I21" s="96">
        <f>SUM(I22:I24)</f>
        <v>552</v>
      </c>
      <c r="J21" s="96">
        <f>I5</f>
        <v>521</v>
      </c>
      <c r="K21" s="73" t="str">
        <f>B5</f>
        <v>Rakvere Linnavalitsus</v>
      </c>
      <c r="L21" s="74">
        <f>SUM(L22:L24)</f>
        <v>527</v>
      </c>
      <c r="M21" s="98">
        <f>SUM(M22:M24)</f>
        <v>575</v>
      </c>
      <c r="N21" s="96">
        <f>M25</f>
        <v>556</v>
      </c>
      <c r="O21" s="73" t="str">
        <f>B25</f>
        <v>Toode</v>
      </c>
      <c r="P21" s="74">
        <f>SUM(P22:P24)</f>
        <v>491</v>
      </c>
      <c r="Q21" s="98">
        <f>SUM(Q22:Q24)</f>
        <v>539</v>
      </c>
      <c r="R21" s="96">
        <f>Q17</f>
        <v>524</v>
      </c>
      <c r="S21" s="73" t="str">
        <f>B17</f>
        <v>Rommex</v>
      </c>
      <c r="T21" s="74">
        <f>SUM(T22:T24)</f>
        <v>520</v>
      </c>
      <c r="U21" s="98">
        <f>SUM(U22:U24)</f>
        <v>568</v>
      </c>
      <c r="V21" s="96">
        <f>U13</f>
        <v>515</v>
      </c>
      <c r="W21" s="73" t="str">
        <f>B13</f>
        <v>Eesti Raudtee</v>
      </c>
      <c r="X21" s="76">
        <f t="shared" si="0"/>
        <v>2774</v>
      </c>
      <c r="Y21" s="74">
        <f>SUM(Y22:Y24)</f>
        <v>2534</v>
      </c>
      <c r="Z21" s="100">
        <f>AVERAGE(Z22,Z23,Z24)</f>
        <v>184.93333333333337</v>
      </c>
      <c r="AA21" s="78">
        <f>AVERAGE(AA22,AA23,AA24)</f>
        <v>168.93333333333337</v>
      </c>
      <c r="AB21" s="262">
        <f>F22+J22+N22+R22+V22</f>
        <v>5</v>
      </c>
    </row>
    <row r="22" spans="1:28" s="101" customFormat="1" ht="16.149999999999999" customHeight="1" x14ac:dyDescent="0.2">
      <c r="A22" s="79"/>
      <c r="B22" s="80" t="s">
        <v>106</v>
      </c>
      <c r="C22" s="88">
        <v>34</v>
      </c>
      <c r="D22" s="81">
        <v>166</v>
      </c>
      <c r="E22" s="82">
        <f>D22+C22</f>
        <v>200</v>
      </c>
      <c r="F22" s="265">
        <v>1</v>
      </c>
      <c r="G22" s="266"/>
      <c r="H22" s="83">
        <v>119</v>
      </c>
      <c r="I22" s="84">
        <f>H22+C22</f>
        <v>153</v>
      </c>
      <c r="J22" s="265">
        <v>1</v>
      </c>
      <c r="K22" s="266"/>
      <c r="L22" s="83">
        <v>147</v>
      </c>
      <c r="M22" s="84">
        <f>L22+C22</f>
        <v>181</v>
      </c>
      <c r="N22" s="265">
        <v>1</v>
      </c>
      <c r="O22" s="266"/>
      <c r="P22" s="83">
        <v>175</v>
      </c>
      <c r="Q22" s="82">
        <f>P22+C22</f>
        <v>209</v>
      </c>
      <c r="R22" s="265">
        <v>1</v>
      </c>
      <c r="S22" s="266"/>
      <c r="T22" s="81">
        <v>155</v>
      </c>
      <c r="U22" s="82">
        <f>T22+C22</f>
        <v>189</v>
      </c>
      <c r="V22" s="265">
        <v>1</v>
      </c>
      <c r="W22" s="266"/>
      <c r="X22" s="84">
        <f t="shared" si="0"/>
        <v>932</v>
      </c>
      <c r="Y22" s="83">
        <f>D22+H22+L22+P22+T22</f>
        <v>762</v>
      </c>
      <c r="Z22" s="85">
        <f>AVERAGE(E22,I22,M22,Q22,U22)</f>
        <v>186.4</v>
      </c>
      <c r="AA22" s="86">
        <f>AVERAGE(E22,I22,M22,Q22,U22)-C22</f>
        <v>152.4</v>
      </c>
      <c r="AB22" s="263"/>
    </row>
    <row r="23" spans="1:28" s="101" customFormat="1" ht="16.149999999999999" customHeight="1" x14ac:dyDescent="0.2">
      <c r="A23" s="79"/>
      <c r="B23" s="87" t="s">
        <v>103</v>
      </c>
      <c r="C23" s="88">
        <v>7</v>
      </c>
      <c r="D23" s="81">
        <v>189</v>
      </c>
      <c r="E23" s="82">
        <f t="shared" ref="E23:E24" si="21">D23+C23</f>
        <v>196</v>
      </c>
      <c r="F23" s="267"/>
      <c r="G23" s="268"/>
      <c r="H23" s="83">
        <v>195</v>
      </c>
      <c r="I23" s="84">
        <f t="shared" ref="I23:I24" si="22">H23+C23</f>
        <v>202</v>
      </c>
      <c r="J23" s="267"/>
      <c r="K23" s="268"/>
      <c r="L23" s="83">
        <v>213</v>
      </c>
      <c r="M23" s="84">
        <f t="shared" ref="M23:M24" si="23">L23+C23</f>
        <v>220</v>
      </c>
      <c r="N23" s="267"/>
      <c r="O23" s="268"/>
      <c r="P23" s="81">
        <v>180</v>
      </c>
      <c r="Q23" s="82">
        <f t="shared" ref="Q23:Q24" si="24">P23+C23</f>
        <v>187</v>
      </c>
      <c r="R23" s="267"/>
      <c r="S23" s="268"/>
      <c r="T23" s="81">
        <v>192</v>
      </c>
      <c r="U23" s="82">
        <f t="shared" ref="U23:U24" si="25">T23+C23</f>
        <v>199</v>
      </c>
      <c r="V23" s="267"/>
      <c r="W23" s="268"/>
      <c r="X23" s="84">
        <f t="shared" si="0"/>
        <v>1004</v>
      </c>
      <c r="Y23" s="83">
        <f>D23+H23+L23+P23+T23</f>
        <v>969</v>
      </c>
      <c r="Z23" s="85">
        <f>AVERAGE(E23,I23,M23,Q23,U23)</f>
        <v>200.8</v>
      </c>
      <c r="AA23" s="86">
        <f>AVERAGE(E23,I23,M23,Q23,U23)-C23</f>
        <v>193.8</v>
      </c>
      <c r="AB23" s="263"/>
    </row>
    <row r="24" spans="1:28" s="101" customFormat="1" ht="16.899999999999999" customHeight="1" thickBot="1" x14ac:dyDescent="0.25">
      <c r="A24" s="79"/>
      <c r="B24" s="89" t="s">
        <v>101</v>
      </c>
      <c r="C24" s="90">
        <v>7</v>
      </c>
      <c r="D24" s="81">
        <v>137</v>
      </c>
      <c r="E24" s="82">
        <f t="shared" si="21"/>
        <v>144</v>
      </c>
      <c r="F24" s="269"/>
      <c r="G24" s="270"/>
      <c r="H24" s="91">
        <v>190</v>
      </c>
      <c r="I24" s="84">
        <f t="shared" si="22"/>
        <v>197</v>
      </c>
      <c r="J24" s="269"/>
      <c r="K24" s="270"/>
      <c r="L24" s="83">
        <v>167</v>
      </c>
      <c r="M24" s="84">
        <f t="shared" si="23"/>
        <v>174</v>
      </c>
      <c r="N24" s="269"/>
      <c r="O24" s="270"/>
      <c r="P24" s="81">
        <v>136</v>
      </c>
      <c r="Q24" s="82">
        <f t="shared" si="24"/>
        <v>143</v>
      </c>
      <c r="R24" s="269"/>
      <c r="S24" s="270"/>
      <c r="T24" s="81">
        <v>173</v>
      </c>
      <c r="U24" s="82">
        <f t="shared" si="25"/>
        <v>180</v>
      </c>
      <c r="V24" s="269"/>
      <c r="W24" s="270"/>
      <c r="X24" s="92">
        <f t="shared" si="0"/>
        <v>838</v>
      </c>
      <c r="Y24" s="91">
        <f>D24+H24+L24+P24+T24</f>
        <v>803</v>
      </c>
      <c r="Z24" s="93">
        <f>AVERAGE(E24,I24,M24,Q24,U24)</f>
        <v>167.6</v>
      </c>
      <c r="AA24" s="94">
        <f>AVERAGE(E24,I24,M24,Q24,U24)-C24</f>
        <v>160.6</v>
      </c>
      <c r="AB24" s="264"/>
    </row>
    <row r="25" spans="1:28" s="101" customFormat="1" ht="48.75" customHeight="1" thickBot="1" x14ac:dyDescent="0.25">
      <c r="A25" s="79"/>
      <c r="B25" s="95" t="s">
        <v>114</v>
      </c>
      <c r="C25" s="197">
        <f>SUM(C26:C28)</f>
        <v>100</v>
      </c>
      <c r="D25" s="67">
        <f>SUM(D26:D28)</f>
        <v>349</v>
      </c>
      <c r="E25" s="96">
        <f>SUM(E26:E28)</f>
        <v>449</v>
      </c>
      <c r="F25" s="96">
        <f>E5</f>
        <v>590</v>
      </c>
      <c r="G25" s="73" t="str">
        <f>B5</f>
        <v>Rakvere Linnavalitsus</v>
      </c>
      <c r="H25" s="97">
        <f>SUM(H26:H28)</f>
        <v>507</v>
      </c>
      <c r="I25" s="96">
        <f>SUM(I26:I28)</f>
        <v>607</v>
      </c>
      <c r="J25" s="96">
        <f>I13</f>
        <v>486</v>
      </c>
      <c r="K25" s="73" t="str">
        <f>B13</f>
        <v>Eesti Raudtee</v>
      </c>
      <c r="L25" s="75">
        <f>SUM(L26:L28)</f>
        <v>456</v>
      </c>
      <c r="M25" s="99">
        <f>SUM(M26:M28)</f>
        <v>556</v>
      </c>
      <c r="N25" s="96">
        <f>M21</f>
        <v>575</v>
      </c>
      <c r="O25" s="73" t="str">
        <f>B21</f>
        <v>WÜRTH</v>
      </c>
      <c r="P25" s="74">
        <f>SUM(P26:P28)</f>
        <v>402</v>
      </c>
      <c r="Q25" s="99">
        <f>SUM(Q26:Q28)</f>
        <v>502</v>
      </c>
      <c r="R25" s="96">
        <f>Q9</f>
        <v>545</v>
      </c>
      <c r="S25" s="73" t="str">
        <f>B9</f>
        <v>Aroz3D</v>
      </c>
      <c r="T25" s="74">
        <f>SUM(T26:T28)</f>
        <v>405</v>
      </c>
      <c r="U25" s="99">
        <f>SUM(U26:U28)</f>
        <v>505</v>
      </c>
      <c r="V25" s="96">
        <f>U17</f>
        <v>556</v>
      </c>
      <c r="W25" s="73" t="str">
        <f>B17</f>
        <v>Rommex</v>
      </c>
      <c r="X25" s="76">
        <f t="shared" si="0"/>
        <v>2619</v>
      </c>
      <c r="Y25" s="74">
        <f>SUM(Y26:Y28)</f>
        <v>2119</v>
      </c>
      <c r="Z25" s="100">
        <f>AVERAGE(Z26,Z27,Z28)</f>
        <v>174.6</v>
      </c>
      <c r="AA25" s="78">
        <f>AVERAGE(AA26,AA27,AA28)</f>
        <v>141.26666666666665</v>
      </c>
      <c r="AB25" s="262">
        <f>F26+J26+N26+R26+V26</f>
        <v>1</v>
      </c>
    </row>
    <row r="26" spans="1:28" s="101" customFormat="1" ht="16.149999999999999" customHeight="1" x14ac:dyDescent="0.2">
      <c r="A26" s="79"/>
      <c r="B26" s="80" t="s">
        <v>115</v>
      </c>
      <c r="C26" s="88">
        <v>46</v>
      </c>
      <c r="D26" s="81">
        <v>103</v>
      </c>
      <c r="E26" s="82">
        <f>D26+C26</f>
        <v>149</v>
      </c>
      <c r="F26" s="265">
        <v>0</v>
      </c>
      <c r="G26" s="266"/>
      <c r="H26" s="83">
        <v>139</v>
      </c>
      <c r="I26" s="84">
        <f>H26+C26</f>
        <v>185</v>
      </c>
      <c r="J26" s="265">
        <v>1</v>
      </c>
      <c r="K26" s="266"/>
      <c r="L26" s="83">
        <v>113</v>
      </c>
      <c r="M26" s="84">
        <f>L26+C26</f>
        <v>159</v>
      </c>
      <c r="N26" s="265">
        <v>0</v>
      </c>
      <c r="O26" s="266"/>
      <c r="P26" s="83">
        <v>127</v>
      </c>
      <c r="Q26" s="82">
        <f>P26+C26</f>
        <v>173</v>
      </c>
      <c r="R26" s="265">
        <v>0</v>
      </c>
      <c r="S26" s="266"/>
      <c r="T26" s="81">
        <v>114</v>
      </c>
      <c r="U26" s="82">
        <f>T26+C26</f>
        <v>160</v>
      </c>
      <c r="V26" s="265">
        <v>0</v>
      </c>
      <c r="W26" s="266"/>
      <c r="X26" s="84">
        <f t="shared" si="0"/>
        <v>826</v>
      </c>
      <c r="Y26" s="83">
        <f>D26+H26+L26+P26+T26</f>
        <v>596</v>
      </c>
      <c r="Z26" s="85">
        <f>AVERAGE(E26,I26,M26,Q26,U26)</f>
        <v>165.2</v>
      </c>
      <c r="AA26" s="86">
        <f>AVERAGE(E26,I26,M26,Q26,U26)-C26</f>
        <v>119.19999999999999</v>
      </c>
      <c r="AB26" s="263"/>
    </row>
    <row r="27" spans="1:28" s="101" customFormat="1" ht="16.149999999999999" customHeight="1" x14ac:dyDescent="0.2">
      <c r="A27" s="79"/>
      <c r="B27" s="87" t="s">
        <v>109</v>
      </c>
      <c r="C27" s="88">
        <v>32</v>
      </c>
      <c r="D27" s="81">
        <v>108</v>
      </c>
      <c r="E27" s="82">
        <f t="shared" ref="E27:E28" si="26">D27+C27</f>
        <v>140</v>
      </c>
      <c r="F27" s="267"/>
      <c r="G27" s="268"/>
      <c r="H27" s="83">
        <v>200</v>
      </c>
      <c r="I27" s="84">
        <f t="shared" ref="I27:I28" si="27">H27+C27</f>
        <v>232</v>
      </c>
      <c r="J27" s="267"/>
      <c r="K27" s="268"/>
      <c r="L27" s="83">
        <v>155</v>
      </c>
      <c r="M27" s="84">
        <f t="shared" ref="M27:M28" si="28">L27+C27</f>
        <v>187</v>
      </c>
      <c r="N27" s="267"/>
      <c r="O27" s="268"/>
      <c r="P27" s="81">
        <v>133</v>
      </c>
      <c r="Q27" s="82">
        <f t="shared" ref="Q27:Q28" si="29">P27+C27</f>
        <v>165</v>
      </c>
      <c r="R27" s="267"/>
      <c r="S27" s="268"/>
      <c r="T27" s="81">
        <v>140</v>
      </c>
      <c r="U27" s="82">
        <f t="shared" ref="U27:U28" si="30">T27+C27</f>
        <v>172</v>
      </c>
      <c r="V27" s="267"/>
      <c r="W27" s="268"/>
      <c r="X27" s="84">
        <f t="shared" si="0"/>
        <v>896</v>
      </c>
      <c r="Y27" s="83">
        <f>D27+H27+L27+P27+T27</f>
        <v>736</v>
      </c>
      <c r="Z27" s="85">
        <f>AVERAGE(E27,I27,M27,Q27,U27)</f>
        <v>179.2</v>
      </c>
      <c r="AA27" s="86">
        <f>AVERAGE(E27,I27,M27,Q27,U27)-C27</f>
        <v>147.19999999999999</v>
      </c>
      <c r="AB27" s="263"/>
    </row>
    <row r="28" spans="1:28" s="101" customFormat="1" ht="16.899999999999999" customHeight="1" thickBot="1" x14ac:dyDescent="0.25">
      <c r="A28" s="79"/>
      <c r="B28" s="89" t="s">
        <v>116</v>
      </c>
      <c r="C28" s="90">
        <v>22</v>
      </c>
      <c r="D28" s="81">
        <v>138</v>
      </c>
      <c r="E28" s="82">
        <f t="shared" si="26"/>
        <v>160</v>
      </c>
      <c r="F28" s="269"/>
      <c r="G28" s="270"/>
      <c r="H28" s="91">
        <v>168</v>
      </c>
      <c r="I28" s="84">
        <f t="shared" si="27"/>
        <v>190</v>
      </c>
      <c r="J28" s="269"/>
      <c r="K28" s="270"/>
      <c r="L28" s="83">
        <v>188</v>
      </c>
      <c r="M28" s="84">
        <f t="shared" si="28"/>
        <v>210</v>
      </c>
      <c r="N28" s="269"/>
      <c r="O28" s="270"/>
      <c r="P28" s="81">
        <v>142</v>
      </c>
      <c r="Q28" s="82">
        <f t="shared" si="29"/>
        <v>164</v>
      </c>
      <c r="R28" s="269"/>
      <c r="S28" s="270"/>
      <c r="T28" s="81">
        <v>151</v>
      </c>
      <c r="U28" s="82">
        <f t="shared" si="30"/>
        <v>173</v>
      </c>
      <c r="V28" s="269"/>
      <c r="W28" s="270"/>
      <c r="X28" s="92">
        <f t="shared" si="0"/>
        <v>897</v>
      </c>
      <c r="Y28" s="91">
        <f>D28+H28+L28+P28+T28</f>
        <v>787</v>
      </c>
      <c r="Z28" s="93">
        <f>AVERAGE(E28,I28,M28,Q28,U28)</f>
        <v>179.4</v>
      </c>
      <c r="AA28" s="94">
        <f>AVERAGE(E28,I28,M28,Q28,U28)-C28</f>
        <v>157.4</v>
      </c>
      <c r="AB28" s="264"/>
    </row>
    <row r="29" spans="1:28" s="101" customFormat="1" ht="16.899999999999999" customHeight="1" x14ac:dyDescent="0.2">
      <c r="A29" s="79"/>
      <c r="B29" s="105"/>
      <c r="C29" s="106"/>
      <c r="D29" s="107"/>
      <c r="E29" s="108"/>
      <c r="F29" s="109"/>
      <c r="G29" s="109"/>
      <c r="H29" s="107"/>
      <c r="I29" s="108"/>
      <c r="J29" s="109"/>
      <c r="K29" s="109"/>
      <c r="L29" s="107"/>
      <c r="M29" s="108"/>
      <c r="N29" s="109"/>
      <c r="O29" s="109"/>
      <c r="P29" s="107"/>
      <c r="Q29" s="108"/>
      <c r="R29" s="109"/>
      <c r="S29" s="109"/>
      <c r="T29" s="107"/>
      <c r="U29" s="108"/>
      <c r="V29" s="109"/>
      <c r="W29" s="109"/>
      <c r="X29" s="108"/>
      <c r="Y29" s="107"/>
      <c r="Z29" s="110"/>
      <c r="AA29" s="111"/>
      <c r="AB29" s="112"/>
    </row>
    <row r="30" spans="1:28" ht="22.5" x14ac:dyDescent="0.25">
      <c r="B30" s="36"/>
      <c r="C30" s="37"/>
      <c r="D30" s="38"/>
      <c r="E30" s="39"/>
      <c r="F30" s="39"/>
      <c r="G30" s="39" t="s">
        <v>68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7"/>
      <c r="S30" s="37"/>
      <c r="T30" s="37"/>
      <c r="U30" s="40"/>
      <c r="V30" s="189" t="s">
        <v>65</v>
      </c>
      <c r="W30" s="41"/>
      <c r="X30" s="41"/>
      <c r="Y30" s="41"/>
      <c r="Z30" s="37"/>
      <c r="AA30" s="37"/>
      <c r="AB30" s="38"/>
    </row>
    <row r="31" spans="1:28" ht="20.25" thickBot="1" x14ac:dyDescent="0.3">
      <c r="B31" s="42" t="s">
        <v>30</v>
      </c>
      <c r="C31" s="43"/>
      <c r="D31" s="38"/>
      <c r="E31" s="4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8"/>
    </row>
    <row r="32" spans="1:28" x14ac:dyDescent="0.25">
      <c r="B32" s="113" t="s">
        <v>3</v>
      </c>
      <c r="C32" s="45" t="s">
        <v>15</v>
      </c>
      <c r="D32" s="46"/>
      <c r="E32" s="188" t="s">
        <v>31</v>
      </c>
      <c r="F32" s="271" t="s">
        <v>32</v>
      </c>
      <c r="G32" s="272"/>
      <c r="H32" s="48"/>
      <c r="I32" s="188" t="s">
        <v>33</v>
      </c>
      <c r="J32" s="271" t="s">
        <v>32</v>
      </c>
      <c r="K32" s="272"/>
      <c r="L32" s="49"/>
      <c r="M32" s="188" t="s">
        <v>34</v>
      </c>
      <c r="N32" s="271" t="s">
        <v>32</v>
      </c>
      <c r="O32" s="272"/>
      <c r="P32" s="49"/>
      <c r="Q32" s="188" t="s">
        <v>35</v>
      </c>
      <c r="R32" s="271" t="s">
        <v>32</v>
      </c>
      <c r="S32" s="272"/>
      <c r="T32" s="50"/>
      <c r="U32" s="188" t="s">
        <v>36</v>
      </c>
      <c r="V32" s="271" t="s">
        <v>32</v>
      </c>
      <c r="W32" s="272"/>
      <c r="X32" s="188" t="s">
        <v>37</v>
      </c>
      <c r="Y32" s="51"/>
      <c r="Z32" s="52" t="s">
        <v>38</v>
      </c>
      <c r="AA32" s="53" t="s">
        <v>39</v>
      </c>
      <c r="AB32" s="54" t="s">
        <v>37</v>
      </c>
    </row>
    <row r="33" spans="1:34" ht="17.25" thickBot="1" x14ac:dyDescent="0.3">
      <c r="A33" s="55"/>
      <c r="B33" s="114" t="s">
        <v>40</v>
      </c>
      <c r="C33" s="56"/>
      <c r="D33" s="57"/>
      <c r="E33" s="58" t="s">
        <v>41</v>
      </c>
      <c r="F33" s="273" t="s">
        <v>42</v>
      </c>
      <c r="G33" s="274"/>
      <c r="H33" s="59"/>
      <c r="I33" s="58" t="s">
        <v>41</v>
      </c>
      <c r="J33" s="273" t="s">
        <v>42</v>
      </c>
      <c r="K33" s="274"/>
      <c r="L33" s="58"/>
      <c r="M33" s="58" t="s">
        <v>41</v>
      </c>
      <c r="N33" s="273" t="s">
        <v>42</v>
      </c>
      <c r="O33" s="274"/>
      <c r="P33" s="58"/>
      <c r="Q33" s="58" t="s">
        <v>41</v>
      </c>
      <c r="R33" s="273" t="s">
        <v>42</v>
      </c>
      <c r="S33" s="274"/>
      <c r="T33" s="60"/>
      <c r="U33" s="58" t="s">
        <v>41</v>
      </c>
      <c r="V33" s="273" t="s">
        <v>42</v>
      </c>
      <c r="W33" s="274"/>
      <c r="X33" s="61" t="s">
        <v>41</v>
      </c>
      <c r="Y33" s="62" t="s">
        <v>43</v>
      </c>
      <c r="Z33" s="63" t="s">
        <v>44</v>
      </c>
      <c r="AA33" s="64" t="s">
        <v>45</v>
      </c>
      <c r="AB33" s="65" t="s">
        <v>46</v>
      </c>
    </row>
    <row r="34" spans="1:34" ht="48.75" customHeight="1" thickBot="1" x14ac:dyDescent="0.3">
      <c r="A34" s="66"/>
      <c r="B34" s="95" t="s">
        <v>92</v>
      </c>
      <c r="C34" s="194">
        <f>SUM(C35:C37)</f>
        <v>43</v>
      </c>
      <c r="D34" s="67">
        <f>SUM(D35:D37)</f>
        <v>531</v>
      </c>
      <c r="E34" s="68">
        <f>SUM(E35:E37)</f>
        <v>574</v>
      </c>
      <c r="F34" s="69">
        <f>E54</f>
        <v>517</v>
      </c>
      <c r="G34" s="70" t="str">
        <f>B54</f>
        <v>Verx 2</v>
      </c>
      <c r="H34" s="71">
        <f>SUM(H35:H37)</f>
        <v>535</v>
      </c>
      <c r="I34" s="72">
        <f>SUM(I35:I37)</f>
        <v>578</v>
      </c>
      <c r="J34" s="72">
        <f>I50</f>
        <v>611</v>
      </c>
      <c r="K34" s="73" t="str">
        <f>B50</f>
        <v>Temper</v>
      </c>
      <c r="L34" s="74">
        <f>SUM(L35:L37)</f>
        <v>532</v>
      </c>
      <c r="M34" s="69">
        <f>SUM(M35:M37)</f>
        <v>575</v>
      </c>
      <c r="N34" s="69">
        <f>M46</f>
        <v>525</v>
      </c>
      <c r="O34" s="70" t="str">
        <f>B46</f>
        <v>Egesten Metall</v>
      </c>
      <c r="P34" s="75">
        <f>SUM(P35:P37)</f>
        <v>564</v>
      </c>
      <c r="Q34" s="69">
        <f>SUM(Q35:Q37)</f>
        <v>607</v>
      </c>
      <c r="R34" s="69">
        <f>Q42</f>
        <v>556</v>
      </c>
      <c r="S34" s="70" t="str">
        <f>B42</f>
        <v>Aavmar</v>
      </c>
      <c r="T34" s="75">
        <f>SUM(T35:T37)</f>
        <v>487</v>
      </c>
      <c r="U34" s="69">
        <f>SUM(U35:U37)</f>
        <v>530</v>
      </c>
      <c r="V34" s="69">
        <f>U38</f>
        <v>546</v>
      </c>
      <c r="W34" s="70" t="str">
        <f>B38</f>
        <v>VERX</v>
      </c>
      <c r="X34" s="76">
        <f t="shared" ref="X34:X57" si="31">E34+I34+M34+Q34+U34</f>
        <v>2864</v>
      </c>
      <c r="Y34" s="74">
        <f>SUM(Y35:Y37)</f>
        <v>2649</v>
      </c>
      <c r="Z34" s="77">
        <f>AVERAGE(Z35,Z36,Z37)</f>
        <v>190.93333333333331</v>
      </c>
      <c r="AA34" s="78">
        <f>AVERAGE(AA35,AA36,AA37)</f>
        <v>176.6</v>
      </c>
      <c r="AB34" s="262">
        <f>F35+J35+N35+R35+V35</f>
        <v>3</v>
      </c>
    </row>
    <row r="35" spans="1:34" ht="16.899999999999999" customHeight="1" x14ac:dyDescent="0.25">
      <c r="A35" s="79"/>
      <c r="B35" s="80" t="s">
        <v>85</v>
      </c>
      <c r="C35" s="195">
        <v>14</v>
      </c>
      <c r="D35" s="81">
        <v>143</v>
      </c>
      <c r="E35" s="82">
        <f>D35+C35</f>
        <v>157</v>
      </c>
      <c r="F35" s="265">
        <v>1</v>
      </c>
      <c r="G35" s="266"/>
      <c r="H35" s="83">
        <v>185</v>
      </c>
      <c r="I35" s="84">
        <f>H35+C35</f>
        <v>199</v>
      </c>
      <c r="J35" s="265">
        <v>0</v>
      </c>
      <c r="K35" s="266"/>
      <c r="L35" s="83">
        <v>190</v>
      </c>
      <c r="M35" s="84">
        <f>L35+C35</f>
        <v>204</v>
      </c>
      <c r="N35" s="265">
        <v>1</v>
      </c>
      <c r="O35" s="266"/>
      <c r="P35" s="83">
        <v>169</v>
      </c>
      <c r="Q35" s="82">
        <f>P35+C35</f>
        <v>183</v>
      </c>
      <c r="R35" s="265">
        <v>1</v>
      </c>
      <c r="S35" s="266"/>
      <c r="T35" s="81">
        <v>160</v>
      </c>
      <c r="U35" s="82">
        <f>T35+C35</f>
        <v>174</v>
      </c>
      <c r="V35" s="265">
        <v>0</v>
      </c>
      <c r="W35" s="266"/>
      <c r="X35" s="84">
        <f t="shared" si="31"/>
        <v>917</v>
      </c>
      <c r="Y35" s="83">
        <f>D35+H35+L35+P35+T35</f>
        <v>847</v>
      </c>
      <c r="Z35" s="85">
        <f>AVERAGE(E35,I35,M35,Q35,U35)</f>
        <v>183.4</v>
      </c>
      <c r="AA35" s="86">
        <f>AVERAGE(E35,I35,M35,Q35,U35)-C35</f>
        <v>169.4</v>
      </c>
      <c r="AB35" s="263"/>
    </row>
    <row r="36" spans="1:34" s="55" customFormat="1" ht="16.149999999999999" customHeight="1" x14ac:dyDescent="0.25">
      <c r="A36" s="79"/>
      <c r="B36" s="87" t="s">
        <v>86</v>
      </c>
      <c r="C36" s="88">
        <v>25</v>
      </c>
      <c r="D36" s="81">
        <v>175</v>
      </c>
      <c r="E36" s="82">
        <f t="shared" ref="E36:E37" si="32">D36+C36</f>
        <v>200</v>
      </c>
      <c r="F36" s="267"/>
      <c r="G36" s="268"/>
      <c r="H36" s="83">
        <v>164</v>
      </c>
      <c r="I36" s="84">
        <f t="shared" ref="I36:I37" si="33">H36+C36</f>
        <v>189</v>
      </c>
      <c r="J36" s="267"/>
      <c r="K36" s="268"/>
      <c r="L36" s="83">
        <v>157</v>
      </c>
      <c r="M36" s="84">
        <f t="shared" ref="M36:M37" si="34">L36+C36</f>
        <v>182</v>
      </c>
      <c r="N36" s="267"/>
      <c r="O36" s="268"/>
      <c r="P36" s="81">
        <v>169</v>
      </c>
      <c r="Q36" s="82">
        <f t="shared" ref="Q36:Q37" si="35">P36+C36</f>
        <v>194</v>
      </c>
      <c r="R36" s="267"/>
      <c r="S36" s="268"/>
      <c r="T36" s="81">
        <v>182</v>
      </c>
      <c r="U36" s="82">
        <f t="shared" ref="U36:U37" si="36">T36+C36</f>
        <v>207</v>
      </c>
      <c r="V36" s="267"/>
      <c r="W36" s="268"/>
      <c r="X36" s="84">
        <f t="shared" si="31"/>
        <v>972</v>
      </c>
      <c r="Y36" s="83">
        <f>D36+H36+L36+P36+T36</f>
        <v>847</v>
      </c>
      <c r="Z36" s="85">
        <f>AVERAGE(E36,I36,M36,Q36,U36)</f>
        <v>194.4</v>
      </c>
      <c r="AA36" s="86">
        <f>AVERAGE(E36,I36,M36,Q36,U36)-C36</f>
        <v>169.4</v>
      </c>
      <c r="AB36" s="263"/>
      <c r="AD36" s="35"/>
      <c r="AE36" s="35"/>
      <c r="AF36" s="35"/>
      <c r="AG36" s="35"/>
      <c r="AH36" s="35"/>
    </row>
    <row r="37" spans="1:34" s="55" customFormat="1" ht="17.45" customHeight="1" thickBot="1" x14ac:dyDescent="0.3">
      <c r="A37" s="79"/>
      <c r="B37" s="89" t="s">
        <v>87</v>
      </c>
      <c r="C37" s="90">
        <v>4</v>
      </c>
      <c r="D37" s="81">
        <v>213</v>
      </c>
      <c r="E37" s="82">
        <f t="shared" si="32"/>
        <v>217</v>
      </c>
      <c r="F37" s="269"/>
      <c r="G37" s="270"/>
      <c r="H37" s="91">
        <v>186</v>
      </c>
      <c r="I37" s="84">
        <f t="shared" si="33"/>
        <v>190</v>
      </c>
      <c r="J37" s="269"/>
      <c r="K37" s="270"/>
      <c r="L37" s="83">
        <v>185</v>
      </c>
      <c r="M37" s="84">
        <f t="shared" si="34"/>
        <v>189</v>
      </c>
      <c r="N37" s="269"/>
      <c r="O37" s="270"/>
      <c r="P37" s="81">
        <v>226</v>
      </c>
      <c r="Q37" s="82">
        <f t="shared" si="35"/>
        <v>230</v>
      </c>
      <c r="R37" s="269"/>
      <c r="S37" s="270"/>
      <c r="T37" s="81">
        <v>145</v>
      </c>
      <c r="U37" s="82">
        <f t="shared" si="36"/>
        <v>149</v>
      </c>
      <c r="V37" s="269"/>
      <c r="W37" s="270"/>
      <c r="X37" s="92">
        <f t="shared" si="31"/>
        <v>975</v>
      </c>
      <c r="Y37" s="91">
        <f>D37+H37+L37+P37+T37</f>
        <v>955</v>
      </c>
      <c r="Z37" s="93">
        <f>AVERAGE(E37,I37,M37,Q37,U37)</f>
        <v>195</v>
      </c>
      <c r="AA37" s="94">
        <f>AVERAGE(E37,I37,M37,Q37,U37)-C37</f>
        <v>191</v>
      </c>
      <c r="AB37" s="264"/>
      <c r="AD37" s="35"/>
      <c r="AE37" s="35"/>
      <c r="AF37" s="35"/>
      <c r="AG37" s="35"/>
      <c r="AH37" s="35"/>
    </row>
    <row r="38" spans="1:34" s="101" customFormat="1" ht="48.75" customHeight="1" thickBot="1" x14ac:dyDescent="0.3">
      <c r="A38" s="79"/>
      <c r="B38" s="95" t="s">
        <v>73</v>
      </c>
      <c r="C38" s="196">
        <f>SUM(C39:C41)</f>
        <v>81</v>
      </c>
      <c r="D38" s="67">
        <f>SUM(D39:D41)</f>
        <v>494</v>
      </c>
      <c r="E38" s="96">
        <f>SUM(E39:E41)</f>
        <v>575</v>
      </c>
      <c r="F38" s="96">
        <f>E50</f>
        <v>468</v>
      </c>
      <c r="G38" s="73" t="str">
        <f>B50</f>
        <v>Temper</v>
      </c>
      <c r="H38" s="97">
        <f>SUM(H39:H41)</f>
        <v>482</v>
      </c>
      <c r="I38" s="96">
        <f>SUM(I39:I41)</f>
        <v>563</v>
      </c>
      <c r="J38" s="96">
        <f>I46</f>
        <v>546</v>
      </c>
      <c r="K38" s="73" t="str">
        <f>B46</f>
        <v>Egesten Metall</v>
      </c>
      <c r="L38" s="74">
        <f>SUM(L39:L41)</f>
        <v>474</v>
      </c>
      <c r="M38" s="98">
        <f>SUM(M39:M41)</f>
        <v>555</v>
      </c>
      <c r="N38" s="96">
        <f>M42</f>
        <v>548</v>
      </c>
      <c r="O38" s="73" t="str">
        <f>B42</f>
        <v>Aavmar</v>
      </c>
      <c r="P38" s="74">
        <f>SUM(P39:P41)</f>
        <v>521</v>
      </c>
      <c r="Q38" s="69">
        <f>SUM(Q39:Q41)</f>
        <v>602</v>
      </c>
      <c r="R38" s="96">
        <f>Q54</f>
        <v>457</v>
      </c>
      <c r="S38" s="73" t="str">
        <f>B54</f>
        <v>Verx 2</v>
      </c>
      <c r="T38" s="74">
        <f>SUM(T39:T41)</f>
        <v>465</v>
      </c>
      <c r="U38" s="99">
        <f>SUM(U39:U41)</f>
        <v>546</v>
      </c>
      <c r="V38" s="96">
        <f>U34</f>
        <v>530</v>
      </c>
      <c r="W38" s="73" t="str">
        <f>B34</f>
        <v>TER Team</v>
      </c>
      <c r="X38" s="76">
        <f t="shared" si="31"/>
        <v>2841</v>
      </c>
      <c r="Y38" s="74">
        <f>SUM(Y39:Y41)</f>
        <v>2436</v>
      </c>
      <c r="Z38" s="100">
        <f>AVERAGE(Z39,Z40,Z41)</f>
        <v>189.4</v>
      </c>
      <c r="AA38" s="78">
        <f>AVERAGE(AA39,AA40,AA41)</f>
        <v>162.4</v>
      </c>
      <c r="AB38" s="262">
        <f>F39+J39+N39+R39+V39</f>
        <v>5</v>
      </c>
      <c r="AD38" s="35"/>
      <c r="AE38" s="35"/>
      <c r="AF38" s="35"/>
      <c r="AG38" s="35"/>
      <c r="AH38" s="35"/>
    </row>
    <row r="39" spans="1:34" s="101" customFormat="1" ht="16.149999999999999" customHeight="1" x14ac:dyDescent="0.25">
      <c r="A39" s="79"/>
      <c r="B39" s="80" t="s">
        <v>74</v>
      </c>
      <c r="C39" s="88">
        <v>9</v>
      </c>
      <c r="D39" s="81">
        <v>175</v>
      </c>
      <c r="E39" s="82">
        <f>D39+C39</f>
        <v>184</v>
      </c>
      <c r="F39" s="265">
        <v>1</v>
      </c>
      <c r="G39" s="266"/>
      <c r="H39" s="83">
        <v>165</v>
      </c>
      <c r="I39" s="84">
        <f>H39+C39</f>
        <v>174</v>
      </c>
      <c r="J39" s="265">
        <v>1</v>
      </c>
      <c r="K39" s="266"/>
      <c r="L39" s="83">
        <v>176</v>
      </c>
      <c r="M39" s="84">
        <f>L39+C39</f>
        <v>185</v>
      </c>
      <c r="N39" s="265">
        <v>1</v>
      </c>
      <c r="O39" s="266"/>
      <c r="P39" s="83">
        <v>204</v>
      </c>
      <c r="Q39" s="82">
        <f>P39+C39</f>
        <v>213</v>
      </c>
      <c r="R39" s="265">
        <v>1</v>
      </c>
      <c r="S39" s="266"/>
      <c r="T39" s="81">
        <v>179</v>
      </c>
      <c r="U39" s="82">
        <f>T39+C39</f>
        <v>188</v>
      </c>
      <c r="V39" s="265">
        <v>1</v>
      </c>
      <c r="W39" s="266"/>
      <c r="X39" s="84">
        <f t="shared" si="31"/>
        <v>944</v>
      </c>
      <c r="Y39" s="83">
        <f>D39+H39+L39+P39+T39</f>
        <v>899</v>
      </c>
      <c r="Z39" s="85">
        <f>AVERAGE(E39,I39,M39,Q39,U39)</f>
        <v>188.8</v>
      </c>
      <c r="AA39" s="86">
        <f>AVERAGE(E39,I39,M39,Q39,U39)-C39</f>
        <v>179.8</v>
      </c>
      <c r="AB39" s="263"/>
      <c r="AD39" s="35"/>
      <c r="AE39" s="35"/>
      <c r="AF39" s="35"/>
      <c r="AG39" s="35"/>
      <c r="AH39" s="35"/>
    </row>
    <row r="40" spans="1:34" s="101" customFormat="1" ht="16.149999999999999" customHeight="1" x14ac:dyDescent="0.25">
      <c r="A40" s="79"/>
      <c r="B40" s="87" t="s">
        <v>88</v>
      </c>
      <c r="C40" s="88">
        <v>60</v>
      </c>
      <c r="D40" s="81">
        <v>137</v>
      </c>
      <c r="E40" s="82">
        <f t="shared" ref="E40:E41" si="37">D40+C40</f>
        <v>197</v>
      </c>
      <c r="F40" s="267"/>
      <c r="G40" s="268"/>
      <c r="H40" s="83">
        <v>153</v>
      </c>
      <c r="I40" s="84">
        <f t="shared" ref="I40:I41" si="38">H40+C40</f>
        <v>213</v>
      </c>
      <c r="J40" s="267"/>
      <c r="K40" s="268"/>
      <c r="L40" s="83">
        <v>150</v>
      </c>
      <c r="M40" s="84">
        <f t="shared" ref="M40:M41" si="39">L40+C40</f>
        <v>210</v>
      </c>
      <c r="N40" s="267"/>
      <c r="O40" s="268"/>
      <c r="P40" s="81">
        <v>174</v>
      </c>
      <c r="Q40" s="82">
        <f t="shared" ref="Q40:Q41" si="40">P40+C40</f>
        <v>234</v>
      </c>
      <c r="R40" s="267"/>
      <c r="S40" s="268"/>
      <c r="T40" s="81">
        <v>135</v>
      </c>
      <c r="U40" s="82">
        <f t="shared" ref="U40:U41" si="41">T40+C40</f>
        <v>195</v>
      </c>
      <c r="V40" s="267"/>
      <c r="W40" s="268"/>
      <c r="X40" s="84">
        <f t="shared" si="31"/>
        <v>1049</v>
      </c>
      <c r="Y40" s="83">
        <f>D40+H40+L40+P40+T40</f>
        <v>749</v>
      </c>
      <c r="Z40" s="85">
        <f>AVERAGE(E40,I40,M40,Q40,U40)</f>
        <v>209.8</v>
      </c>
      <c r="AA40" s="86">
        <f>AVERAGE(E40,I40,M40,Q40,U40)-C40</f>
        <v>149.80000000000001</v>
      </c>
      <c r="AB40" s="263"/>
      <c r="AD40" s="35"/>
      <c r="AE40" s="35"/>
      <c r="AF40" s="35"/>
      <c r="AG40" s="35"/>
      <c r="AH40" s="35"/>
    </row>
    <row r="41" spans="1:34" s="101" customFormat="1" ht="16.899999999999999" customHeight="1" thickBot="1" x14ac:dyDescent="0.3">
      <c r="A41" s="79"/>
      <c r="B41" s="89" t="s">
        <v>75</v>
      </c>
      <c r="C41" s="90">
        <v>12</v>
      </c>
      <c r="D41" s="81">
        <v>182</v>
      </c>
      <c r="E41" s="82">
        <f t="shared" si="37"/>
        <v>194</v>
      </c>
      <c r="F41" s="269"/>
      <c r="G41" s="270"/>
      <c r="H41" s="91">
        <v>164</v>
      </c>
      <c r="I41" s="84">
        <f t="shared" si="38"/>
        <v>176</v>
      </c>
      <c r="J41" s="269"/>
      <c r="K41" s="270"/>
      <c r="L41" s="83">
        <v>148</v>
      </c>
      <c r="M41" s="84">
        <f t="shared" si="39"/>
        <v>160</v>
      </c>
      <c r="N41" s="269"/>
      <c r="O41" s="270"/>
      <c r="P41" s="81">
        <v>143</v>
      </c>
      <c r="Q41" s="82">
        <f t="shared" si="40"/>
        <v>155</v>
      </c>
      <c r="R41" s="269"/>
      <c r="S41" s="270"/>
      <c r="T41" s="81">
        <v>151</v>
      </c>
      <c r="U41" s="82">
        <f t="shared" si="41"/>
        <v>163</v>
      </c>
      <c r="V41" s="269"/>
      <c r="W41" s="270"/>
      <c r="X41" s="92">
        <f t="shared" si="31"/>
        <v>848</v>
      </c>
      <c r="Y41" s="91">
        <f>D41+H41+L41+P41+T41</f>
        <v>788</v>
      </c>
      <c r="Z41" s="93">
        <f>AVERAGE(E41,I41,M41,Q41,U41)</f>
        <v>169.6</v>
      </c>
      <c r="AA41" s="94">
        <f>AVERAGE(E41,I41,M41,Q41,U41)-C41</f>
        <v>157.6</v>
      </c>
      <c r="AB41" s="264"/>
      <c r="AD41" s="35"/>
      <c r="AE41" s="35"/>
      <c r="AF41" s="35"/>
      <c r="AG41" s="35"/>
      <c r="AH41" s="35"/>
    </row>
    <row r="42" spans="1:34" s="101" customFormat="1" ht="44.45" customHeight="1" thickBot="1" x14ac:dyDescent="0.25">
      <c r="A42" s="79"/>
      <c r="B42" s="95" t="s">
        <v>69</v>
      </c>
      <c r="C42" s="196">
        <f>SUM(C43:C45)</f>
        <v>113</v>
      </c>
      <c r="D42" s="67">
        <f>SUM(D43:D45)</f>
        <v>414</v>
      </c>
      <c r="E42" s="96">
        <f>SUM(E43:E45)</f>
        <v>527</v>
      </c>
      <c r="F42" s="96">
        <f>E46</f>
        <v>565</v>
      </c>
      <c r="G42" s="73" t="str">
        <f>B46</f>
        <v>Egesten Metall</v>
      </c>
      <c r="H42" s="97">
        <f>SUM(H43:H45)</f>
        <v>372</v>
      </c>
      <c r="I42" s="96">
        <f>SUM(I43:I45)</f>
        <v>485</v>
      </c>
      <c r="J42" s="96">
        <f>I54</f>
        <v>528</v>
      </c>
      <c r="K42" s="73" t="str">
        <f>B54</f>
        <v>Verx 2</v>
      </c>
      <c r="L42" s="74">
        <f>SUM(L43:L45)</f>
        <v>435</v>
      </c>
      <c r="M42" s="96">
        <f>SUM(M43:M45)</f>
        <v>548</v>
      </c>
      <c r="N42" s="96">
        <f>M38</f>
        <v>555</v>
      </c>
      <c r="O42" s="73" t="str">
        <f>B38</f>
        <v>VERX</v>
      </c>
      <c r="P42" s="74">
        <f>SUM(P43:P45)</f>
        <v>443</v>
      </c>
      <c r="Q42" s="96">
        <f>SUM(Q43:Q45)</f>
        <v>556</v>
      </c>
      <c r="R42" s="96">
        <f>Q34</f>
        <v>607</v>
      </c>
      <c r="S42" s="73" t="str">
        <f>B34</f>
        <v>TER Team</v>
      </c>
      <c r="T42" s="74">
        <f>SUM(T43:T45)</f>
        <v>364</v>
      </c>
      <c r="U42" s="96">
        <f>SUM(U43:U45)</f>
        <v>477</v>
      </c>
      <c r="V42" s="96">
        <f>U50</f>
        <v>492</v>
      </c>
      <c r="W42" s="73" t="str">
        <f>B50</f>
        <v>Temper</v>
      </c>
      <c r="X42" s="76">
        <f t="shared" si="31"/>
        <v>2593</v>
      </c>
      <c r="Y42" s="74">
        <f>SUM(Y43:Y45)</f>
        <v>2028</v>
      </c>
      <c r="Z42" s="100">
        <f>AVERAGE(Z43,Z44,Z45)</f>
        <v>172.86666666666667</v>
      </c>
      <c r="AA42" s="78">
        <f>AVERAGE(AA43,AA44,AA45)</f>
        <v>135.20000000000002</v>
      </c>
      <c r="AB42" s="262">
        <f>F43+J43+N43+R43+V43</f>
        <v>0</v>
      </c>
    </row>
    <row r="43" spans="1:34" s="101" customFormat="1" ht="16.149999999999999" customHeight="1" x14ac:dyDescent="0.2">
      <c r="A43" s="79"/>
      <c r="B43" s="198" t="s">
        <v>78</v>
      </c>
      <c r="C43" s="88">
        <v>56</v>
      </c>
      <c r="D43" s="81">
        <v>141</v>
      </c>
      <c r="E43" s="82">
        <f>D43+C43</f>
        <v>197</v>
      </c>
      <c r="F43" s="265">
        <v>0</v>
      </c>
      <c r="G43" s="266"/>
      <c r="H43" s="83">
        <v>113</v>
      </c>
      <c r="I43" s="84">
        <f>H43+C43</f>
        <v>169</v>
      </c>
      <c r="J43" s="265">
        <v>0</v>
      </c>
      <c r="K43" s="266"/>
      <c r="L43" s="83">
        <v>99</v>
      </c>
      <c r="M43" s="84">
        <f>L43+C43</f>
        <v>155</v>
      </c>
      <c r="N43" s="265">
        <v>0</v>
      </c>
      <c r="O43" s="266"/>
      <c r="P43" s="83">
        <v>129</v>
      </c>
      <c r="Q43" s="82">
        <f>P43+C43</f>
        <v>185</v>
      </c>
      <c r="R43" s="265">
        <v>0</v>
      </c>
      <c r="S43" s="266"/>
      <c r="T43" s="81">
        <v>102</v>
      </c>
      <c r="U43" s="82">
        <f>T43+C43</f>
        <v>158</v>
      </c>
      <c r="V43" s="265">
        <v>0</v>
      </c>
      <c r="W43" s="266"/>
      <c r="X43" s="84">
        <f t="shared" si="31"/>
        <v>864</v>
      </c>
      <c r="Y43" s="83">
        <f>D43+H43+L43+P43+T43</f>
        <v>584</v>
      </c>
      <c r="Z43" s="85">
        <f>AVERAGE(E43,I43,M43,Q43,U43)</f>
        <v>172.8</v>
      </c>
      <c r="AA43" s="86">
        <f>AVERAGE(E43,I43,M43,Q43,U43)-C43</f>
        <v>116.80000000000001</v>
      </c>
      <c r="AB43" s="263"/>
    </row>
    <row r="44" spans="1:34" s="101" customFormat="1" ht="16.149999999999999" customHeight="1" x14ac:dyDescent="0.2">
      <c r="A44" s="79"/>
      <c r="B44" s="198" t="s">
        <v>79</v>
      </c>
      <c r="C44" s="88">
        <v>28</v>
      </c>
      <c r="D44" s="81">
        <v>138</v>
      </c>
      <c r="E44" s="82">
        <f t="shared" ref="E44:E45" si="42">D44+C44</f>
        <v>166</v>
      </c>
      <c r="F44" s="267"/>
      <c r="G44" s="268"/>
      <c r="H44" s="83">
        <v>145</v>
      </c>
      <c r="I44" s="84">
        <f t="shared" ref="I44:I45" si="43">H44+C44</f>
        <v>173</v>
      </c>
      <c r="J44" s="267"/>
      <c r="K44" s="268"/>
      <c r="L44" s="83">
        <v>190</v>
      </c>
      <c r="M44" s="84">
        <f t="shared" ref="M44:M45" si="44">L44+C44</f>
        <v>218</v>
      </c>
      <c r="N44" s="267"/>
      <c r="O44" s="268"/>
      <c r="P44" s="81">
        <v>153</v>
      </c>
      <c r="Q44" s="82">
        <f t="shared" ref="Q44:Q45" si="45">P44+C44</f>
        <v>181</v>
      </c>
      <c r="R44" s="267"/>
      <c r="S44" s="268"/>
      <c r="T44" s="81">
        <v>118</v>
      </c>
      <c r="U44" s="82">
        <f t="shared" ref="U44:U45" si="46">T44+C44</f>
        <v>146</v>
      </c>
      <c r="V44" s="267"/>
      <c r="W44" s="268"/>
      <c r="X44" s="84">
        <f t="shared" si="31"/>
        <v>884</v>
      </c>
      <c r="Y44" s="83">
        <f>D44+H44+L44+P44+T44</f>
        <v>744</v>
      </c>
      <c r="Z44" s="85">
        <f>AVERAGE(E44,I44,M44,Q44,U44)</f>
        <v>176.8</v>
      </c>
      <c r="AA44" s="86">
        <f>AVERAGE(E44,I44,M44,Q44,U44)-C44</f>
        <v>148.80000000000001</v>
      </c>
      <c r="AB44" s="263"/>
    </row>
    <row r="45" spans="1:34" s="101" customFormat="1" ht="16.899999999999999" customHeight="1" thickBot="1" x14ac:dyDescent="0.25">
      <c r="A45" s="79"/>
      <c r="B45" s="199" t="s">
        <v>80</v>
      </c>
      <c r="C45" s="90">
        <v>29</v>
      </c>
      <c r="D45" s="81">
        <v>135</v>
      </c>
      <c r="E45" s="82">
        <f t="shared" si="42"/>
        <v>164</v>
      </c>
      <c r="F45" s="269"/>
      <c r="G45" s="270"/>
      <c r="H45" s="91">
        <v>114</v>
      </c>
      <c r="I45" s="84">
        <f t="shared" si="43"/>
        <v>143</v>
      </c>
      <c r="J45" s="269"/>
      <c r="K45" s="270"/>
      <c r="L45" s="83">
        <v>146</v>
      </c>
      <c r="M45" s="84">
        <f t="shared" si="44"/>
        <v>175</v>
      </c>
      <c r="N45" s="269"/>
      <c r="O45" s="270"/>
      <c r="P45" s="81">
        <v>161</v>
      </c>
      <c r="Q45" s="82">
        <f t="shared" si="45"/>
        <v>190</v>
      </c>
      <c r="R45" s="269"/>
      <c r="S45" s="270"/>
      <c r="T45" s="81">
        <v>144</v>
      </c>
      <c r="U45" s="82">
        <f t="shared" si="46"/>
        <v>173</v>
      </c>
      <c r="V45" s="269"/>
      <c r="W45" s="270"/>
      <c r="X45" s="92">
        <f t="shared" si="31"/>
        <v>845</v>
      </c>
      <c r="Y45" s="91">
        <f>D45+H45+L45+P45+T45</f>
        <v>700</v>
      </c>
      <c r="Z45" s="93">
        <f>AVERAGE(E45,I45,M45,Q45,U45)</f>
        <v>169</v>
      </c>
      <c r="AA45" s="94">
        <f>AVERAGE(E45,I45,M45,Q45,U45)-C45</f>
        <v>140</v>
      </c>
      <c r="AB45" s="264"/>
    </row>
    <row r="46" spans="1:34" s="101" customFormat="1" ht="48.75" customHeight="1" thickBot="1" x14ac:dyDescent="0.25">
      <c r="A46" s="79"/>
      <c r="B46" s="95" t="s">
        <v>70</v>
      </c>
      <c r="C46" s="196">
        <f>SUM(C47:C49)</f>
        <v>86</v>
      </c>
      <c r="D46" s="67">
        <f>SUM(D47:D49)</f>
        <v>479</v>
      </c>
      <c r="E46" s="96">
        <f>SUM(E47:E49)</f>
        <v>565</v>
      </c>
      <c r="F46" s="96">
        <f>E42</f>
        <v>527</v>
      </c>
      <c r="G46" s="73" t="str">
        <f>B42</f>
        <v>Aavmar</v>
      </c>
      <c r="H46" s="102">
        <f>SUM(H47:H49)</f>
        <v>460</v>
      </c>
      <c r="I46" s="96">
        <f>SUM(I47:I49)</f>
        <v>546</v>
      </c>
      <c r="J46" s="96">
        <f>I38</f>
        <v>563</v>
      </c>
      <c r="K46" s="73" t="str">
        <f>B38</f>
        <v>VERX</v>
      </c>
      <c r="L46" s="75">
        <f>SUM(L47:L49)</f>
        <v>439</v>
      </c>
      <c r="M46" s="99">
        <f>SUM(M47:M49)</f>
        <v>525</v>
      </c>
      <c r="N46" s="96">
        <f>M34</f>
        <v>575</v>
      </c>
      <c r="O46" s="73" t="str">
        <f>B34</f>
        <v>TER Team</v>
      </c>
      <c r="P46" s="74">
        <f>SUM(P47:P49)</f>
        <v>426</v>
      </c>
      <c r="Q46" s="99">
        <f>SUM(Q47:Q49)</f>
        <v>512</v>
      </c>
      <c r="R46" s="96">
        <f>Q50</f>
        <v>532</v>
      </c>
      <c r="S46" s="73" t="str">
        <f>B50</f>
        <v>Temper</v>
      </c>
      <c r="T46" s="74">
        <f>SUM(T47:T49)</f>
        <v>460</v>
      </c>
      <c r="U46" s="99">
        <f>SUM(U47:U49)</f>
        <v>546</v>
      </c>
      <c r="V46" s="96">
        <f>U54</f>
        <v>465</v>
      </c>
      <c r="W46" s="73" t="str">
        <f>B54</f>
        <v>Verx 2</v>
      </c>
      <c r="X46" s="76">
        <f t="shared" si="31"/>
        <v>2694</v>
      </c>
      <c r="Y46" s="74">
        <f>SUM(Y47:Y49)</f>
        <v>2264</v>
      </c>
      <c r="Z46" s="100">
        <f>AVERAGE(Z47,Z48,Z49)</f>
        <v>179.6</v>
      </c>
      <c r="AA46" s="78">
        <f>AVERAGE(AA47,AA48,AA49)</f>
        <v>150.93333333333331</v>
      </c>
      <c r="AB46" s="262">
        <f>F47+J47+N47+R47+V47</f>
        <v>2</v>
      </c>
    </row>
    <row r="47" spans="1:34" s="101" customFormat="1" ht="16.149999999999999" customHeight="1" x14ac:dyDescent="0.2">
      <c r="A47" s="79"/>
      <c r="B47" s="80" t="s">
        <v>81</v>
      </c>
      <c r="C47" s="88">
        <v>60</v>
      </c>
      <c r="D47" s="81">
        <v>102</v>
      </c>
      <c r="E47" s="82">
        <f>D47+C47</f>
        <v>162</v>
      </c>
      <c r="F47" s="265">
        <v>1</v>
      </c>
      <c r="G47" s="266"/>
      <c r="H47" s="83">
        <v>125</v>
      </c>
      <c r="I47" s="84">
        <f>H47+C47</f>
        <v>185</v>
      </c>
      <c r="J47" s="265">
        <v>0</v>
      </c>
      <c r="K47" s="266"/>
      <c r="L47" s="83">
        <v>129</v>
      </c>
      <c r="M47" s="84">
        <f>L47+C47</f>
        <v>189</v>
      </c>
      <c r="N47" s="265">
        <v>0</v>
      </c>
      <c r="O47" s="266"/>
      <c r="P47" s="83">
        <v>112</v>
      </c>
      <c r="Q47" s="82">
        <f>P47+C47</f>
        <v>172</v>
      </c>
      <c r="R47" s="265">
        <v>0</v>
      </c>
      <c r="S47" s="266"/>
      <c r="T47" s="81">
        <v>102</v>
      </c>
      <c r="U47" s="82">
        <f>T47+C47</f>
        <v>162</v>
      </c>
      <c r="V47" s="265">
        <v>1</v>
      </c>
      <c r="W47" s="266"/>
      <c r="X47" s="84">
        <f t="shared" si="31"/>
        <v>870</v>
      </c>
      <c r="Y47" s="83">
        <f>D47+H47+L47+P47+T47</f>
        <v>570</v>
      </c>
      <c r="Z47" s="85">
        <f>AVERAGE(E47,I47,M47,Q47,U47)</f>
        <v>174</v>
      </c>
      <c r="AA47" s="86">
        <f>AVERAGE(E47,I47,M47,Q47,U47)-C47</f>
        <v>114</v>
      </c>
      <c r="AB47" s="263"/>
    </row>
    <row r="48" spans="1:34" s="101" customFormat="1" ht="16.149999999999999" customHeight="1" x14ac:dyDescent="0.2">
      <c r="A48" s="79"/>
      <c r="B48" s="87" t="s">
        <v>82</v>
      </c>
      <c r="C48" s="88">
        <v>11</v>
      </c>
      <c r="D48" s="81">
        <v>207</v>
      </c>
      <c r="E48" s="82">
        <f t="shared" ref="E48:E49" si="47">D48+C48</f>
        <v>218</v>
      </c>
      <c r="F48" s="267"/>
      <c r="G48" s="268"/>
      <c r="H48" s="83">
        <v>169</v>
      </c>
      <c r="I48" s="84">
        <f t="shared" ref="I48:I49" si="48">H48+C48</f>
        <v>180</v>
      </c>
      <c r="J48" s="267"/>
      <c r="K48" s="268"/>
      <c r="L48" s="83">
        <v>155</v>
      </c>
      <c r="M48" s="84">
        <f t="shared" ref="M48:M49" si="49">L48+C48</f>
        <v>166</v>
      </c>
      <c r="N48" s="267"/>
      <c r="O48" s="268"/>
      <c r="P48" s="81">
        <v>182</v>
      </c>
      <c r="Q48" s="82">
        <f t="shared" ref="Q48:Q49" si="50">P48+C48</f>
        <v>193</v>
      </c>
      <c r="R48" s="267"/>
      <c r="S48" s="268"/>
      <c r="T48" s="81">
        <v>178</v>
      </c>
      <c r="U48" s="82">
        <f t="shared" ref="U48:U49" si="51">T48+C48</f>
        <v>189</v>
      </c>
      <c r="V48" s="267"/>
      <c r="W48" s="268"/>
      <c r="X48" s="84">
        <f t="shared" si="31"/>
        <v>946</v>
      </c>
      <c r="Y48" s="83">
        <f>D48+H48+L48+P48+T48</f>
        <v>891</v>
      </c>
      <c r="Z48" s="85">
        <f>AVERAGE(E48,I48,M48,Q48,U48)</f>
        <v>189.2</v>
      </c>
      <c r="AA48" s="86">
        <f>AVERAGE(E48,I48,M48,Q48,U48)-C48</f>
        <v>178.2</v>
      </c>
      <c r="AB48" s="263"/>
    </row>
    <row r="49" spans="1:28" s="101" customFormat="1" ht="16.899999999999999" customHeight="1" thickBot="1" x14ac:dyDescent="0.25">
      <c r="A49" s="79"/>
      <c r="B49" s="89" t="s">
        <v>83</v>
      </c>
      <c r="C49" s="90">
        <v>15</v>
      </c>
      <c r="D49" s="81">
        <v>170</v>
      </c>
      <c r="E49" s="82">
        <f t="shared" si="47"/>
        <v>185</v>
      </c>
      <c r="F49" s="269"/>
      <c r="G49" s="270"/>
      <c r="H49" s="91">
        <v>166</v>
      </c>
      <c r="I49" s="84">
        <f t="shared" si="48"/>
        <v>181</v>
      </c>
      <c r="J49" s="269"/>
      <c r="K49" s="270"/>
      <c r="L49" s="83">
        <v>155</v>
      </c>
      <c r="M49" s="84">
        <f t="shared" si="49"/>
        <v>170</v>
      </c>
      <c r="N49" s="269"/>
      <c r="O49" s="270"/>
      <c r="P49" s="81">
        <v>132</v>
      </c>
      <c r="Q49" s="82">
        <f t="shared" si="50"/>
        <v>147</v>
      </c>
      <c r="R49" s="269"/>
      <c r="S49" s="270"/>
      <c r="T49" s="81">
        <v>180</v>
      </c>
      <c r="U49" s="82">
        <f t="shared" si="51"/>
        <v>195</v>
      </c>
      <c r="V49" s="269"/>
      <c r="W49" s="270"/>
      <c r="X49" s="92">
        <f t="shared" si="31"/>
        <v>878</v>
      </c>
      <c r="Y49" s="91">
        <f>D49+H49+L49+P49+T49</f>
        <v>803</v>
      </c>
      <c r="Z49" s="93">
        <f>AVERAGE(E49,I49,M49,Q49,U49)</f>
        <v>175.6</v>
      </c>
      <c r="AA49" s="94">
        <f>AVERAGE(E49,I49,M49,Q49,U49)-C49</f>
        <v>160.6</v>
      </c>
      <c r="AB49" s="264"/>
    </row>
    <row r="50" spans="1:28" s="101" customFormat="1" ht="48.75" customHeight="1" thickBot="1" x14ac:dyDescent="0.25">
      <c r="A50" s="79"/>
      <c r="B50" s="193" t="s">
        <v>71</v>
      </c>
      <c r="C50" s="197">
        <f>SUM(C51:C53)</f>
        <v>98</v>
      </c>
      <c r="D50" s="67">
        <f>SUM(D51:D53)</f>
        <v>370</v>
      </c>
      <c r="E50" s="96">
        <f>SUM(E51:E53)</f>
        <v>468</v>
      </c>
      <c r="F50" s="96">
        <f>E38</f>
        <v>575</v>
      </c>
      <c r="G50" s="73" t="str">
        <f>B38</f>
        <v>VERX</v>
      </c>
      <c r="H50" s="97">
        <f>SUM(H51:H53)</f>
        <v>513</v>
      </c>
      <c r="I50" s="96">
        <f>SUM(I51:I53)</f>
        <v>611</v>
      </c>
      <c r="J50" s="96">
        <f>I34</f>
        <v>578</v>
      </c>
      <c r="K50" s="73" t="str">
        <f>B34</f>
        <v>TER Team</v>
      </c>
      <c r="L50" s="74">
        <f>SUM(L51:L53)</f>
        <v>427</v>
      </c>
      <c r="M50" s="98">
        <f>SUM(M51:M53)</f>
        <v>525</v>
      </c>
      <c r="N50" s="96">
        <f>M54</f>
        <v>522</v>
      </c>
      <c r="O50" s="73" t="str">
        <f>B54</f>
        <v>Verx 2</v>
      </c>
      <c r="P50" s="74">
        <f>SUM(P51:P53)</f>
        <v>434</v>
      </c>
      <c r="Q50" s="98">
        <f>SUM(Q51:Q53)</f>
        <v>532</v>
      </c>
      <c r="R50" s="96">
        <f>Q46</f>
        <v>512</v>
      </c>
      <c r="S50" s="73" t="str">
        <f>B46</f>
        <v>Egesten Metall</v>
      </c>
      <c r="T50" s="74">
        <f>SUM(T51:T53)</f>
        <v>394</v>
      </c>
      <c r="U50" s="98">
        <f>SUM(U51:U53)</f>
        <v>492</v>
      </c>
      <c r="V50" s="96">
        <f>U42</f>
        <v>477</v>
      </c>
      <c r="W50" s="73" t="str">
        <f>B42</f>
        <v>Aavmar</v>
      </c>
      <c r="X50" s="76">
        <f t="shared" si="31"/>
        <v>2628</v>
      </c>
      <c r="Y50" s="74">
        <f>SUM(Y51:Y53)</f>
        <v>2138</v>
      </c>
      <c r="Z50" s="100">
        <f>AVERAGE(Z51,Z52,Z53)</f>
        <v>175.20000000000002</v>
      </c>
      <c r="AA50" s="78">
        <f>AVERAGE(AA51,AA52,AA53)</f>
        <v>142.53333333333333</v>
      </c>
      <c r="AB50" s="262">
        <f>F51+J51+N51+R51+V51</f>
        <v>4</v>
      </c>
    </row>
    <row r="51" spans="1:28" s="101" customFormat="1" ht="16.149999999999999" customHeight="1" x14ac:dyDescent="0.2">
      <c r="A51" s="79"/>
      <c r="B51" s="80" t="s">
        <v>89</v>
      </c>
      <c r="C51" s="88">
        <v>37</v>
      </c>
      <c r="D51" s="81">
        <v>122</v>
      </c>
      <c r="E51" s="82">
        <f>D51+C51</f>
        <v>159</v>
      </c>
      <c r="F51" s="265">
        <v>0</v>
      </c>
      <c r="G51" s="266"/>
      <c r="H51" s="83">
        <v>167</v>
      </c>
      <c r="I51" s="84">
        <f>H51+C51</f>
        <v>204</v>
      </c>
      <c r="J51" s="265">
        <v>1</v>
      </c>
      <c r="K51" s="266"/>
      <c r="L51" s="83">
        <v>152</v>
      </c>
      <c r="M51" s="84">
        <f>L51+C51</f>
        <v>189</v>
      </c>
      <c r="N51" s="265">
        <v>1</v>
      </c>
      <c r="O51" s="266"/>
      <c r="P51" s="83">
        <v>147</v>
      </c>
      <c r="Q51" s="82">
        <f>P51+C51</f>
        <v>184</v>
      </c>
      <c r="R51" s="265">
        <v>1</v>
      </c>
      <c r="S51" s="266"/>
      <c r="T51" s="81">
        <v>124</v>
      </c>
      <c r="U51" s="82">
        <f>T51+C51</f>
        <v>161</v>
      </c>
      <c r="V51" s="265">
        <v>1</v>
      </c>
      <c r="W51" s="266"/>
      <c r="X51" s="84">
        <f t="shared" si="31"/>
        <v>897</v>
      </c>
      <c r="Y51" s="83">
        <f>D51+H51+L51+P51+T51</f>
        <v>712</v>
      </c>
      <c r="Z51" s="85">
        <f>AVERAGE(E51,I51,M51,Q51,U51)</f>
        <v>179.4</v>
      </c>
      <c r="AA51" s="86">
        <f>AVERAGE(E51,I51,M51,Q51,U51)-C51</f>
        <v>142.4</v>
      </c>
      <c r="AB51" s="263"/>
    </row>
    <row r="52" spans="1:28" s="101" customFormat="1" ht="16.149999999999999" customHeight="1" x14ac:dyDescent="0.2">
      <c r="A52" s="79"/>
      <c r="B52" s="87" t="s">
        <v>76</v>
      </c>
      <c r="C52" s="88">
        <v>32</v>
      </c>
      <c r="D52" s="81">
        <v>126</v>
      </c>
      <c r="E52" s="82">
        <f t="shared" ref="E52:E53" si="52">D52+C52</f>
        <v>158</v>
      </c>
      <c r="F52" s="267"/>
      <c r="G52" s="268"/>
      <c r="H52" s="83">
        <v>177</v>
      </c>
      <c r="I52" s="84">
        <f t="shared" ref="I52:I53" si="53">H52+C52</f>
        <v>209</v>
      </c>
      <c r="J52" s="267"/>
      <c r="K52" s="268"/>
      <c r="L52" s="83">
        <v>150</v>
      </c>
      <c r="M52" s="84">
        <f t="shared" ref="M52:M53" si="54">L52+C52</f>
        <v>182</v>
      </c>
      <c r="N52" s="267"/>
      <c r="O52" s="268"/>
      <c r="P52" s="81">
        <v>123</v>
      </c>
      <c r="Q52" s="82">
        <f t="shared" ref="Q52:Q53" si="55">P52+C52</f>
        <v>155</v>
      </c>
      <c r="R52" s="267"/>
      <c r="S52" s="268"/>
      <c r="T52" s="81">
        <v>125</v>
      </c>
      <c r="U52" s="82">
        <f t="shared" ref="U52:U53" si="56">T52+C52</f>
        <v>157</v>
      </c>
      <c r="V52" s="267"/>
      <c r="W52" s="268"/>
      <c r="X52" s="84">
        <f t="shared" si="31"/>
        <v>861</v>
      </c>
      <c r="Y52" s="83">
        <f>D52+H52+L52+P52+T52</f>
        <v>701</v>
      </c>
      <c r="Z52" s="85">
        <f>AVERAGE(E52,I52,M52,Q52,U52)</f>
        <v>172.2</v>
      </c>
      <c r="AA52" s="86">
        <f>AVERAGE(E52,I52,M52,Q52,U52)-C52</f>
        <v>140.19999999999999</v>
      </c>
      <c r="AB52" s="263"/>
    </row>
    <row r="53" spans="1:28" s="101" customFormat="1" ht="16.899999999999999" customHeight="1" thickBot="1" x14ac:dyDescent="0.25">
      <c r="A53" s="79"/>
      <c r="B53" s="89" t="s">
        <v>77</v>
      </c>
      <c r="C53" s="90">
        <v>29</v>
      </c>
      <c r="D53" s="81">
        <v>122</v>
      </c>
      <c r="E53" s="82">
        <f t="shared" si="52"/>
        <v>151</v>
      </c>
      <c r="F53" s="269"/>
      <c r="G53" s="270"/>
      <c r="H53" s="91">
        <v>169</v>
      </c>
      <c r="I53" s="84">
        <f t="shared" si="53"/>
        <v>198</v>
      </c>
      <c r="J53" s="269"/>
      <c r="K53" s="270"/>
      <c r="L53" s="83">
        <v>125</v>
      </c>
      <c r="M53" s="84">
        <f t="shared" si="54"/>
        <v>154</v>
      </c>
      <c r="N53" s="269"/>
      <c r="O53" s="270"/>
      <c r="P53" s="81">
        <v>164</v>
      </c>
      <c r="Q53" s="82">
        <f t="shared" si="55"/>
        <v>193</v>
      </c>
      <c r="R53" s="269"/>
      <c r="S53" s="270"/>
      <c r="T53" s="81">
        <v>145</v>
      </c>
      <c r="U53" s="82">
        <f t="shared" si="56"/>
        <v>174</v>
      </c>
      <c r="V53" s="269"/>
      <c r="W53" s="270"/>
      <c r="X53" s="92">
        <f t="shared" si="31"/>
        <v>870</v>
      </c>
      <c r="Y53" s="91">
        <f>D53+H53+L53+P53+T53</f>
        <v>725</v>
      </c>
      <c r="Z53" s="93">
        <f>AVERAGE(E53,I53,M53,Q53,U53)</f>
        <v>174</v>
      </c>
      <c r="AA53" s="94">
        <f>AVERAGE(E53,I53,M53,Q53,U53)-C53</f>
        <v>145</v>
      </c>
      <c r="AB53" s="264"/>
    </row>
    <row r="54" spans="1:28" s="101" customFormat="1" ht="48.75" customHeight="1" thickBot="1" x14ac:dyDescent="0.25">
      <c r="A54" s="79"/>
      <c r="B54" s="200" t="s">
        <v>72</v>
      </c>
      <c r="C54" s="197">
        <f>SUM(C55:C57)</f>
        <v>128</v>
      </c>
      <c r="D54" s="67">
        <f>SUM(D55:D57)</f>
        <v>389</v>
      </c>
      <c r="E54" s="96">
        <f>SUM(E55:E57)</f>
        <v>517</v>
      </c>
      <c r="F54" s="96">
        <f>E34</f>
        <v>574</v>
      </c>
      <c r="G54" s="73" t="str">
        <f>B34</f>
        <v>TER Team</v>
      </c>
      <c r="H54" s="97">
        <f>SUM(H55:H57)</f>
        <v>400</v>
      </c>
      <c r="I54" s="96">
        <f>SUM(I55:I57)</f>
        <v>528</v>
      </c>
      <c r="J54" s="96">
        <f>I42</f>
        <v>485</v>
      </c>
      <c r="K54" s="73" t="str">
        <f>B42</f>
        <v>Aavmar</v>
      </c>
      <c r="L54" s="75">
        <f>SUM(L55:L57)</f>
        <v>394</v>
      </c>
      <c r="M54" s="99">
        <f>SUM(M55:M57)</f>
        <v>522</v>
      </c>
      <c r="N54" s="96">
        <f>M50</f>
        <v>525</v>
      </c>
      <c r="O54" s="73" t="str">
        <f>B50</f>
        <v>Temper</v>
      </c>
      <c r="P54" s="74">
        <f>SUM(P55:P57)</f>
        <v>329</v>
      </c>
      <c r="Q54" s="99">
        <f>SUM(Q55:Q57)</f>
        <v>457</v>
      </c>
      <c r="R54" s="96">
        <f>Q38</f>
        <v>602</v>
      </c>
      <c r="S54" s="73" t="str">
        <f>B38</f>
        <v>VERX</v>
      </c>
      <c r="T54" s="74">
        <f>SUM(T55:T57)</f>
        <v>337</v>
      </c>
      <c r="U54" s="99">
        <f>SUM(U55:U57)</f>
        <v>465</v>
      </c>
      <c r="V54" s="96">
        <f>U46</f>
        <v>546</v>
      </c>
      <c r="W54" s="73" t="str">
        <f>B46</f>
        <v>Egesten Metall</v>
      </c>
      <c r="X54" s="76">
        <f t="shared" si="31"/>
        <v>2489</v>
      </c>
      <c r="Y54" s="74">
        <f>SUM(Y55:Y57)</f>
        <v>1849</v>
      </c>
      <c r="Z54" s="100">
        <f>AVERAGE(Z55,Z56,Z57)</f>
        <v>165.93333333333334</v>
      </c>
      <c r="AA54" s="78">
        <f>AVERAGE(AA55,AA56,AA57)</f>
        <v>123.26666666666667</v>
      </c>
      <c r="AB54" s="262">
        <f>F55+J55+N55+R55+V55</f>
        <v>1</v>
      </c>
    </row>
    <row r="55" spans="1:28" s="101" customFormat="1" ht="16.149999999999999" customHeight="1" x14ac:dyDescent="0.2">
      <c r="A55" s="79"/>
      <c r="B55" s="80" t="s">
        <v>90</v>
      </c>
      <c r="C55" s="88">
        <v>60</v>
      </c>
      <c r="D55" s="81">
        <v>126</v>
      </c>
      <c r="E55" s="82">
        <f>D55+C55</f>
        <v>186</v>
      </c>
      <c r="F55" s="265">
        <v>0</v>
      </c>
      <c r="G55" s="266"/>
      <c r="H55" s="83">
        <v>97</v>
      </c>
      <c r="I55" s="84">
        <f>H55+C55</f>
        <v>157</v>
      </c>
      <c r="J55" s="265">
        <v>1</v>
      </c>
      <c r="K55" s="266"/>
      <c r="L55" s="83">
        <v>100</v>
      </c>
      <c r="M55" s="84">
        <f>L55+C55</f>
        <v>160</v>
      </c>
      <c r="N55" s="265">
        <v>0</v>
      </c>
      <c r="O55" s="266"/>
      <c r="P55" s="83">
        <v>102</v>
      </c>
      <c r="Q55" s="82">
        <f>P55+C55</f>
        <v>162</v>
      </c>
      <c r="R55" s="265">
        <v>0</v>
      </c>
      <c r="S55" s="266"/>
      <c r="T55" s="81">
        <v>107</v>
      </c>
      <c r="U55" s="82">
        <f>T55+C55</f>
        <v>167</v>
      </c>
      <c r="V55" s="265">
        <v>0</v>
      </c>
      <c r="W55" s="266"/>
      <c r="X55" s="84">
        <f t="shared" si="31"/>
        <v>832</v>
      </c>
      <c r="Y55" s="83">
        <f>D55+H55+L55+P55+T55</f>
        <v>532</v>
      </c>
      <c r="Z55" s="85">
        <f>AVERAGE(E55,I55,M55,Q55,U55)</f>
        <v>166.4</v>
      </c>
      <c r="AA55" s="86">
        <f>AVERAGE(E55,I55,M55,Q55,U55)-C55</f>
        <v>106.4</v>
      </c>
      <c r="AB55" s="263"/>
    </row>
    <row r="56" spans="1:28" s="101" customFormat="1" ht="16.149999999999999" customHeight="1" x14ac:dyDescent="0.2">
      <c r="A56" s="79"/>
      <c r="B56" s="87" t="s">
        <v>84</v>
      </c>
      <c r="C56" s="88">
        <v>40</v>
      </c>
      <c r="D56" s="81">
        <v>168</v>
      </c>
      <c r="E56" s="82">
        <f t="shared" ref="E56:E57" si="57">D56+C56</f>
        <v>208</v>
      </c>
      <c r="F56" s="267"/>
      <c r="G56" s="268"/>
      <c r="H56" s="83">
        <v>147</v>
      </c>
      <c r="I56" s="84">
        <f t="shared" ref="I56:I57" si="58">H56+C56</f>
        <v>187</v>
      </c>
      <c r="J56" s="267"/>
      <c r="K56" s="268"/>
      <c r="L56" s="83">
        <v>161</v>
      </c>
      <c r="M56" s="84">
        <f t="shared" ref="M56:M57" si="59">L56+C56</f>
        <v>201</v>
      </c>
      <c r="N56" s="267"/>
      <c r="O56" s="268"/>
      <c r="P56" s="81">
        <v>126</v>
      </c>
      <c r="Q56" s="82">
        <f t="shared" ref="Q56:Q57" si="60">P56+C56</f>
        <v>166</v>
      </c>
      <c r="R56" s="267"/>
      <c r="S56" s="268"/>
      <c r="T56" s="81">
        <v>140</v>
      </c>
      <c r="U56" s="82">
        <f t="shared" ref="U56:U57" si="61">T56+C56</f>
        <v>180</v>
      </c>
      <c r="V56" s="267"/>
      <c r="W56" s="268"/>
      <c r="X56" s="84">
        <f t="shared" si="31"/>
        <v>942</v>
      </c>
      <c r="Y56" s="83">
        <f>D56+H56+L56+P56+T56</f>
        <v>742</v>
      </c>
      <c r="Z56" s="85">
        <f>AVERAGE(E56,I56,M56,Q56,U56)</f>
        <v>188.4</v>
      </c>
      <c r="AA56" s="86">
        <f>AVERAGE(E56,I56,M56,Q56,U56)-C56</f>
        <v>148.4</v>
      </c>
      <c r="AB56" s="263"/>
    </row>
    <row r="57" spans="1:28" s="101" customFormat="1" ht="16.899999999999999" customHeight="1" thickBot="1" x14ac:dyDescent="0.25">
      <c r="A57" s="79"/>
      <c r="B57" s="192" t="s">
        <v>91</v>
      </c>
      <c r="C57" s="90">
        <v>28</v>
      </c>
      <c r="D57" s="81">
        <v>95</v>
      </c>
      <c r="E57" s="82">
        <f t="shared" si="57"/>
        <v>123</v>
      </c>
      <c r="F57" s="269"/>
      <c r="G57" s="270"/>
      <c r="H57" s="91">
        <v>156</v>
      </c>
      <c r="I57" s="84">
        <f t="shared" si="58"/>
        <v>184</v>
      </c>
      <c r="J57" s="269"/>
      <c r="K57" s="270"/>
      <c r="L57" s="83">
        <v>133</v>
      </c>
      <c r="M57" s="84">
        <f t="shared" si="59"/>
        <v>161</v>
      </c>
      <c r="N57" s="269"/>
      <c r="O57" s="270"/>
      <c r="P57" s="81">
        <v>101</v>
      </c>
      <c r="Q57" s="82">
        <f t="shared" si="60"/>
        <v>129</v>
      </c>
      <c r="R57" s="269"/>
      <c r="S57" s="270"/>
      <c r="T57" s="81">
        <v>90</v>
      </c>
      <c r="U57" s="82">
        <f t="shared" si="61"/>
        <v>118</v>
      </c>
      <c r="V57" s="269"/>
      <c r="W57" s="270"/>
      <c r="X57" s="92">
        <f t="shared" si="31"/>
        <v>715</v>
      </c>
      <c r="Y57" s="91">
        <f>D57+H57+L57+P57+T57</f>
        <v>575</v>
      </c>
      <c r="Z57" s="93">
        <f>AVERAGE(E57,I57,M57,Q57,U57)</f>
        <v>143</v>
      </c>
      <c r="AA57" s="94">
        <f>AVERAGE(E57,I57,M57,Q57,U57)-C57</f>
        <v>115</v>
      </c>
      <c r="AB57" s="264"/>
    </row>
    <row r="58" spans="1:28" s="101" customFormat="1" ht="16.899999999999999" customHeight="1" x14ac:dyDescent="0.2">
      <c r="A58" s="79"/>
      <c r="B58" s="105"/>
      <c r="C58" s="106"/>
      <c r="D58" s="107"/>
      <c r="E58" s="108"/>
      <c r="F58" s="109"/>
      <c r="G58" s="109"/>
      <c r="H58" s="107"/>
      <c r="I58" s="108"/>
      <c r="J58" s="109"/>
      <c r="K58" s="109"/>
      <c r="L58" s="107"/>
      <c r="M58" s="108"/>
      <c r="N58" s="109"/>
      <c r="O58" s="109"/>
      <c r="P58" s="107"/>
      <c r="Q58" s="108"/>
      <c r="R58" s="109"/>
      <c r="S58" s="109"/>
      <c r="T58" s="107"/>
      <c r="U58" s="108"/>
      <c r="V58" s="109"/>
      <c r="W58" s="109"/>
      <c r="X58" s="108"/>
      <c r="Y58" s="107"/>
      <c r="Z58" s="110"/>
      <c r="AA58" s="111"/>
      <c r="AB58" s="112"/>
    </row>
    <row r="59" spans="1:28" ht="22.5" x14ac:dyDescent="0.25">
      <c r="B59" s="36"/>
      <c r="C59" s="37"/>
      <c r="D59" s="38"/>
      <c r="E59" s="39"/>
      <c r="F59" s="39"/>
      <c r="G59" s="39" t="s">
        <v>56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7"/>
      <c r="S59" s="37"/>
      <c r="T59" s="37"/>
      <c r="U59" s="40"/>
      <c r="V59" s="189" t="s">
        <v>65</v>
      </c>
      <c r="W59" s="41"/>
      <c r="X59" s="41"/>
      <c r="Y59" s="41"/>
      <c r="Z59" s="37"/>
      <c r="AA59" s="37"/>
      <c r="AB59" s="38"/>
    </row>
    <row r="60" spans="1:28" ht="20.25" thickBot="1" x14ac:dyDescent="0.3">
      <c r="B60" s="42" t="s">
        <v>30</v>
      </c>
      <c r="C60" s="43"/>
      <c r="D60" s="38"/>
      <c r="E60" s="44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</row>
    <row r="61" spans="1:28" x14ac:dyDescent="0.25">
      <c r="B61" s="113" t="s">
        <v>3</v>
      </c>
      <c r="C61" s="45" t="s">
        <v>15</v>
      </c>
      <c r="D61" s="46"/>
      <c r="E61" s="47" t="s">
        <v>31</v>
      </c>
      <c r="F61" s="271" t="s">
        <v>32</v>
      </c>
      <c r="G61" s="272"/>
      <c r="H61" s="48"/>
      <c r="I61" s="47" t="s">
        <v>33</v>
      </c>
      <c r="J61" s="271" t="s">
        <v>32</v>
      </c>
      <c r="K61" s="272"/>
      <c r="L61" s="49"/>
      <c r="M61" s="47" t="s">
        <v>34</v>
      </c>
      <c r="N61" s="271" t="s">
        <v>32</v>
      </c>
      <c r="O61" s="272"/>
      <c r="P61" s="49"/>
      <c r="Q61" s="47" t="s">
        <v>35</v>
      </c>
      <c r="R61" s="271" t="s">
        <v>32</v>
      </c>
      <c r="S61" s="272"/>
      <c r="T61" s="50"/>
      <c r="U61" s="47" t="s">
        <v>36</v>
      </c>
      <c r="V61" s="271" t="s">
        <v>32</v>
      </c>
      <c r="W61" s="272"/>
      <c r="X61" s="47" t="s">
        <v>37</v>
      </c>
      <c r="Y61" s="51"/>
      <c r="Z61" s="52" t="s">
        <v>38</v>
      </c>
      <c r="AA61" s="53" t="s">
        <v>39</v>
      </c>
      <c r="AB61" s="54" t="s">
        <v>37</v>
      </c>
    </row>
    <row r="62" spans="1:28" ht="17.25" thickBot="1" x14ac:dyDescent="0.3">
      <c r="A62" s="55"/>
      <c r="B62" s="114" t="s">
        <v>40</v>
      </c>
      <c r="C62" s="56"/>
      <c r="D62" s="57"/>
      <c r="E62" s="58" t="s">
        <v>41</v>
      </c>
      <c r="F62" s="273" t="s">
        <v>42</v>
      </c>
      <c r="G62" s="274"/>
      <c r="H62" s="59"/>
      <c r="I62" s="58" t="s">
        <v>41</v>
      </c>
      <c r="J62" s="273" t="s">
        <v>42</v>
      </c>
      <c r="K62" s="274"/>
      <c r="L62" s="58"/>
      <c r="M62" s="58" t="s">
        <v>41</v>
      </c>
      <c r="N62" s="273" t="s">
        <v>42</v>
      </c>
      <c r="O62" s="274"/>
      <c r="P62" s="58"/>
      <c r="Q62" s="58" t="s">
        <v>41</v>
      </c>
      <c r="R62" s="273" t="s">
        <v>42</v>
      </c>
      <c r="S62" s="274"/>
      <c r="T62" s="60"/>
      <c r="U62" s="58" t="s">
        <v>41</v>
      </c>
      <c r="V62" s="273" t="s">
        <v>42</v>
      </c>
      <c r="W62" s="274"/>
      <c r="X62" s="61" t="s">
        <v>41</v>
      </c>
      <c r="Y62" s="62" t="s">
        <v>43</v>
      </c>
      <c r="Z62" s="63" t="s">
        <v>44</v>
      </c>
      <c r="AA62" s="64" t="s">
        <v>45</v>
      </c>
      <c r="AB62" s="65" t="s">
        <v>46</v>
      </c>
    </row>
    <row r="63" spans="1:28" ht="48.75" customHeight="1" thickBot="1" x14ac:dyDescent="0.3">
      <c r="A63" s="66"/>
      <c r="B63" s="190" t="s">
        <v>58</v>
      </c>
      <c r="C63" s="115">
        <f>SUM(C64:C66)</f>
        <v>176</v>
      </c>
      <c r="D63" s="67">
        <f>SUM(D64:D66)</f>
        <v>291</v>
      </c>
      <c r="E63" s="68">
        <f>SUM(E64:E66)</f>
        <v>467</v>
      </c>
      <c r="F63" s="69">
        <f>E83</f>
        <v>561</v>
      </c>
      <c r="G63" s="70" t="str">
        <f>B83</f>
        <v>Latestoil</v>
      </c>
      <c r="H63" s="71">
        <f>SUM(H64:H66)</f>
        <v>328</v>
      </c>
      <c r="I63" s="72">
        <f>SUM(I64:I66)</f>
        <v>504</v>
      </c>
      <c r="J63" s="72">
        <f>I79</f>
        <v>511</v>
      </c>
      <c r="K63" s="73" t="str">
        <f>B79</f>
        <v>Põdra Pubi</v>
      </c>
      <c r="L63" s="74">
        <f>SUM(L64:L66)</f>
        <v>291</v>
      </c>
      <c r="M63" s="69">
        <f>SUM(M64:M66)</f>
        <v>467</v>
      </c>
      <c r="N63" s="69">
        <f>M75</f>
        <v>562</v>
      </c>
      <c r="O63" s="70" t="str">
        <f>B75</f>
        <v>Malm ja Ko</v>
      </c>
      <c r="P63" s="75">
        <f>SUM(P64:P66)</f>
        <v>365</v>
      </c>
      <c r="Q63" s="69">
        <f>SUM(Q64:Q66)</f>
        <v>541</v>
      </c>
      <c r="R63" s="69">
        <f>Q71</f>
        <v>502</v>
      </c>
      <c r="S63" s="70" t="str">
        <f>B71</f>
        <v>KTM</v>
      </c>
      <c r="T63" s="75">
        <f>SUM(T64:T66)</f>
        <v>335</v>
      </c>
      <c r="U63" s="69">
        <f>SUM(U64:U66)</f>
        <v>511</v>
      </c>
      <c r="V63" s="69">
        <f>U67</f>
        <v>513</v>
      </c>
      <c r="W63" s="70" t="str">
        <f>B67</f>
        <v>Kunda Trans</v>
      </c>
      <c r="X63" s="76">
        <f t="shared" ref="X63:X86" si="62">E63+I63+M63+Q63+U63</f>
        <v>2490</v>
      </c>
      <c r="Y63" s="74">
        <f>SUM(Y64:Y66)</f>
        <v>1610</v>
      </c>
      <c r="Z63" s="77">
        <f>AVERAGE(Z64,Z65,Z66)</f>
        <v>166</v>
      </c>
      <c r="AA63" s="78">
        <f>AVERAGE(AA64,AA65,AA66)</f>
        <v>107.33333333333333</v>
      </c>
      <c r="AB63" s="262">
        <f>F64+J64+N64+R64+V64</f>
        <v>1</v>
      </c>
    </row>
    <row r="64" spans="1:28" ht="16.899999999999999" customHeight="1" x14ac:dyDescent="0.25">
      <c r="A64" s="79"/>
      <c r="B64" s="116" t="s">
        <v>63</v>
      </c>
      <c r="C64" s="117">
        <v>60</v>
      </c>
      <c r="D64" s="81">
        <v>76</v>
      </c>
      <c r="E64" s="82">
        <f>C64+D64</f>
        <v>136</v>
      </c>
      <c r="F64" s="265">
        <v>0</v>
      </c>
      <c r="G64" s="266"/>
      <c r="H64" s="83">
        <v>87</v>
      </c>
      <c r="I64" s="84">
        <f>H64+C64</f>
        <v>147</v>
      </c>
      <c r="J64" s="265">
        <v>0</v>
      </c>
      <c r="K64" s="266"/>
      <c r="L64" s="83">
        <v>72</v>
      </c>
      <c r="M64" s="84">
        <f>L64+C64</f>
        <v>132</v>
      </c>
      <c r="N64" s="265">
        <v>0</v>
      </c>
      <c r="O64" s="266"/>
      <c r="P64" s="83">
        <v>85</v>
      </c>
      <c r="Q64" s="82">
        <f>P64+C64</f>
        <v>145</v>
      </c>
      <c r="R64" s="265">
        <v>1</v>
      </c>
      <c r="S64" s="266"/>
      <c r="T64" s="81">
        <v>78</v>
      </c>
      <c r="U64" s="82">
        <f>T64+C64</f>
        <v>138</v>
      </c>
      <c r="V64" s="265">
        <v>0</v>
      </c>
      <c r="W64" s="266"/>
      <c r="X64" s="84">
        <f t="shared" si="62"/>
        <v>698</v>
      </c>
      <c r="Y64" s="83">
        <f>D64+H64+L64+P64+T64</f>
        <v>398</v>
      </c>
      <c r="Z64" s="85">
        <f>AVERAGE(E64,I64,M64,Q64,U64)</f>
        <v>139.6</v>
      </c>
      <c r="AA64" s="86">
        <f>AVERAGE(E64,I64,M64,Q64,U64)-C64</f>
        <v>79.599999999999994</v>
      </c>
      <c r="AB64" s="263"/>
    </row>
    <row r="65" spans="1:34" s="55" customFormat="1" ht="16.149999999999999" customHeight="1" x14ac:dyDescent="0.25">
      <c r="A65" s="79"/>
      <c r="B65" s="118" t="s">
        <v>29</v>
      </c>
      <c r="C65" s="119">
        <v>56</v>
      </c>
      <c r="D65" s="81">
        <v>113</v>
      </c>
      <c r="E65" s="82">
        <f t="shared" ref="E65:E66" si="63">C65+D65</f>
        <v>169</v>
      </c>
      <c r="F65" s="267"/>
      <c r="G65" s="268"/>
      <c r="H65" s="83">
        <v>128</v>
      </c>
      <c r="I65" s="84">
        <f t="shared" ref="I65:I66" si="64">H65+C65</f>
        <v>184</v>
      </c>
      <c r="J65" s="267"/>
      <c r="K65" s="268"/>
      <c r="L65" s="83">
        <v>125</v>
      </c>
      <c r="M65" s="84">
        <f t="shared" ref="M65:M66" si="65">L65+C65</f>
        <v>181</v>
      </c>
      <c r="N65" s="267"/>
      <c r="O65" s="268"/>
      <c r="P65" s="81">
        <v>131</v>
      </c>
      <c r="Q65" s="82">
        <f t="shared" ref="Q65:Q66" si="66">P65+C65</f>
        <v>187</v>
      </c>
      <c r="R65" s="267"/>
      <c r="S65" s="268"/>
      <c r="T65" s="81">
        <v>172</v>
      </c>
      <c r="U65" s="82">
        <f t="shared" ref="U65:U66" si="67">T65+C65</f>
        <v>228</v>
      </c>
      <c r="V65" s="267"/>
      <c r="W65" s="268"/>
      <c r="X65" s="84">
        <f t="shared" si="62"/>
        <v>949</v>
      </c>
      <c r="Y65" s="83">
        <f>D65+H65+L65+P65+T65</f>
        <v>669</v>
      </c>
      <c r="Z65" s="85">
        <f>AVERAGE(E65,I65,M65,Q65,U65)</f>
        <v>189.8</v>
      </c>
      <c r="AA65" s="86">
        <f>AVERAGE(E65,I65,M65,Q65,U65)-C65</f>
        <v>133.80000000000001</v>
      </c>
      <c r="AB65" s="263"/>
      <c r="AD65" s="35"/>
      <c r="AE65" s="35"/>
      <c r="AF65" s="35"/>
      <c r="AG65" s="35"/>
      <c r="AH65" s="35"/>
    </row>
    <row r="66" spans="1:34" s="55" customFormat="1" ht="17.45" customHeight="1" thickBot="1" x14ac:dyDescent="0.3">
      <c r="A66" s="79"/>
      <c r="B66" s="120" t="s">
        <v>64</v>
      </c>
      <c r="C66" s="121">
        <v>60</v>
      </c>
      <c r="D66" s="81">
        <v>102</v>
      </c>
      <c r="E66" s="82">
        <f t="shared" si="63"/>
        <v>162</v>
      </c>
      <c r="F66" s="269"/>
      <c r="G66" s="270"/>
      <c r="H66" s="91">
        <v>113</v>
      </c>
      <c r="I66" s="84">
        <f t="shared" si="64"/>
        <v>173</v>
      </c>
      <c r="J66" s="269"/>
      <c r="K66" s="270"/>
      <c r="L66" s="83">
        <v>94</v>
      </c>
      <c r="M66" s="84">
        <f t="shared" si="65"/>
        <v>154</v>
      </c>
      <c r="N66" s="269"/>
      <c r="O66" s="270"/>
      <c r="P66" s="81">
        <v>149</v>
      </c>
      <c r="Q66" s="82">
        <f t="shared" si="66"/>
        <v>209</v>
      </c>
      <c r="R66" s="269"/>
      <c r="S66" s="270"/>
      <c r="T66" s="81">
        <v>85</v>
      </c>
      <c r="U66" s="82">
        <f t="shared" si="67"/>
        <v>145</v>
      </c>
      <c r="V66" s="269"/>
      <c r="W66" s="270"/>
      <c r="X66" s="92">
        <f t="shared" si="62"/>
        <v>843</v>
      </c>
      <c r="Y66" s="91">
        <f>D66+H66+L66+P66+T66</f>
        <v>543</v>
      </c>
      <c r="Z66" s="93">
        <f>AVERAGE(E66,I66,M66,Q66,U66)</f>
        <v>168.6</v>
      </c>
      <c r="AA66" s="94">
        <f>AVERAGE(E66,I66,M66,Q66,U66)-C66</f>
        <v>108.6</v>
      </c>
      <c r="AB66" s="264"/>
      <c r="AD66" s="35"/>
      <c r="AE66" s="35"/>
      <c r="AF66" s="35"/>
      <c r="AG66" s="35"/>
      <c r="AH66" s="35"/>
    </row>
    <row r="67" spans="1:34" s="101" customFormat="1" ht="48.75" customHeight="1" thickBot="1" x14ac:dyDescent="0.3">
      <c r="A67" s="79"/>
      <c r="B67" s="185" t="s">
        <v>59</v>
      </c>
      <c r="C67" s="122">
        <f>SUM(C68:C70)</f>
        <v>111</v>
      </c>
      <c r="D67" s="67">
        <f>SUM(D68:D70)</f>
        <v>391</v>
      </c>
      <c r="E67" s="96">
        <f>SUM(E68:E70)</f>
        <v>502</v>
      </c>
      <c r="F67" s="96">
        <f>E79</f>
        <v>550</v>
      </c>
      <c r="G67" s="73" t="str">
        <f>B79</f>
        <v>Põdra Pubi</v>
      </c>
      <c r="H67" s="97">
        <f>SUM(H68:H70)</f>
        <v>482</v>
      </c>
      <c r="I67" s="96">
        <f>SUM(I68:I70)</f>
        <v>593</v>
      </c>
      <c r="J67" s="96">
        <f>I75</f>
        <v>526</v>
      </c>
      <c r="K67" s="73" t="str">
        <f>B75</f>
        <v>Malm ja Ko</v>
      </c>
      <c r="L67" s="74">
        <f>SUM(L68:L70)</f>
        <v>398</v>
      </c>
      <c r="M67" s="98">
        <f>SUM(M68:M70)</f>
        <v>509</v>
      </c>
      <c r="N67" s="96">
        <f>M71</f>
        <v>568</v>
      </c>
      <c r="O67" s="73" t="str">
        <f>B71</f>
        <v>KTM</v>
      </c>
      <c r="P67" s="74">
        <f>SUM(P68:P70)</f>
        <v>351</v>
      </c>
      <c r="Q67" s="69">
        <f>SUM(Q68:Q70)</f>
        <v>462</v>
      </c>
      <c r="R67" s="96">
        <f>Q83</f>
        <v>556</v>
      </c>
      <c r="S67" s="73" t="str">
        <f>B83</f>
        <v>Latestoil</v>
      </c>
      <c r="T67" s="74">
        <f>SUM(T68:T70)</f>
        <v>402</v>
      </c>
      <c r="U67" s="99">
        <f>SUM(U68:U70)</f>
        <v>513</v>
      </c>
      <c r="V67" s="96">
        <f>U63</f>
        <v>511</v>
      </c>
      <c r="W67" s="73" t="str">
        <f>B63</f>
        <v>AK44</v>
      </c>
      <c r="X67" s="76">
        <f t="shared" si="62"/>
        <v>2579</v>
      </c>
      <c r="Y67" s="74">
        <f>SUM(Y68:Y70)</f>
        <v>2024</v>
      </c>
      <c r="Z67" s="100">
        <f>AVERAGE(Z68,Z69,Z70)</f>
        <v>171.93333333333331</v>
      </c>
      <c r="AA67" s="78">
        <f>AVERAGE(AA68,AA69,AA70)</f>
        <v>134.93333333333334</v>
      </c>
      <c r="AB67" s="262">
        <f>F68+J68+N68+R68+V68</f>
        <v>2</v>
      </c>
      <c r="AD67" s="35"/>
      <c r="AE67" s="35"/>
      <c r="AF67" s="35"/>
      <c r="AG67" s="35"/>
      <c r="AH67" s="35"/>
    </row>
    <row r="68" spans="1:34" s="101" customFormat="1" ht="16.149999999999999" customHeight="1" x14ac:dyDescent="0.25">
      <c r="A68" s="79"/>
      <c r="B68" s="80" t="s">
        <v>60</v>
      </c>
      <c r="C68" s="88">
        <v>27</v>
      </c>
      <c r="D68" s="81">
        <v>138</v>
      </c>
      <c r="E68" s="82">
        <f>C68+D68</f>
        <v>165</v>
      </c>
      <c r="F68" s="265">
        <v>0</v>
      </c>
      <c r="G68" s="266"/>
      <c r="H68" s="83">
        <v>178</v>
      </c>
      <c r="I68" s="84">
        <f>H68+C68</f>
        <v>205</v>
      </c>
      <c r="J68" s="265">
        <v>1</v>
      </c>
      <c r="K68" s="266"/>
      <c r="L68" s="83">
        <v>132</v>
      </c>
      <c r="M68" s="84">
        <f>L68+C68</f>
        <v>159</v>
      </c>
      <c r="N68" s="265">
        <v>0</v>
      </c>
      <c r="O68" s="266"/>
      <c r="P68" s="83">
        <v>124</v>
      </c>
      <c r="Q68" s="82">
        <f>P68+C68</f>
        <v>151</v>
      </c>
      <c r="R68" s="265">
        <v>0</v>
      </c>
      <c r="S68" s="266"/>
      <c r="T68" s="81">
        <v>142</v>
      </c>
      <c r="U68" s="82">
        <f>T68+C68</f>
        <v>169</v>
      </c>
      <c r="V68" s="265">
        <v>1</v>
      </c>
      <c r="W68" s="266"/>
      <c r="X68" s="84">
        <f t="shared" si="62"/>
        <v>849</v>
      </c>
      <c r="Y68" s="83">
        <f>D68+H68+L68+P68+T68</f>
        <v>714</v>
      </c>
      <c r="Z68" s="85">
        <f>AVERAGE(E68,I68,M68,Q68,U68)</f>
        <v>169.8</v>
      </c>
      <c r="AA68" s="86">
        <f>AVERAGE(E68,I68,M68,Q68,U68)-C68</f>
        <v>142.80000000000001</v>
      </c>
      <c r="AB68" s="263"/>
      <c r="AD68" s="35"/>
      <c r="AE68" s="35"/>
      <c r="AF68" s="35"/>
      <c r="AG68" s="35"/>
      <c r="AH68" s="35"/>
    </row>
    <row r="69" spans="1:34" s="101" customFormat="1" ht="16.149999999999999" customHeight="1" x14ac:dyDescent="0.25">
      <c r="A69" s="79"/>
      <c r="B69" s="87" t="s">
        <v>61</v>
      </c>
      <c r="C69" s="88">
        <v>50</v>
      </c>
      <c r="D69" s="81">
        <v>114</v>
      </c>
      <c r="E69" s="82">
        <f t="shared" ref="E69:E70" si="68">C69+D69</f>
        <v>164</v>
      </c>
      <c r="F69" s="267"/>
      <c r="G69" s="268"/>
      <c r="H69" s="83">
        <v>146</v>
      </c>
      <c r="I69" s="84">
        <f t="shared" ref="I69:I70" si="69">H69+C69</f>
        <v>196</v>
      </c>
      <c r="J69" s="267"/>
      <c r="K69" s="268"/>
      <c r="L69" s="83">
        <v>113</v>
      </c>
      <c r="M69" s="84">
        <f t="shared" ref="M69:M70" si="70">L69+C69</f>
        <v>163</v>
      </c>
      <c r="N69" s="267"/>
      <c r="O69" s="268"/>
      <c r="P69" s="81">
        <v>119</v>
      </c>
      <c r="Q69" s="82">
        <f t="shared" ref="Q69:Q70" si="71">P69+C69</f>
        <v>169</v>
      </c>
      <c r="R69" s="267"/>
      <c r="S69" s="268"/>
      <c r="T69" s="81">
        <v>144</v>
      </c>
      <c r="U69" s="82">
        <f t="shared" ref="U69:U70" si="72">T69+C69</f>
        <v>194</v>
      </c>
      <c r="V69" s="267"/>
      <c r="W69" s="268"/>
      <c r="X69" s="84">
        <f t="shared" si="62"/>
        <v>886</v>
      </c>
      <c r="Y69" s="83">
        <f>D69+H69+L69+P69+T69</f>
        <v>636</v>
      </c>
      <c r="Z69" s="85">
        <f>AVERAGE(E69,I69,M69,Q69,U69)</f>
        <v>177.2</v>
      </c>
      <c r="AA69" s="86">
        <f>AVERAGE(E69,I69,M69,Q69,U69)-C69</f>
        <v>127.19999999999999</v>
      </c>
      <c r="AB69" s="263"/>
      <c r="AD69" s="35"/>
      <c r="AE69" s="35"/>
      <c r="AF69" s="35"/>
      <c r="AG69" s="35"/>
      <c r="AH69" s="35"/>
    </row>
    <row r="70" spans="1:34" s="101" customFormat="1" ht="16.899999999999999" customHeight="1" thickBot="1" x14ac:dyDescent="0.3">
      <c r="A70" s="79"/>
      <c r="B70" s="187" t="s">
        <v>62</v>
      </c>
      <c r="C70" s="90">
        <v>34</v>
      </c>
      <c r="D70" s="81">
        <v>139</v>
      </c>
      <c r="E70" s="82">
        <f t="shared" si="68"/>
        <v>173</v>
      </c>
      <c r="F70" s="269"/>
      <c r="G70" s="270"/>
      <c r="H70" s="91">
        <v>158</v>
      </c>
      <c r="I70" s="84">
        <f t="shared" si="69"/>
        <v>192</v>
      </c>
      <c r="J70" s="269"/>
      <c r="K70" s="270"/>
      <c r="L70" s="83">
        <v>153</v>
      </c>
      <c r="M70" s="84">
        <f t="shared" si="70"/>
        <v>187</v>
      </c>
      <c r="N70" s="269"/>
      <c r="O70" s="270"/>
      <c r="P70" s="81">
        <v>108</v>
      </c>
      <c r="Q70" s="82">
        <f t="shared" si="71"/>
        <v>142</v>
      </c>
      <c r="R70" s="269"/>
      <c r="S70" s="270"/>
      <c r="T70" s="81">
        <v>116</v>
      </c>
      <c r="U70" s="82">
        <f t="shared" si="72"/>
        <v>150</v>
      </c>
      <c r="V70" s="269"/>
      <c r="W70" s="270"/>
      <c r="X70" s="92">
        <f t="shared" si="62"/>
        <v>844</v>
      </c>
      <c r="Y70" s="91">
        <f>D70+H70+L70+P70+T70</f>
        <v>674</v>
      </c>
      <c r="Z70" s="93">
        <f>AVERAGE(E70,I70,M70,Q70,U70)</f>
        <v>168.8</v>
      </c>
      <c r="AA70" s="94">
        <f>AVERAGE(E70,I70,M70,Q70,U70)-C70</f>
        <v>134.80000000000001</v>
      </c>
      <c r="AB70" s="264"/>
      <c r="AD70" s="35"/>
      <c r="AE70" s="35"/>
      <c r="AF70" s="35"/>
      <c r="AG70" s="35"/>
      <c r="AH70" s="35"/>
    </row>
    <row r="71" spans="1:34" s="101" customFormat="1" ht="44.45" customHeight="1" x14ac:dyDescent="0.2">
      <c r="A71" s="79"/>
      <c r="B71" s="186" t="s">
        <v>20</v>
      </c>
      <c r="C71" s="122">
        <f>SUM(C72:C74)</f>
        <v>78</v>
      </c>
      <c r="D71" s="67">
        <f>SUM(D72:D74)</f>
        <v>450</v>
      </c>
      <c r="E71" s="96">
        <f>SUM(E72:E74)</f>
        <v>528</v>
      </c>
      <c r="F71" s="96">
        <f>E75</f>
        <v>531</v>
      </c>
      <c r="G71" s="73" t="str">
        <f>B75</f>
        <v>Malm ja Ko</v>
      </c>
      <c r="H71" s="97">
        <f>SUM(H72:H74)</f>
        <v>471</v>
      </c>
      <c r="I71" s="96">
        <f>SUM(I72:I74)</f>
        <v>549</v>
      </c>
      <c r="J71" s="96">
        <f>I83</f>
        <v>535</v>
      </c>
      <c r="K71" s="73" t="str">
        <f>B83</f>
        <v>Latestoil</v>
      </c>
      <c r="L71" s="74">
        <f>SUM(L72:L74)</f>
        <v>490</v>
      </c>
      <c r="M71" s="96">
        <f>SUM(M72:M74)</f>
        <v>568</v>
      </c>
      <c r="N71" s="96">
        <f>M67</f>
        <v>509</v>
      </c>
      <c r="O71" s="73" t="str">
        <f>B67</f>
        <v>Kunda Trans</v>
      </c>
      <c r="P71" s="74">
        <f>SUM(P72:P74)</f>
        <v>424</v>
      </c>
      <c r="Q71" s="96">
        <f>SUM(Q72:Q74)</f>
        <v>502</v>
      </c>
      <c r="R71" s="96">
        <f>Q63</f>
        <v>541</v>
      </c>
      <c r="S71" s="73" t="str">
        <f>B63</f>
        <v>AK44</v>
      </c>
      <c r="T71" s="74">
        <f>SUM(T72:T74)</f>
        <v>462</v>
      </c>
      <c r="U71" s="96">
        <f>SUM(U72:U74)</f>
        <v>540</v>
      </c>
      <c r="V71" s="96">
        <f>U79</f>
        <v>536</v>
      </c>
      <c r="W71" s="73" t="str">
        <f>B79</f>
        <v>Põdra Pubi</v>
      </c>
      <c r="X71" s="76">
        <f t="shared" si="62"/>
        <v>2687</v>
      </c>
      <c r="Y71" s="74">
        <f>SUM(Y72:Y74)</f>
        <v>2297</v>
      </c>
      <c r="Z71" s="100">
        <f>AVERAGE(Z72,Z73,Z74)</f>
        <v>179.13333333333333</v>
      </c>
      <c r="AA71" s="78">
        <f>AVERAGE(AA72,AA73,AA74)</f>
        <v>153.13333333333333</v>
      </c>
      <c r="AB71" s="262">
        <f>F72+J72+N72+R72+V72</f>
        <v>3</v>
      </c>
    </row>
    <row r="72" spans="1:34" s="101" customFormat="1" ht="16.149999999999999" customHeight="1" x14ac:dyDescent="0.2">
      <c r="A72" s="79"/>
      <c r="B72" s="103" t="s">
        <v>26</v>
      </c>
      <c r="C72" s="119">
        <v>20</v>
      </c>
      <c r="D72" s="81">
        <v>155</v>
      </c>
      <c r="E72" s="82">
        <f>C72+D72</f>
        <v>175</v>
      </c>
      <c r="F72" s="265">
        <v>0</v>
      </c>
      <c r="G72" s="266"/>
      <c r="H72" s="83">
        <v>160</v>
      </c>
      <c r="I72" s="84">
        <f>H72+C72</f>
        <v>180</v>
      </c>
      <c r="J72" s="265">
        <v>1</v>
      </c>
      <c r="K72" s="266"/>
      <c r="L72" s="83">
        <v>156</v>
      </c>
      <c r="M72" s="84">
        <f>L72+C72</f>
        <v>176</v>
      </c>
      <c r="N72" s="265">
        <v>1</v>
      </c>
      <c r="O72" s="266"/>
      <c r="P72" s="83">
        <v>167</v>
      </c>
      <c r="Q72" s="82">
        <f>P72+C72</f>
        <v>187</v>
      </c>
      <c r="R72" s="265">
        <v>0</v>
      </c>
      <c r="S72" s="266"/>
      <c r="T72" s="81">
        <v>170</v>
      </c>
      <c r="U72" s="82">
        <f>T72+C72</f>
        <v>190</v>
      </c>
      <c r="V72" s="265">
        <v>1</v>
      </c>
      <c r="W72" s="266"/>
      <c r="X72" s="84">
        <f t="shared" si="62"/>
        <v>908</v>
      </c>
      <c r="Y72" s="83">
        <f>D72+H72+L72+P72+T72</f>
        <v>808</v>
      </c>
      <c r="Z72" s="85">
        <f>AVERAGE(E72,I72,M72,Q72,U72)</f>
        <v>181.6</v>
      </c>
      <c r="AA72" s="86">
        <f>AVERAGE(E72,I72,M72,Q72,U72)-C72</f>
        <v>161.6</v>
      </c>
      <c r="AB72" s="263"/>
    </row>
    <row r="73" spans="1:34" s="101" customFormat="1" ht="16.149999999999999" customHeight="1" x14ac:dyDescent="0.2">
      <c r="A73" s="79"/>
      <c r="B73" s="87" t="s">
        <v>22</v>
      </c>
      <c r="C73" s="119">
        <v>36</v>
      </c>
      <c r="D73" s="81">
        <v>146</v>
      </c>
      <c r="E73" s="82">
        <f t="shared" ref="E73:E74" si="73">C73+D73</f>
        <v>182</v>
      </c>
      <c r="F73" s="267"/>
      <c r="G73" s="268"/>
      <c r="H73" s="83">
        <v>142</v>
      </c>
      <c r="I73" s="84">
        <f t="shared" ref="I73:I74" si="74">H73+C73</f>
        <v>178</v>
      </c>
      <c r="J73" s="267"/>
      <c r="K73" s="268"/>
      <c r="L73" s="83">
        <v>174</v>
      </c>
      <c r="M73" s="84">
        <f t="shared" ref="M73:M74" si="75">L73+C73</f>
        <v>210</v>
      </c>
      <c r="N73" s="267"/>
      <c r="O73" s="268"/>
      <c r="P73" s="81">
        <v>144</v>
      </c>
      <c r="Q73" s="82">
        <f t="shared" ref="Q73:Q74" si="76">P73+C73</f>
        <v>180</v>
      </c>
      <c r="R73" s="267"/>
      <c r="S73" s="268"/>
      <c r="T73" s="81">
        <v>162</v>
      </c>
      <c r="U73" s="82">
        <f t="shared" ref="U73:U74" si="77">T73+C73</f>
        <v>198</v>
      </c>
      <c r="V73" s="267"/>
      <c r="W73" s="268"/>
      <c r="X73" s="84">
        <f t="shared" si="62"/>
        <v>948</v>
      </c>
      <c r="Y73" s="83">
        <f>D73+H73+L73+P73+T73</f>
        <v>768</v>
      </c>
      <c r="Z73" s="85">
        <f>AVERAGE(E73,I73,M73,Q73,U73)</f>
        <v>189.6</v>
      </c>
      <c r="AA73" s="86">
        <f>AVERAGE(E73,I73,M73,Q73,U73)-C73</f>
        <v>153.6</v>
      </c>
      <c r="AB73" s="263"/>
    </row>
    <row r="74" spans="1:34" s="101" customFormat="1" ht="16.899999999999999" customHeight="1" thickBot="1" x14ac:dyDescent="0.25">
      <c r="A74" s="79"/>
      <c r="B74" s="89" t="s">
        <v>19</v>
      </c>
      <c r="C74" s="121">
        <v>22</v>
      </c>
      <c r="D74" s="81">
        <v>149</v>
      </c>
      <c r="E74" s="82">
        <f t="shared" si="73"/>
        <v>171</v>
      </c>
      <c r="F74" s="269"/>
      <c r="G74" s="270"/>
      <c r="H74" s="91">
        <v>169</v>
      </c>
      <c r="I74" s="84">
        <f t="shared" si="74"/>
        <v>191</v>
      </c>
      <c r="J74" s="269"/>
      <c r="K74" s="270"/>
      <c r="L74" s="83">
        <v>160</v>
      </c>
      <c r="M74" s="84">
        <f t="shared" si="75"/>
        <v>182</v>
      </c>
      <c r="N74" s="269"/>
      <c r="O74" s="270"/>
      <c r="P74" s="81">
        <v>113</v>
      </c>
      <c r="Q74" s="82">
        <f t="shared" si="76"/>
        <v>135</v>
      </c>
      <c r="R74" s="269"/>
      <c r="S74" s="270"/>
      <c r="T74" s="81">
        <v>130</v>
      </c>
      <c r="U74" s="82">
        <f t="shared" si="77"/>
        <v>152</v>
      </c>
      <c r="V74" s="269"/>
      <c r="W74" s="270"/>
      <c r="X74" s="92">
        <f t="shared" si="62"/>
        <v>831</v>
      </c>
      <c r="Y74" s="91">
        <f>D74+H74+L74+P74+T74</f>
        <v>721</v>
      </c>
      <c r="Z74" s="93">
        <f>AVERAGE(E74,I74,M74,Q74,U74)</f>
        <v>166.2</v>
      </c>
      <c r="AA74" s="94">
        <f>AVERAGE(E74,I74,M74,Q74,U74)-C74</f>
        <v>144.19999999999999</v>
      </c>
      <c r="AB74" s="264"/>
    </row>
    <row r="75" spans="1:34" s="101" customFormat="1" ht="48.75" customHeight="1" x14ac:dyDescent="0.2">
      <c r="A75" s="79"/>
      <c r="B75" s="126" t="s">
        <v>57</v>
      </c>
      <c r="C75" s="122">
        <f>SUM(C76:C78)</f>
        <v>82</v>
      </c>
      <c r="D75" s="67">
        <f>SUM(D76:D78)</f>
        <v>449</v>
      </c>
      <c r="E75" s="96">
        <f>SUM(E76:E78)</f>
        <v>531</v>
      </c>
      <c r="F75" s="96">
        <f>E71</f>
        <v>528</v>
      </c>
      <c r="G75" s="73" t="str">
        <f>B71</f>
        <v>KTM</v>
      </c>
      <c r="H75" s="102">
        <f>SUM(H76:H78)</f>
        <v>444</v>
      </c>
      <c r="I75" s="96">
        <f>SUM(I76:I78)</f>
        <v>526</v>
      </c>
      <c r="J75" s="96">
        <f>I67</f>
        <v>593</v>
      </c>
      <c r="K75" s="73" t="str">
        <f>B67</f>
        <v>Kunda Trans</v>
      </c>
      <c r="L75" s="75">
        <f>SUM(L76:L78)</f>
        <v>480</v>
      </c>
      <c r="M75" s="99">
        <f>SUM(M76:M78)</f>
        <v>562</v>
      </c>
      <c r="N75" s="96">
        <f>M63</f>
        <v>467</v>
      </c>
      <c r="O75" s="73" t="str">
        <f>B63</f>
        <v>AK44</v>
      </c>
      <c r="P75" s="74">
        <f>SUM(P76:P78)</f>
        <v>396</v>
      </c>
      <c r="Q75" s="99">
        <f>SUM(Q76:Q78)</f>
        <v>478</v>
      </c>
      <c r="R75" s="96">
        <f>Q79</f>
        <v>483</v>
      </c>
      <c r="S75" s="73" t="str">
        <f>B79</f>
        <v>Põdra Pubi</v>
      </c>
      <c r="T75" s="74">
        <f>SUM(T76:T78)</f>
        <v>475</v>
      </c>
      <c r="U75" s="99">
        <f>SUM(U76:U78)</f>
        <v>557</v>
      </c>
      <c r="V75" s="96">
        <f>U83</f>
        <v>579</v>
      </c>
      <c r="W75" s="73" t="str">
        <f>B83</f>
        <v>Latestoil</v>
      </c>
      <c r="X75" s="76">
        <f t="shared" si="62"/>
        <v>2654</v>
      </c>
      <c r="Y75" s="74">
        <f>SUM(Y76:Y78)</f>
        <v>2244</v>
      </c>
      <c r="Z75" s="100">
        <f>AVERAGE(Z76,Z77,Z78)</f>
        <v>176.93333333333331</v>
      </c>
      <c r="AA75" s="78">
        <f>AVERAGE(AA76,AA77,AA78)</f>
        <v>149.6</v>
      </c>
      <c r="AB75" s="262">
        <f>F76+J76+N76+R76+V76</f>
        <v>2</v>
      </c>
    </row>
    <row r="76" spans="1:34" s="101" customFormat="1" ht="16.149999999999999" customHeight="1" x14ac:dyDescent="0.2">
      <c r="A76" s="79"/>
      <c r="B76" s="124" t="s">
        <v>28</v>
      </c>
      <c r="C76" s="119">
        <v>46</v>
      </c>
      <c r="D76" s="81">
        <v>116</v>
      </c>
      <c r="E76" s="82">
        <f>C76+D76</f>
        <v>162</v>
      </c>
      <c r="F76" s="265">
        <v>1</v>
      </c>
      <c r="G76" s="266"/>
      <c r="H76" s="83">
        <v>134</v>
      </c>
      <c r="I76" s="84">
        <f>H76+C76</f>
        <v>180</v>
      </c>
      <c r="J76" s="265">
        <v>0</v>
      </c>
      <c r="K76" s="266"/>
      <c r="L76" s="83">
        <v>163</v>
      </c>
      <c r="M76" s="84">
        <f>L76+C76</f>
        <v>209</v>
      </c>
      <c r="N76" s="265">
        <v>1</v>
      </c>
      <c r="O76" s="266"/>
      <c r="P76" s="83">
        <v>115</v>
      </c>
      <c r="Q76" s="82">
        <f>P76+C76</f>
        <v>161</v>
      </c>
      <c r="R76" s="265">
        <v>0</v>
      </c>
      <c r="S76" s="266"/>
      <c r="T76" s="81">
        <v>149</v>
      </c>
      <c r="U76" s="82">
        <f>T76+C76</f>
        <v>195</v>
      </c>
      <c r="V76" s="265">
        <v>0</v>
      </c>
      <c r="W76" s="266"/>
      <c r="X76" s="84">
        <f t="shared" si="62"/>
        <v>907</v>
      </c>
      <c r="Y76" s="83">
        <f>D76+H76+L76+P76+T76</f>
        <v>677</v>
      </c>
      <c r="Z76" s="85">
        <f>AVERAGE(E76,I76,M76,Q76,U76)</f>
        <v>181.4</v>
      </c>
      <c r="AA76" s="86">
        <f>AVERAGE(E76,I76,M76,Q76,U76)-C76</f>
        <v>135.4</v>
      </c>
      <c r="AB76" s="263"/>
    </row>
    <row r="77" spans="1:34" s="101" customFormat="1" ht="16.149999999999999" customHeight="1" x14ac:dyDescent="0.2">
      <c r="A77" s="79"/>
      <c r="B77" s="125" t="s">
        <v>23</v>
      </c>
      <c r="C77" s="119">
        <v>21</v>
      </c>
      <c r="D77" s="81">
        <v>153</v>
      </c>
      <c r="E77" s="82">
        <f t="shared" ref="E77:E78" si="78">C77+D77</f>
        <v>174</v>
      </c>
      <c r="F77" s="267"/>
      <c r="G77" s="268"/>
      <c r="H77" s="83">
        <v>134</v>
      </c>
      <c r="I77" s="84">
        <f t="shared" ref="I77:I78" si="79">H77+C77</f>
        <v>155</v>
      </c>
      <c r="J77" s="267"/>
      <c r="K77" s="268"/>
      <c r="L77" s="83">
        <v>157</v>
      </c>
      <c r="M77" s="84">
        <f t="shared" ref="M77:M78" si="80">L77+C77</f>
        <v>178</v>
      </c>
      <c r="N77" s="267"/>
      <c r="O77" s="268"/>
      <c r="P77" s="81">
        <v>122</v>
      </c>
      <c r="Q77" s="82">
        <f t="shared" ref="Q77:Q78" si="81">P77+C77</f>
        <v>143</v>
      </c>
      <c r="R77" s="267"/>
      <c r="S77" s="268"/>
      <c r="T77" s="81">
        <v>151</v>
      </c>
      <c r="U77" s="82">
        <f t="shared" ref="U77:U78" si="82">T77+C77</f>
        <v>172</v>
      </c>
      <c r="V77" s="267"/>
      <c r="W77" s="268"/>
      <c r="X77" s="84">
        <f t="shared" si="62"/>
        <v>822</v>
      </c>
      <c r="Y77" s="83">
        <f>D77+H77+L77+P77+T77</f>
        <v>717</v>
      </c>
      <c r="Z77" s="85">
        <f>AVERAGE(E77,I77,M77,Q77,U77)</f>
        <v>164.4</v>
      </c>
      <c r="AA77" s="86">
        <f>AVERAGE(E77,I77,M77,Q77,U77)-C77</f>
        <v>143.4</v>
      </c>
      <c r="AB77" s="263"/>
    </row>
    <row r="78" spans="1:34" s="101" customFormat="1" ht="16.899999999999999" customHeight="1" thickBot="1" x14ac:dyDescent="0.25">
      <c r="A78" s="79"/>
      <c r="B78" s="120" t="s">
        <v>17</v>
      </c>
      <c r="C78" s="121">
        <v>15</v>
      </c>
      <c r="D78" s="81">
        <v>180</v>
      </c>
      <c r="E78" s="82">
        <f t="shared" si="78"/>
        <v>195</v>
      </c>
      <c r="F78" s="269"/>
      <c r="G78" s="270"/>
      <c r="H78" s="91">
        <v>176</v>
      </c>
      <c r="I78" s="84">
        <f t="shared" si="79"/>
        <v>191</v>
      </c>
      <c r="J78" s="269"/>
      <c r="K78" s="270"/>
      <c r="L78" s="83">
        <v>160</v>
      </c>
      <c r="M78" s="84">
        <f t="shared" si="80"/>
        <v>175</v>
      </c>
      <c r="N78" s="269"/>
      <c r="O78" s="270"/>
      <c r="P78" s="81">
        <v>159</v>
      </c>
      <c r="Q78" s="82">
        <f t="shared" si="81"/>
        <v>174</v>
      </c>
      <c r="R78" s="269"/>
      <c r="S78" s="270"/>
      <c r="T78" s="81">
        <v>175</v>
      </c>
      <c r="U78" s="82">
        <f t="shared" si="82"/>
        <v>190</v>
      </c>
      <c r="V78" s="269"/>
      <c r="W78" s="270"/>
      <c r="X78" s="92">
        <f t="shared" si="62"/>
        <v>925</v>
      </c>
      <c r="Y78" s="91">
        <f>D78+H78+L78+P78+T78</f>
        <v>850</v>
      </c>
      <c r="Z78" s="93">
        <f>AVERAGE(E78,I78,M78,Q78,U78)</f>
        <v>185</v>
      </c>
      <c r="AA78" s="94">
        <f>AVERAGE(E78,I78,M78,Q78,U78)-C78</f>
        <v>170</v>
      </c>
      <c r="AB78" s="264"/>
    </row>
    <row r="79" spans="1:34" s="101" customFormat="1" ht="48.75" customHeight="1" x14ac:dyDescent="0.2">
      <c r="A79" s="79"/>
      <c r="B79" s="104" t="s">
        <v>21</v>
      </c>
      <c r="C79" s="123">
        <f>SUM(C80:C82)</f>
        <v>87</v>
      </c>
      <c r="D79" s="67">
        <f>SUM(D80:D82)</f>
        <v>463</v>
      </c>
      <c r="E79" s="96">
        <f>SUM(E80:E82)</f>
        <v>550</v>
      </c>
      <c r="F79" s="96">
        <f>E67</f>
        <v>502</v>
      </c>
      <c r="G79" s="73" t="str">
        <f>B67</f>
        <v>Kunda Trans</v>
      </c>
      <c r="H79" s="97">
        <f>SUM(H80:H82)</f>
        <v>424</v>
      </c>
      <c r="I79" s="96">
        <f>SUM(I80:I82)</f>
        <v>511</v>
      </c>
      <c r="J79" s="96">
        <f>I63</f>
        <v>504</v>
      </c>
      <c r="K79" s="73" t="str">
        <f>B63</f>
        <v>AK44</v>
      </c>
      <c r="L79" s="74">
        <f>SUM(L80:L82)</f>
        <v>382</v>
      </c>
      <c r="M79" s="98">
        <f>SUM(M80:M82)</f>
        <v>469</v>
      </c>
      <c r="N79" s="96">
        <f>M83</f>
        <v>577</v>
      </c>
      <c r="O79" s="73" t="str">
        <f>B83</f>
        <v>Latestoil</v>
      </c>
      <c r="P79" s="74">
        <f>SUM(P80:P82)</f>
        <v>396</v>
      </c>
      <c r="Q79" s="98">
        <f>SUM(Q80:Q82)</f>
        <v>483</v>
      </c>
      <c r="R79" s="96">
        <f>Q75</f>
        <v>478</v>
      </c>
      <c r="S79" s="73" t="str">
        <f>B75</f>
        <v>Malm ja Ko</v>
      </c>
      <c r="T79" s="74">
        <f>SUM(T80:T82)</f>
        <v>449</v>
      </c>
      <c r="U79" s="98">
        <f>SUM(U80:U82)</f>
        <v>536</v>
      </c>
      <c r="V79" s="96">
        <f>U71</f>
        <v>540</v>
      </c>
      <c r="W79" s="73" t="str">
        <f>B71</f>
        <v>KTM</v>
      </c>
      <c r="X79" s="76">
        <f t="shared" si="62"/>
        <v>2549</v>
      </c>
      <c r="Y79" s="74">
        <f>SUM(Y80:Y82)</f>
        <v>2114</v>
      </c>
      <c r="Z79" s="100">
        <f>AVERAGE(Z80,Z81,Z82)</f>
        <v>169.93333333333334</v>
      </c>
      <c r="AA79" s="78">
        <f>AVERAGE(AA80,AA81,AA82)</f>
        <v>140.93333333333334</v>
      </c>
      <c r="AB79" s="262">
        <f>F80+J80+N80+R80+V80</f>
        <v>3</v>
      </c>
    </row>
    <row r="80" spans="1:34" s="101" customFormat="1" ht="16.149999999999999" customHeight="1" x14ac:dyDescent="0.2">
      <c r="A80" s="79"/>
      <c r="B80" s="103" t="s">
        <v>48</v>
      </c>
      <c r="C80" s="119">
        <v>31</v>
      </c>
      <c r="D80" s="81">
        <v>138</v>
      </c>
      <c r="E80" s="82">
        <f>C80+D80</f>
        <v>169</v>
      </c>
      <c r="F80" s="265">
        <v>1</v>
      </c>
      <c r="G80" s="266"/>
      <c r="H80" s="83">
        <v>121</v>
      </c>
      <c r="I80" s="84">
        <f>H80+C80</f>
        <v>152</v>
      </c>
      <c r="J80" s="265">
        <v>1</v>
      </c>
      <c r="K80" s="266"/>
      <c r="L80" s="83">
        <v>126</v>
      </c>
      <c r="M80" s="84">
        <f>L80+C80</f>
        <v>157</v>
      </c>
      <c r="N80" s="265">
        <v>0</v>
      </c>
      <c r="O80" s="266"/>
      <c r="P80" s="83">
        <v>125</v>
      </c>
      <c r="Q80" s="82">
        <f>P80+C80</f>
        <v>156</v>
      </c>
      <c r="R80" s="265">
        <v>1</v>
      </c>
      <c r="S80" s="266"/>
      <c r="T80" s="81">
        <v>147</v>
      </c>
      <c r="U80" s="82">
        <f>T80+C80</f>
        <v>178</v>
      </c>
      <c r="V80" s="265">
        <v>0</v>
      </c>
      <c r="W80" s="266"/>
      <c r="X80" s="84">
        <f t="shared" si="62"/>
        <v>812</v>
      </c>
      <c r="Y80" s="83">
        <f>D80+H80+L80+P80+T80</f>
        <v>657</v>
      </c>
      <c r="Z80" s="85">
        <f>AVERAGE(E80,I80,M80,Q80,U80)</f>
        <v>162.4</v>
      </c>
      <c r="AA80" s="86">
        <f>AVERAGE(E80,I80,M80,Q80,U80)-C80</f>
        <v>131.4</v>
      </c>
      <c r="AB80" s="263"/>
    </row>
    <row r="81" spans="1:28" s="101" customFormat="1" ht="16.149999999999999" customHeight="1" x14ac:dyDescent="0.2">
      <c r="A81" s="79"/>
      <c r="B81" s="87" t="s">
        <v>49</v>
      </c>
      <c r="C81" s="119">
        <v>31</v>
      </c>
      <c r="D81" s="81">
        <v>138</v>
      </c>
      <c r="E81" s="82">
        <f t="shared" ref="E81:E82" si="83">C81+D81</f>
        <v>169</v>
      </c>
      <c r="F81" s="267"/>
      <c r="G81" s="268"/>
      <c r="H81" s="83">
        <v>136</v>
      </c>
      <c r="I81" s="84">
        <f t="shared" ref="I81:I82" si="84">H81+C81</f>
        <v>167</v>
      </c>
      <c r="J81" s="267"/>
      <c r="K81" s="268"/>
      <c r="L81" s="83">
        <v>99</v>
      </c>
      <c r="M81" s="84">
        <f t="shared" ref="M81:M82" si="85">L81+C81</f>
        <v>130</v>
      </c>
      <c r="N81" s="267"/>
      <c r="O81" s="268"/>
      <c r="P81" s="81">
        <v>131</v>
      </c>
      <c r="Q81" s="82">
        <f t="shared" ref="Q81:Q82" si="86">P81+C81</f>
        <v>162</v>
      </c>
      <c r="R81" s="267"/>
      <c r="S81" s="268"/>
      <c r="T81" s="81">
        <v>143</v>
      </c>
      <c r="U81" s="82">
        <f t="shared" ref="U81:U82" si="87">T81+C81</f>
        <v>174</v>
      </c>
      <c r="V81" s="267"/>
      <c r="W81" s="268"/>
      <c r="X81" s="84">
        <f t="shared" si="62"/>
        <v>802</v>
      </c>
      <c r="Y81" s="83">
        <f>D81+H81+L81+P81+T81</f>
        <v>647</v>
      </c>
      <c r="Z81" s="85">
        <f>AVERAGE(E81,I81,M81,Q81,U81)</f>
        <v>160.4</v>
      </c>
      <c r="AA81" s="86">
        <f>AVERAGE(E81,I81,M81,Q81,U81)-C81</f>
        <v>129.4</v>
      </c>
      <c r="AB81" s="263"/>
    </row>
    <row r="82" spans="1:28" s="101" customFormat="1" ht="16.899999999999999" customHeight="1" thickBot="1" x14ac:dyDescent="0.25">
      <c r="A82" s="79"/>
      <c r="B82" s="89" t="s">
        <v>50</v>
      </c>
      <c r="C82" s="121">
        <v>25</v>
      </c>
      <c r="D82" s="81">
        <v>187</v>
      </c>
      <c r="E82" s="82">
        <f t="shared" si="83"/>
        <v>212</v>
      </c>
      <c r="F82" s="269"/>
      <c r="G82" s="270"/>
      <c r="H82" s="91">
        <v>167</v>
      </c>
      <c r="I82" s="84">
        <f t="shared" si="84"/>
        <v>192</v>
      </c>
      <c r="J82" s="269"/>
      <c r="K82" s="270"/>
      <c r="L82" s="83">
        <v>157</v>
      </c>
      <c r="M82" s="84">
        <f t="shared" si="85"/>
        <v>182</v>
      </c>
      <c r="N82" s="269"/>
      <c r="O82" s="270"/>
      <c r="P82" s="81">
        <v>140</v>
      </c>
      <c r="Q82" s="82">
        <f t="shared" si="86"/>
        <v>165</v>
      </c>
      <c r="R82" s="269"/>
      <c r="S82" s="270"/>
      <c r="T82" s="81">
        <v>159</v>
      </c>
      <c r="U82" s="82">
        <f t="shared" si="87"/>
        <v>184</v>
      </c>
      <c r="V82" s="269"/>
      <c r="W82" s="270"/>
      <c r="X82" s="92">
        <f t="shared" si="62"/>
        <v>935</v>
      </c>
      <c r="Y82" s="91">
        <f>D82+H82+L82+P82+T82</f>
        <v>810</v>
      </c>
      <c r="Z82" s="93">
        <f>AVERAGE(E82,I82,M82,Q82,U82)</f>
        <v>187</v>
      </c>
      <c r="AA82" s="94">
        <f>AVERAGE(E82,I82,M82,Q82,U82)-C82</f>
        <v>162</v>
      </c>
      <c r="AB82" s="264"/>
    </row>
    <row r="83" spans="1:28" s="101" customFormat="1" ht="48.75" customHeight="1" thickBot="1" x14ac:dyDescent="0.25">
      <c r="A83" s="79"/>
      <c r="B83" s="95" t="s">
        <v>16</v>
      </c>
      <c r="C83" s="123">
        <f>SUM(C84:C86)</f>
        <v>56</v>
      </c>
      <c r="D83" s="67">
        <f>SUM(D84:D86)</f>
        <v>505</v>
      </c>
      <c r="E83" s="96">
        <f>SUM(E84:E86)</f>
        <v>561</v>
      </c>
      <c r="F83" s="96">
        <f>E63</f>
        <v>467</v>
      </c>
      <c r="G83" s="73" t="str">
        <f>B63</f>
        <v>AK44</v>
      </c>
      <c r="H83" s="97">
        <f>SUM(H84:H86)</f>
        <v>479</v>
      </c>
      <c r="I83" s="96">
        <f>SUM(I84:I86)</f>
        <v>535</v>
      </c>
      <c r="J83" s="96">
        <f>I71</f>
        <v>549</v>
      </c>
      <c r="K83" s="73" t="str">
        <f>B71</f>
        <v>KTM</v>
      </c>
      <c r="L83" s="75">
        <f>SUM(L84:L86)</f>
        <v>521</v>
      </c>
      <c r="M83" s="99">
        <f>SUM(M84:M86)</f>
        <v>577</v>
      </c>
      <c r="N83" s="96">
        <f>M79</f>
        <v>469</v>
      </c>
      <c r="O83" s="73" t="str">
        <f>B79</f>
        <v>Põdra Pubi</v>
      </c>
      <c r="P83" s="74">
        <f>SUM(P84:P86)</f>
        <v>500</v>
      </c>
      <c r="Q83" s="99">
        <f>SUM(Q84:Q86)</f>
        <v>556</v>
      </c>
      <c r="R83" s="96">
        <f>Q67</f>
        <v>462</v>
      </c>
      <c r="S83" s="73" t="str">
        <f>B67</f>
        <v>Kunda Trans</v>
      </c>
      <c r="T83" s="74">
        <f>SUM(T84:T86)</f>
        <v>523</v>
      </c>
      <c r="U83" s="99">
        <f>SUM(U84:U86)</f>
        <v>579</v>
      </c>
      <c r="V83" s="96">
        <f>U75</f>
        <v>557</v>
      </c>
      <c r="W83" s="73" t="str">
        <f>B75</f>
        <v>Malm ja Ko</v>
      </c>
      <c r="X83" s="76">
        <f t="shared" si="62"/>
        <v>2808</v>
      </c>
      <c r="Y83" s="74">
        <f>SUM(Y84:Y86)</f>
        <v>2528</v>
      </c>
      <c r="Z83" s="100">
        <f>AVERAGE(Z84,Z85,Z86)</f>
        <v>187.19999999999996</v>
      </c>
      <c r="AA83" s="78">
        <f>AVERAGE(AA84,AA85,AA86)</f>
        <v>168.53333333333333</v>
      </c>
      <c r="AB83" s="262">
        <f>F84+J84+N84+R84+V84</f>
        <v>4</v>
      </c>
    </row>
    <row r="84" spans="1:28" s="101" customFormat="1" ht="16.149999999999999" customHeight="1" x14ac:dyDescent="0.2">
      <c r="A84" s="79"/>
      <c r="B84" s="80" t="s">
        <v>47</v>
      </c>
      <c r="C84" s="119">
        <v>9</v>
      </c>
      <c r="D84" s="81">
        <v>194</v>
      </c>
      <c r="E84" s="82">
        <f>C84+D84</f>
        <v>203</v>
      </c>
      <c r="F84" s="265">
        <v>1</v>
      </c>
      <c r="G84" s="266"/>
      <c r="H84" s="83">
        <v>184</v>
      </c>
      <c r="I84" s="84">
        <f>H84+C84</f>
        <v>193</v>
      </c>
      <c r="J84" s="265">
        <v>0</v>
      </c>
      <c r="K84" s="266"/>
      <c r="L84" s="83">
        <v>174</v>
      </c>
      <c r="M84" s="84">
        <f>L84+C84</f>
        <v>183</v>
      </c>
      <c r="N84" s="265">
        <v>1</v>
      </c>
      <c r="O84" s="266"/>
      <c r="P84" s="83">
        <v>196</v>
      </c>
      <c r="Q84" s="82">
        <f>P84+C84</f>
        <v>205</v>
      </c>
      <c r="R84" s="265">
        <v>1</v>
      </c>
      <c r="S84" s="266"/>
      <c r="T84" s="81">
        <v>188</v>
      </c>
      <c r="U84" s="82">
        <f>T84+C84</f>
        <v>197</v>
      </c>
      <c r="V84" s="265">
        <v>1</v>
      </c>
      <c r="W84" s="266"/>
      <c r="X84" s="84">
        <f t="shared" si="62"/>
        <v>981</v>
      </c>
      <c r="Y84" s="83">
        <f>D84+H84+L84+P84+T84</f>
        <v>936</v>
      </c>
      <c r="Z84" s="85">
        <f>AVERAGE(E84,I84,M84,Q84,U84)</f>
        <v>196.2</v>
      </c>
      <c r="AA84" s="86">
        <f>AVERAGE(E84,I84,M84,Q84,U84)-C84</f>
        <v>187.2</v>
      </c>
      <c r="AB84" s="263"/>
    </row>
    <row r="85" spans="1:28" s="101" customFormat="1" ht="16.149999999999999" customHeight="1" x14ac:dyDescent="0.2">
      <c r="A85" s="79"/>
      <c r="B85" s="87" t="s">
        <v>27</v>
      </c>
      <c r="C85" s="119">
        <v>36</v>
      </c>
      <c r="D85" s="81">
        <v>144</v>
      </c>
      <c r="E85" s="82">
        <f t="shared" ref="E85:E86" si="88">C85+D85</f>
        <v>180</v>
      </c>
      <c r="F85" s="267"/>
      <c r="G85" s="268"/>
      <c r="H85" s="83">
        <v>97</v>
      </c>
      <c r="I85" s="84">
        <f t="shared" ref="I85:I86" si="89">H85+C85</f>
        <v>133</v>
      </c>
      <c r="J85" s="267"/>
      <c r="K85" s="268"/>
      <c r="L85" s="83">
        <v>157</v>
      </c>
      <c r="M85" s="84">
        <f t="shared" ref="M85:M86" si="90">L85+C85</f>
        <v>193</v>
      </c>
      <c r="N85" s="267"/>
      <c r="O85" s="268"/>
      <c r="P85" s="81">
        <v>127</v>
      </c>
      <c r="Q85" s="82">
        <f t="shared" ref="Q85:Q86" si="91">P85+C85</f>
        <v>163</v>
      </c>
      <c r="R85" s="267"/>
      <c r="S85" s="268"/>
      <c r="T85" s="81">
        <v>136</v>
      </c>
      <c r="U85" s="82">
        <f t="shared" ref="U85:U86" si="92">T85+C85</f>
        <v>172</v>
      </c>
      <c r="V85" s="267"/>
      <c r="W85" s="268"/>
      <c r="X85" s="84">
        <f t="shared" si="62"/>
        <v>841</v>
      </c>
      <c r="Y85" s="83">
        <f>D85+H85+L85+P85+T85</f>
        <v>661</v>
      </c>
      <c r="Z85" s="85">
        <f>AVERAGE(E85,I85,M85,Q85,U85)</f>
        <v>168.2</v>
      </c>
      <c r="AA85" s="86">
        <f>AVERAGE(E85,I85,M85,Q85,U85)-C85</f>
        <v>132.19999999999999</v>
      </c>
      <c r="AB85" s="263"/>
    </row>
    <row r="86" spans="1:28" s="101" customFormat="1" ht="16.899999999999999" customHeight="1" thickBot="1" x14ac:dyDescent="0.25">
      <c r="A86" s="79"/>
      <c r="B86" s="89" t="s">
        <v>18</v>
      </c>
      <c r="C86" s="121">
        <v>11</v>
      </c>
      <c r="D86" s="81">
        <v>167</v>
      </c>
      <c r="E86" s="82">
        <f t="shared" si="88"/>
        <v>178</v>
      </c>
      <c r="F86" s="269"/>
      <c r="G86" s="270"/>
      <c r="H86" s="91">
        <v>198</v>
      </c>
      <c r="I86" s="84">
        <f t="shared" si="89"/>
        <v>209</v>
      </c>
      <c r="J86" s="269"/>
      <c r="K86" s="270"/>
      <c r="L86" s="83">
        <v>190</v>
      </c>
      <c r="M86" s="84">
        <f t="shared" si="90"/>
        <v>201</v>
      </c>
      <c r="N86" s="269"/>
      <c r="O86" s="270"/>
      <c r="P86" s="81">
        <v>177</v>
      </c>
      <c r="Q86" s="82">
        <f t="shared" si="91"/>
        <v>188</v>
      </c>
      <c r="R86" s="269"/>
      <c r="S86" s="270"/>
      <c r="T86" s="81">
        <v>199</v>
      </c>
      <c r="U86" s="82">
        <f t="shared" si="92"/>
        <v>210</v>
      </c>
      <c r="V86" s="269"/>
      <c r="W86" s="270"/>
      <c r="X86" s="92">
        <f t="shared" si="62"/>
        <v>986</v>
      </c>
      <c r="Y86" s="91">
        <f>D86+H86+L86+P86+T86</f>
        <v>931</v>
      </c>
      <c r="Z86" s="93">
        <f>AVERAGE(E86,I86,M86,Q86,U86)</f>
        <v>197.2</v>
      </c>
      <c r="AA86" s="94">
        <f>AVERAGE(E86,I86,M86,Q86,U86)-C86</f>
        <v>186.2</v>
      </c>
      <c r="AB86" s="264"/>
    </row>
    <row r="87" spans="1:28" s="101" customFormat="1" ht="16.899999999999999" customHeight="1" x14ac:dyDescent="0.2">
      <c r="A87" s="79"/>
      <c r="B87" s="105"/>
      <c r="C87" s="106"/>
      <c r="D87" s="107"/>
      <c r="E87" s="108"/>
      <c r="F87" s="109"/>
      <c r="G87" s="109"/>
      <c r="H87" s="107"/>
      <c r="I87" s="108"/>
      <c r="J87" s="109"/>
      <c r="K87" s="109"/>
      <c r="L87" s="107"/>
      <c r="M87" s="108"/>
      <c r="N87" s="109"/>
      <c r="O87" s="109"/>
      <c r="P87" s="107"/>
      <c r="Q87" s="108"/>
      <c r="R87" s="109"/>
      <c r="S87" s="109"/>
      <c r="T87" s="107"/>
      <c r="U87" s="108"/>
      <c r="V87" s="109"/>
      <c r="W87" s="109"/>
      <c r="X87" s="108"/>
      <c r="Y87" s="107"/>
      <c r="Z87" s="110"/>
      <c r="AA87" s="111"/>
      <c r="AB87" s="112"/>
    </row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F62:G62"/>
    <mergeCell ref="J62:K62"/>
    <mergeCell ref="N62:O62"/>
    <mergeCell ref="R62:S62"/>
    <mergeCell ref="V62:W62"/>
    <mergeCell ref="F61:G61"/>
    <mergeCell ref="J61:K61"/>
    <mergeCell ref="N61:O61"/>
    <mergeCell ref="R61:S61"/>
    <mergeCell ref="V61:W61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63:C65 C67:C69 C71:C73 C83:C85 C75:C77">
    <cfRule type="cellIs" dxfId="177" priority="220" stopIfTrue="1" operator="between">
      <formula>200</formula>
      <formula>300</formula>
    </cfRule>
  </conditionalFormatting>
  <conditionalFormatting sqref="AA60:AA62">
    <cfRule type="cellIs" dxfId="176" priority="221" stopIfTrue="1" operator="between">
      <formula>200</formula>
      <formula>300</formula>
    </cfRule>
  </conditionalFormatting>
  <conditionalFormatting sqref="V67:W67 J67:K67 F67:G67 E64:F64 L64:L67 N64 T64:T67 U64:V64 H64:H67 I64:J64 R64 X63:AA87 E75:W75 E79:W79 E83:W83 E71:W71 M67:S67 E65:E67 I65:I67 U65:U67">
    <cfRule type="cellIs" dxfId="175" priority="222" stopIfTrue="1" operator="between">
      <formula>200</formula>
      <formula>300</formula>
    </cfRule>
  </conditionalFormatting>
  <conditionalFormatting sqref="D67">
    <cfRule type="cellIs" dxfId="174" priority="219" stopIfTrue="1" operator="between">
      <formula>200</formula>
      <formula>300</formula>
    </cfRule>
  </conditionalFormatting>
  <conditionalFormatting sqref="D71">
    <cfRule type="cellIs" dxfId="173" priority="218" stopIfTrue="1" operator="between">
      <formula>200</formula>
      <formula>300</formula>
    </cfRule>
  </conditionalFormatting>
  <conditionalFormatting sqref="D75">
    <cfRule type="cellIs" dxfId="172" priority="217" stopIfTrue="1" operator="between">
      <formula>200</formula>
      <formula>300</formula>
    </cfRule>
  </conditionalFormatting>
  <conditionalFormatting sqref="D79">
    <cfRule type="cellIs" dxfId="171" priority="216" stopIfTrue="1" operator="between">
      <formula>200</formula>
      <formula>300</formula>
    </cfRule>
  </conditionalFormatting>
  <conditionalFormatting sqref="D83">
    <cfRule type="cellIs" dxfId="170" priority="215" stopIfTrue="1" operator="between">
      <formula>200</formula>
      <formula>300</formula>
    </cfRule>
  </conditionalFormatting>
  <conditionalFormatting sqref="C79:C81">
    <cfRule type="cellIs" dxfId="169" priority="214" stopIfTrue="1" operator="between">
      <formula>200</formula>
      <formula>300</formula>
    </cfRule>
  </conditionalFormatting>
  <conditionalFormatting sqref="D63">
    <cfRule type="cellIs" dxfId="168" priority="213" stopIfTrue="1" operator="between">
      <formula>200</formula>
      <formula>300</formula>
    </cfRule>
  </conditionalFormatting>
  <conditionalFormatting sqref="E63:W63">
    <cfRule type="cellIs" dxfId="167" priority="212" stopIfTrue="1" operator="between">
      <formula>200</formula>
      <formula>300</formula>
    </cfRule>
  </conditionalFormatting>
  <conditionalFormatting sqref="F80 L80:L82 N80 T80:T82 V80 H80:H82 J80 P80:P82 R80 D80:D82">
    <cfRule type="cellIs" dxfId="166" priority="208" stopIfTrue="1" operator="between">
      <formula>200</formula>
      <formula>300</formula>
    </cfRule>
  </conditionalFormatting>
  <conditionalFormatting sqref="F76 L76:L78 N76 T76:T78 V76 H76:H78 J76 P76:P78 R76">
    <cfRule type="cellIs" dxfId="165" priority="209" stopIfTrue="1" operator="between">
      <formula>200</formula>
      <formula>300</formula>
    </cfRule>
  </conditionalFormatting>
  <conditionalFormatting sqref="F84 L84:L87 N84 V84 H84:H87 J84 P84:P87 R84">
    <cfRule type="cellIs" dxfId="164" priority="207" stopIfTrue="1" operator="between">
      <formula>200</formula>
      <formula>300</formula>
    </cfRule>
  </conditionalFormatting>
  <conditionalFormatting sqref="F68 L68:L70 N68 T68:T70 V68 H68:H70 J68 P68:P70 R68">
    <cfRule type="cellIs" dxfId="163" priority="211" stopIfTrue="1" operator="between">
      <formula>200</formula>
      <formula>300</formula>
    </cfRule>
  </conditionalFormatting>
  <conditionalFormatting sqref="F72 L72:L74 N72 T72:T74 V72 H72:H74 J72 P72:P74 R72">
    <cfRule type="cellIs" dxfId="162" priority="210" stopIfTrue="1" operator="between">
      <formula>200</formula>
      <formula>300</formula>
    </cfRule>
  </conditionalFormatting>
  <conditionalFormatting sqref="Q64:Q66 Q72:Q74 Q76:Q78 Q80:Q82">
    <cfRule type="cellIs" dxfId="161" priority="206" stopIfTrue="1" operator="between">
      <formula>200</formula>
      <formula>300</formula>
    </cfRule>
  </conditionalFormatting>
  <conditionalFormatting sqref="T84:T87">
    <cfRule type="cellIs" dxfId="160" priority="205" stopIfTrue="1" operator="between">
      <formula>200</formula>
      <formula>300</formula>
    </cfRule>
  </conditionalFormatting>
  <conditionalFormatting sqref="M64:M66">
    <cfRule type="cellIs" dxfId="159" priority="204" stopIfTrue="1" operator="between">
      <formula>200</formula>
      <formula>300</formula>
    </cfRule>
  </conditionalFormatting>
  <conditionalFormatting sqref="D84:D87 D76:D78 D72:D74 D68:D70 D64:D66">
    <cfRule type="cellIs" dxfId="158" priority="202" stopIfTrue="1" operator="between">
      <formula>200</formula>
      <formula>300</formula>
    </cfRule>
  </conditionalFormatting>
  <conditionalFormatting sqref="P64:P66">
    <cfRule type="cellIs" dxfId="157" priority="203" stopIfTrue="1" operator="between">
      <formula>200</formula>
      <formula>300</formula>
    </cfRule>
  </conditionalFormatting>
  <conditionalFormatting sqref="E87">
    <cfRule type="cellIs" dxfId="156" priority="201" stopIfTrue="1" operator="between">
      <formula>200</formula>
      <formula>300</formula>
    </cfRule>
  </conditionalFormatting>
  <conditionalFormatting sqref="M87">
    <cfRule type="cellIs" dxfId="155" priority="199" stopIfTrue="1" operator="between">
      <formula>200</formula>
      <formula>300</formula>
    </cfRule>
  </conditionalFormatting>
  <conditionalFormatting sqref="I87">
    <cfRule type="cellIs" dxfId="154" priority="200" stopIfTrue="1" operator="between">
      <formula>200</formula>
      <formula>300</formula>
    </cfRule>
  </conditionalFormatting>
  <conditionalFormatting sqref="Q87">
    <cfRule type="cellIs" dxfId="153" priority="198" stopIfTrue="1" operator="between">
      <formula>200</formula>
      <formula>300</formula>
    </cfRule>
  </conditionalFormatting>
  <conditionalFormatting sqref="U87">
    <cfRule type="cellIs" dxfId="152" priority="197" stopIfTrue="1" operator="between">
      <formula>200</formula>
      <formula>300</formula>
    </cfRule>
  </conditionalFormatting>
  <conditionalFormatting sqref="E84:E86 E80:E82 E76:E78 E72:E74 E68:E70">
    <cfRule type="cellIs" dxfId="151" priority="104" stopIfTrue="1" operator="between">
      <formula>200</formula>
      <formula>300</formula>
    </cfRule>
  </conditionalFormatting>
  <conditionalFormatting sqref="I68:I70">
    <cfRule type="cellIs" dxfId="150" priority="103" stopIfTrue="1" operator="between">
      <formula>200</formula>
      <formula>300</formula>
    </cfRule>
  </conditionalFormatting>
  <conditionalFormatting sqref="I72:I74">
    <cfRule type="cellIs" dxfId="149" priority="102" stopIfTrue="1" operator="between">
      <formula>200</formula>
      <formula>300</formula>
    </cfRule>
  </conditionalFormatting>
  <conditionalFormatting sqref="I76:I78">
    <cfRule type="cellIs" dxfId="148" priority="101" stopIfTrue="1" operator="between">
      <formula>200</formula>
      <formula>300</formula>
    </cfRule>
  </conditionalFormatting>
  <conditionalFormatting sqref="I80:I82">
    <cfRule type="cellIs" dxfId="147" priority="100" stopIfTrue="1" operator="between">
      <formula>200</formula>
      <formula>300</formula>
    </cfRule>
  </conditionalFormatting>
  <conditionalFormatting sqref="I84:I86">
    <cfRule type="cellIs" dxfId="146" priority="99" stopIfTrue="1" operator="between">
      <formula>200</formula>
      <formula>300</formula>
    </cfRule>
  </conditionalFormatting>
  <conditionalFormatting sqref="M68:M70">
    <cfRule type="cellIs" dxfId="145" priority="98" stopIfTrue="1" operator="between">
      <formula>200</formula>
      <formula>300</formula>
    </cfRule>
  </conditionalFormatting>
  <conditionalFormatting sqref="M72:M74">
    <cfRule type="cellIs" dxfId="144" priority="97" stopIfTrue="1" operator="between">
      <formula>200</formula>
      <formula>300</formula>
    </cfRule>
  </conditionalFormatting>
  <conditionalFormatting sqref="M76:M78">
    <cfRule type="cellIs" dxfId="143" priority="96" stopIfTrue="1" operator="between">
      <formula>200</formula>
      <formula>300</formula>
    </cfRule>
  </conditionalFormatting>
  <conditionalFormatting sqref="M80:M82">
    <cfRule type="cellIs" dxfId="142" priority="95" stopIfTrue="1" operator="between">
      <formula>200</formula>
      <formula>300</formula>
    </cfRule>
  </conditionalFormatting>
  <conditionalFormatting sqref="M84:M86">
    <cfRule type="cellIs" dxfId="141" priority="94" stopIfTrue="1" operator="between">
      <formula>200</formula>
      <formula>300</formula>
    </cfRule>
  </conditionalFormatting>
  <conditionalFormatting sqref="Q84:Q86 Q68:Q70">
    <cfRule type="cellIs" dxfId="140" priority="93" stopIfTrue="1" operator="between">
      <formula>200</formula>
      <formula>300</formula>
    </cfRule>
  </conditionalFormatting>
  <conditionalFormatting sqref="U84:U86 U80:U82 U76:U78 U72:U74 U68:U70">
    <cfRule type="cellIs" dxfId="139" priority="92" stopIfTrue="1" operator="between">
      <formula>200</formula>
      <formula>300</formula>
    </cfRule>
  </conditionalFormatting>
  <conditionalFormatting sqref="C34:C36 C38:C40 C42:C44 C54:C56 C46:C48">
    <cfRule type="cellIs" dxfId="138" priority="89" stopIfTrue="1" operator="between">
      <formula>200</formula>
      <formula>300</formula>
    </cfRule>
  </conditionalFormatting>
  <conditionalFormatting sqref="AA31:AA33">
    <cfRule type="cellIs" dxfId="137" priority="90" stopIfTrue="1" operator="between">
      <formula>200</formula>
      <formula>300</formula>
    </cfRule>
  </conditionalFormatting>
  <conditionalFormatting sqref="V38:W38 J38:K38 F38:G38 E35:F35 L35:L38 N35 T35:T38 U35:V35 H35:H38 I35:J35 R35 X34:AA58 E46:W46 E50:W50 E54:W54 E42:W42 M38:S38 E36:E38 I36:I38 U36:U38">
    <cfRule type="cellIs" dxfId="136" priority="91" stopIfTrue="1" operator="between">
      <formula>200</formula>
      <formula>300</formula>
    </cfRule>
  </conditionalFormatting>
  <conditionalFormatting sqref="D38">
    <cfRule type="cellIs" dxfId="135" priority="88" stopIfTrue="1" operator="between">
      <formula>200</formula>
      <formula>300</formula>
    </cfRule>
  </conditionalFormatting>
  <conditionalFormatting sqref="D42">
    <cfRule type="cellIs" dxfId="134" priority="87" stopIfTrue="1" operator="between">
      <formula>200</formula>
      <formula>300</formula>
    </cfRule>
  </conditionalFormatting>
  <conditionalFormatting sqref="D46">
    <cfRule type="cellIs" dxfId="133" priority="86" stopIfTrue="1" operator="between">
      <formula>200</formula>
      <formula>300</formula>
    </cfRule>
  </conditionalFormatting>
  <conditionalFormatting sqref="D50">
    <cfRule type="cellIs" dxfId="132" priority="85" stopIfTrue="1" operator="between">
      <formula>200</formula>
      <formula>300</formula>
    </cfRule>
  </conditionalFormatting>
  <conditionalFormatting sqref="D54">
    <cfRule type="cellIs" dxfId="131" priority="84" stopIfTrue="1" operator="between">
      <formula>200</formula>
      <formula>300</formula>
    </cfRule>
  </conditionalFormatting>
  <conditionalFormatting sqref="C50:C52">
    <cfRule type="cellIs" dxfId="130" priority="83" stopIfTrue="1" operator="between">
      <formula>200</formula>
      <formula>300</formula>
    </cfRule>
  </conditionalFormatting>
  <conditionalFormatting sqref="D34">
    <cfRule type="cellIs" dxfId="129" priority="82" stopIfTrue="1" operator="between">
      <formula>200</formula>
      <formula>300</formula>
    </cfRule>
  </conditionalFormatting>
  <conditionalFormatting sqref="E34:W34">
    <cfRule type="cellIs" dxfId="128" priority="81" stopIfTrue="1" operator="between">
      <formula>200</formula>
      <formula>300</formula>
    </cfRule>
  </conditionalFormatting>
  <conditionalFormatting sqref="F51 L51:L53 N51 T51:T53 V51 H51:H53 J51 P51:P53 R51 D51:D53">
    <cfRule type="cellIs" dxfId="127" priority="77" stopIfTrue="1" operator="between">
      <formula>200</formula>
      <formula>300</formula>
    </cfRule>
  </conditionalFormatting>
  <conditionalFormatting sqref="F47 L47:L49 N47 T47:T49 V47 H47:H49 J47 P47:P49 R47">
    <cfRule type="cellIs" dxfId="126" priority="78" stopIfTrue="1" operator="between">
      <formula>200</formula>
      <formula>300</formula>
    </cfRule>
  </conditionalFormatting>
  <conditionalFormatting sqref="F55 L55:L58 N55 V55 H55:H58 J55 P55:P58 R55">
    <cfRule type="cellIs" dxfId="125" priority="76" stopIfTrue="1" operator="between">
      <formula>200</formula>
      <formula>300</formula>
    </cfRule>
  </conditionalFormatting>
  <conditionalFormatting sqref="F39 L39:L41 N39 T39:T41 V39 H39:H41 J39 P39:P41 R39">
    <cfRule type="cellIs" dxfId="124" priority="80" stopIfTrue="1" operator="between">
      <formula>200</formula>
      <formula>300</formula>
    </cfRule>
  </conditionalFormatting>
  <conditionalFormatting sqref="F43 L43:L45 N43 T43:T45 V43 H43:H45 J43 P43:P45 R43">
    <cfRule type="cellIs" dxfId="123" priority="79" stopIfTrue="1" operator="between">
      <formula>200</formula>
      <formula>300</formula>
    </cfRule>
  </conditionalFormatting>
  <conditionalFormatting sqref="Q35:Q37 Q43:Q45 Q47:Q49 Q51:Q53">
    <cfRule type="cellIs" dxfId="122" priority="75" stopIfTrue="1" operator="between">
      <formula>200</formula>
      <formula>300</formula>
    </cfRule>
  </conditionalFormatting>
  <conditionalFormatting sqref="T55:T58">
    <cfRule type="cellIs" dxfId="121" priority="74" stopIfTrue="1" operator="between">
      <formula>200</formula>
      <formula>300</formula>
    </cfRule>
  </conditionalFormatting>
  <conditionalFormatting sqref="M35:M37">
    <cfRule type="cellIs" dxfId="120" priority="73" stopIfTrue="1" operator="between">
      <formula>200</formula>
      <formula>300</formula>
    </cfRule>
  </conditionalFormatting>
  <conditionalFormatting sqref="D55:D58 D47:D49 D43:D45 D39:D41 D35:D37">
    <cfRule type="cellIs" dxfId="119" priority="71" stopIfTrue="1" operator="between">
      <formula>200</formula>
      <formula>300</formula>
    </cfRule>
  </conditionalFormatting>
  <conditionalFormatting sqref="P35:P37">
    <cfRule type="cellIs" dxfId="118" priority="72" stopIfTrue="1" operator="between">
      <formula>200</formula>
      <formula>300</formula>
    </cfRule>
  </conditionalFormatting>
  <conditionalFormatting sqref="E58">
    <cfRule type="cellIs" dxfId="117" priority="70" stopIfTrue="1" operator="between">
      <formula>200</formula>
      <formula>300</formula>
    </cfRule>
  </conditionalFormatting>
  <conditionalFormatting sqref="I58">
    <cfRule type="cellIs" dxfId="116" priority="65" stopIfTrue="1" operator="between">
      <formula>200</formula>
      <formula>300</formula>
    </cfRule>
  </conditionalFormatting>
  <conditionalFormatting sqref="M58">
    <cfRule type="cellIs" dxfId="115" priority="60" stopIfTrue="1" operator="between">
      <formula>200</formula>
      <formula>300</formula>
    </cfRule>
  </conditionalFormatting>
  <conditionalFormatting sqref="Q58">
    <cfRule type="cellIs" dxfId="114" priority="59" stopIfTrue="1" operator="between">
      <formula>200</formula>
      <formula>300</formula>
    </cfRule>
  </conditionalFormatting>
  <conditionalFormatting sqref="U58">
    <cfRule type="cellIs" dxfId="113" priority="58" stopIfTrue="1" operator="between">
      <formula>200</formula>
      <formula>300</formula>
    </cfRule>
  </conditionalFormatting>
  <conditionalFormatting sqref="E55:E57 E51:E53 E47:E49 E43:E45 E39:E41">
    <cfRule type="cellIs" dxfId="112" priority="57" stopIfTrue="1" operator="between">
      <formula>200</formula>
      <formula>300</formula>
    </cfRule>
  </conditionalFormatting>
  <conditionalFormatting sqref="I39:I41">
    <cfRule type="cellIs" dxfId="111" priority="56" stopIfTrue="1" operator="between">
      <formula>200</formula>
      <formula>300</formula>
    </cfRule>
  </conditionalFormatting>
  <conditionalFormatting sqref="I43:I45">
    <cfRule type="cellIs" dxfId="110" priority="55" stopIfTrue="1" operator="between">
      <formula>200</formula>
      <formula>300</formula>
    </cfRule>
  </conditionalFormatting>
  <conditionalFormatting sqref="I47:I49">
    <cfRule type="cellIs" dxfId="109" priority="54" stopIfTrue="1" operator="between">
      <formula>200</formula>
      <formula>300</formula>
    </cfRule>
  </conditionalFormatting>
  <conditionalFormatting sqref="I51:I53">
    <cfRule type="cellIs" dxfId="108" priority="53" stopIfTrue="1" operator="between">
      <formula>200</formula>
      <formula>300</formula>
    </cfRule>
  </conditionalFormatting>
  <conditionalFormatting sqref="I55:I57">
    <cfRule type="cellIs" dxfId="107" priority="52" stopIfTrue="1" operator="between">
      <formula>200</formula>
      <formula>300</formula>
    </cfRule>
  </conditionalFormatting>
  <conditionalFormatting sqref="M55:M57 M51:M53 M47:M49 M43:M45 M39:M41">
    <cfRule type="cellIs" dxfId="106" priority="51" stopIfTrue="1" operator="between">
      <formula>200</formula>
      <formula>300</formula>
    </cfRule>
  </conditionalFormatting>
  <conditionalFormatting sqref="Q55:Q57 Q39:Q41">
    <cfRule type="cellIs" dxfId="105" priority="50" stopIfTrue="1" operator="between">
      <formula>200</formula>
      <formula>300</formula>
    </cfRule>
  </conditionalFormatting>
  <conditionalFormatting sqref="U55:U57 U51:U53 U47:U49 U43:U45 U39:U41">
    <cfRule type="cellIs" dxfId="104" priority="49" stopIfTrue="1" operator="between">
      <formula>200</formula>
      <formula>300</formula>
    </cfRule>
  </conditionalFormatting>
  <conditionalFormatting sqref="C5:C7 C9:C11 C13:C15 C25:C27 C17:C19">
    <cfRule type="cellIs" dxfId="103" priority="46" stopIfTrue="1" operator="between">
      <formula>200</formula>
      <formula>300</formula>
    </cfRule>
  </conditionalFormatting>
  <conditionalFormatting sqref="AA2:AA4">
    <cfRule type="cellIs" dxfId="102" priority="47" stopIfTrue="1" operator="between">
      <formula>200</formula>
      <formula>300</formula>
    </cfRule>
  </conditionalFormatting>
  <conditionalFormatting sqref="V9:W9 J9:K9 F9:G9 E6:F6 L6:L9 N6 T6:T9 U6:V6 H6:H9 I6:J6 R6 X5:AA29 E17:W17 E21:W21 E25:W25 E13:W13 M9:S9 E7:E9 I7:I9 U7:U9">
    <cfRule type="cellIs" dxfId="101" priority="48" stopIfTrue="1" operator="between">
      <formula>200</formula>
      <formula>300</formula>
    </cfRule>
  </conditionalFormatting>
  <conditionalFormatting sqref="D9">
    <cfRule type="cellIs" dxfId="100" priority="45" stopIfTrue="1" operator="between">
      <formula>200</formula>
      <formula>300</formula>
    </cfRule>
  </conditionalFormatting>
  <conditionalFormatting sqref="D13">
    <cfRule type="cellIs" dxfId="99" priority="44" stopIfTrue="1" operator="between">
      <formula>200</formula>
      <formula>300</formula>
    </cfRule>
  </conditionalFormatting>
  <conditionalFormatting sqref="D17">
    <cfRule type="cellIs" dxfId="98" priority="43" stopIfTrue="1" operator="between">
      <formula>200</formula>
      <formula>300</formula>
    </cfRule>
  </conditionalFormatting>
  <conditionalFormatting sqref="D21">
    <cfRule type="cellIs" dxfId="97" priority="42" stopIfTrue="1" operator="between">
      <formula>200</formula>
      <formula>300</formula>
    </cfRule>
  </conditionalFormatting>
  <conditionalFormatting sqref="D25">
    <cfRule type="cellIs" dxfId="96" priority="41" stopIfTrue="1" operator="between">
      <formula>200</formula>
      <formula>300</formula>
    </cfRule>
  </conditionalFormatting>
  <conditionalFormatting sqref="C21:C23">
    <cfRule type="cellIs" dxfId="95" priority="40" stopIfTrue="1" operator="between">
      <formula>200</formula>
      <formula>300</formula>
    </cfRule>
  </conditionalFormatting>
  <conditionalFormatting sqref="D5">
    <cfRule type="cellIs" dxfId="94" priority="39" stopIfTrue="1" operator="between">
      <formula>200</formula>
      <formula>300</formula>
    </cfRule>
  </conditionalFormatting>
  <conditionalFormatting sqref="E5:W5">
    <cfRule type="cellIs" dxfId="93" priority="38" stopIfTrue="1" operator="between">
      <formula>200</formula>
      <formula>300</formula>
    </cfRule>
  </conditionalFormatting>
  <conditionalFormatting sqref="F22 L22:L24 N22 T22:T24 V22 H22:H24 J22 P22:P24 R22 D22:D24">
    <cfRule type="cellIs" dxfId="92" priority="34" stopIfTrue="1" operator="between">
      <formula>200</formula>
      <formula>300</formula>
    </cfRule>
  </conditionalFormatting>
  <conditionalFormatting sqref="F18 L18:L20 N18 T18:T20 V18 H18:H20 J18 P18:P20 R18">
    <cfRule type="cellIs" dxfId="91" priority="35" stopIfTrue="1" operator="between">
      <formula>200</formula>
      <formula>300</formula>
    </cfRule>
  </conditionalFormatting>
  <conditionalFormatting sqref="F26 L26:L29 N26 V26 H26:H29 J26 P26:P29 R26">
    <cfRule type="cellIs" dxfId="90" priority="33" stopIfTrue="1" operator="between">
      <formula>200</formula>
      <formula>300</formula>
    </cfRule>
  </conditionalFormatting>
  <conditionalFormatting sqref="F10 L10:L12 N10 T10:T12 V10 H10:H12 J10 P10:P12 R10">
    <cfRule type="cellIs" dxfId="89" priority="37" stopIfTrue="1" operator="between">
      <formula>200</formula>
      <formula>300</formula>
    </cfRule>
  </conditionalFormatting>
  <conditionalFormatting sqref="F14 L14:L16 N14 T14:T16 V14 H14:H16 J14 P14:P16 R14">
    <cfRule type="cellIs" dxfId="88" priority="36" stopIfTrue="1" operator="between">
      <formula>200</formula>
      <formula>300</formula>
    </cfRule>
  </conditionalFormatting>
  <conditionalFormatting sqref="Q6:Q8 Q14:Q16 Q18:Q20 Q22:Q24">
    <cfRule type="cellIs" dxfId="87" priority="32" stopIfTrue="1" operator="between">
      <formula>200</formula>
      <formula>300</formula>
    </cfRule>
  </conditionalFormatting>
  <conditionalFormatting sqref="T26:T29">
    <cfRule type="cellIs" dxfId="86" priority="31" stopIfTrue="1" operator="between">
      <formula>200</formula>
      <formula>300</formula>
    </cfRule>
  </conditionalFormatting>
  <conditionalFormatting sqref="M6:M8">
    <cfRule type="cellIs" dxfId="85" priority="30" stopIfTrue="1" operator="between">
      <formula>200</formula>
      <formula>300</formula>
    </cfRule>
  </conditionalFormatting>
  <conditionalFormatting sqref="D26:D29 D18:D20 D14:D16 D10:D12 D6:D8">
    <cfRule type="cellIs" dxfId="84" priority="28" stopIfTrue="1" operator="between">
      <formula>200</formula>
      <formula>300</formula>
    </cfRule>
  </conditionalFormatting>
  <conditionalFormatting sqref="P6:P8">
    <cfRule type="cellIs" dxfId="83" priority="29" stopIfTrue="1" operator="between">
      <formula>200</formula>
      <formula>300</formula>
    </cfRule>
  </conditionalFormatting>
  <conditionalFormatting sqref="E29">
    <cfRule type="cellIs" dxfId="82" priority="27" stopIfTrue="1" operator="between">
      <formula>200</formula>
      <formula>300</formula>
    </cfRule>
  </conditionalFormatting>
  <conditionalFormatting sqref="I29">
    <cfRule type="cellIs" dxfId="81" priority="26" stopIfTrue="1" operator="between">
      <formula>200</formula>
      <formula>300</formula>
    </cfRule>
  </conditionalFormatting>
  <conditionalFormatting sqref="M29">
    <cfRule type="cellIs" dxfId="80" priority="25" stopIfTrue="1" operator="between">
      <formula>200</formula>
      <formula>300</formula>
    </cfRule>
  </conditionalFormatting>
  <conditionalFormatting sqref="Q29">
    <cfRule type="cellIs" dxfId="79" priority="24" stopIfTrue="1" operator="between">
      <formula>200</formula>
      <formula>300</formula>
    </cfRule>
  </conditionalFormatting>
  <conditionalFormatting sqref="U29">
    <cfRule type="cellIs" dxfId="78" priority="23" stopIfTrue="1" operator="between">
      <formula>200</formula>
      <formula>300</formula>
    </cfRule>
  </conditionalFormatting>
  <conditionalFormatting sqref="I18:I20">
    <cfRule type="cellIs" dxfId="77" priority="10" stopIfTrue="1" operator="between">
      <formula>200</formula>
      <formula>300</formula>
    </cfRule>
  </conditionalFormatting>
  <conditionalFormatting sqref="I22:I24">
    <cfRule type="cellIs" dxfId="76" priority="9" stopIfTrue="1" operator="between">
      <formula>200</formula>
      <formula>300</formula>
    </cfRule>
  </conditionalFormatting>
  <conditionalFormatting sqref="E26:E28 E22:E24 E18:E20 E14:E16 E10:E12">
    <cfRule type="cellIs" dxfId="75" priority="13" stopIfTrue="1" operator="between">
      <formula>200</formula>
      <formula>300</formula>
    </cfRule>
  </conditionalFormatting>
  <conditionalFormatting sqref="I10:I12">
    <cfRule type="cellIs" dxfId="74" priority="12" stopIfTrue="1" operator="between">
      <formula>200</formula>
      <formula>300</formula>
    </cfRule>
  </conditionalFormatting>
  <conditionalFormatting sqref="I14:I16">
    <cfRule type="cellIs" dxfId="73" priority="11" stopIfTrue="1" operator="between">
      <formula>200</formula>
      <formula>300</formula>
    </cfRule>
  </conditionalFormatting>
  <conditionalFormatting sqref="I26:I28">
    <cfRule type="cellIs" dxfId="72" priority="8" stopIfTrue="1" operator="between">
      <formula>200</formula>
      <formula>300</formula>
    </cfRule>
  </conditionalFormatting>
  <conditionalFormatting sqref="U26:U28 U22:U24 U18:U20 U14:U16 U10:U12">
    <cfRule type="cellIs" dxfId="71" priority="1" stopIfTrue="1" operator="between">
      <formula>200</formula>
      <formula>300</formula>
    </cfRule>
  </conditionalFormatting>
  <conditionalFormatting sqref="M10:M12">
    <cfRule type="cellIs" dxfId="70" priority="7" stopIfTrue="1" operator="between">
      <formula>200</formula>
      <formula>300</formula>
    </cfRule>
  </conditionalFormatting>
  <conditionalFormatting sqref="M14:M16">
    <cfRule type="cellIs" dxfId="69" priority="6" stopIfTrue="1" operator="between">
      <formula>200</formula>
      <formula>300</formula>
    </cfRule>
  </conditionalFormatting>
  <conditionalFormatting sqref="M18:M20">
    <cfRule type="cellIs" dxfId="68" priority="5" stopIfTrue="1" operator="between">
      <formula>200</formula>
      <formula>300</formula>
    </cfRule>
  </conditionalFormatting>
  <conditionalFormatting sqref="M22:M24">
    <cfRule type="cellIs" dxfId="67" priority="4" stopIfTrue="1" operator="between">
      <formula>200</formula>
      <formula>300</formula>
    </cfRule>
  </conditionalFormatting>
  <conditionalFormatting sqref="M26:M28">
    <cfRule type="cellIs" dxfId="66" priority="3" stopIfTrue="1" operator="between">
      <formula>200</formula>
      <formula>300</formula>
    </cfRule>
  </conditionalFormatting>
  <conditionalFormatting sqref="Q26:Q28 Q10:Q12">
    <cfRule type="cellIs" dxfId="65" priority="2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40" zoomScaleNormal="140" workbookViewId="0">
      <selection activeCell="B8" sqref="B8"/>
    </sheetView>
  </sheetViews>
  <sheetFormatPr defaultRowHeight="12.75" x14ac:dyDescent="0.2"/>
  <cols>
    <col min="1" max="1" width="5" bestFit="1" customWidth="1"/>
    <col min="2" max="2" width="24.28515625" customWidth="1"/>
    <col min="3" max="4" width="0" hidden="1" customWidth="1"/>
    <col min="5" max="5" width="26.28515625" bestFit="1" customWidth="1"/>
    <col min="8" max="8" width="9.42578125" customWidth="1"/>
    <col min="9" max="11" width="8.85546875" customWidth="1"/>
    <col min="12" max="12" width="9.28515625" customWidth="1"/>
    <col min="13" max="13" width="8.85546875" customWidth="1"/>
    <col min="14" max="14" width="9.28515625" customWidth="1"/>
    <col min="15" max="15" width="8.85546875" customWidth="1"/>
    <col min="16" max="16" width="10.7109375" customWidth="1"/>
    <col min="17" max="18" width="16.7109375" bestFit="1" customWidth="1"/>
  </cols>
  <sheetData>
    <row r="1" spans="1:19" ht="23.25" x14ac:dyDescent="0.35">
      <c r="A1" s="1"/>
      <c r="B1" s="2" t="s">
        <v>0</v>
      </c>
      <c r="C1" s="2"/>
      <c r="D1" s="3"/>
      <c r="E1" s="1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4"/>
    </row>
    <row r="2" spans="1:19" ht="31.5" x14ac:dyDescent="0.2">
      <c r="A2" s="5" t="s">
        <v>1</v>
      </c>
      <c r="B2" s="5" t="s">
        <v>2</v>
      </c>
      <c r="C2" s="5"/>
      <c r="D2" s="6"/>
      <c r="E2" s="5" t="s">
        <v>3</v>
      </c>
      <c r="F2" s="5" t="s">
        <v>4</v>
      </c>
      <c r="G2" s="7" t="s">
        <v>5</v>
      </c>
      <c r="H2" s="5" t="s">
        <v>6</v>
      </c>
      <c r="I2" s="7" t="s">
        <v>7</v>
      </c>
      <c r="J2" s="5" t="s">
        <v>8</v>
      </c>
      <c r="K2" s="7" t="s">
        <v>9</v>
      </c>
      <c r="L2" s="5" t="s">
        <v>10</v>
      </c>
      <c r="M2" s="7" t="s">
        <v>11</v>
      </c>
      <c r="N2" s="5" t="s">
        <v>121</v>
      </c>
      <c r="O2" s="7" t="s">
        <v>122</v>
      </c>
      <c r="P2" s="8" t="s">
        <v>12</v>
      </c>
      <c r="Q2" s="9" t="s">
        <v>13</v>
      </c>
      <c r="R2" s="9" t="s">
        <v>14</v>
      </c>
      <c r="S2" s="10" t="s">
        <v>15</v>
      </c>
    </row>
    <row r="3" spans="1:19" ht="15.6" customHeight="1" x14ac:dyDescent="0.25">
      <c r="A3" s="11">
        <v>1</v>
      </c>
      <c r="B3" s="19" t="s">
        <v>135</v>
      </c>
      <c r="C3" s="12"/>
      <c r="D3" s="13"/>
      <c r="E3" s="14" t="s">
        <v>58</v>
      </c>
      <c r="F3" s="15"/>
      <c r="G3" s="15"/>
      <c r="H3" s="15"/>
      <c r="I3" s="15"/>
      <c r="J3" s="15">
        <v>1009</v>
      </c>
      <c r="K3" s="15">
        <v>709</v>
      </c>
      <c r="L3" s="15"/>
      <c r="M3" s="15"/>
      <c r="N3" s="15"/>
      <c r="O3" s="15"/>
      <c r="P3" s="14">
        <f>SUM(F3,H3,J3,L3,N3)</f>
        <v>1009</v>
      </c>
      <c r="Q3" s="16">
        <f>AVERAGE(F3,H3,J3,L3,N3)/5</f>
        <v>201.8</v>
      </c>
      <c r="R3" s="16">
        <f>AVERAGE(G3,I3,K3,M3,O3)/5</f>
        <v>141.80000000000001</v>
      </c>
      <c r="S3" s="17">
        <f>IF((190-R3)*0.8&gt;60,60,(190-R3)*0.8)</f>
        <v>38.559999999999995</v>
      </c>
    </row>
    <row r="4" spans="1:19" ht="15.6" customHeight="1" x14ac:dyDescent="0.25">
      <c r="A4" s="11">
        <v>2</v>
      </c>
      <c r="B4" s="12" t="s">
        <v>143</v>
      </c>
      <c r="C4" s="12"/>
      <c r="D4" s="13"/>
      <c r="E4" s="14" t="s">
        <v>58</v>
      </c>
      <c r="F4" s="15"/>
      <c r="G4" s="15"/>
      <c r="H4" s="15"/>
      <c r="I4" s="15"/>
      <c r="J4" s="15"/>
      <c r="K4" s="15"/>
      <c r="L4" s="15">
        <v>1063</v>
      </c>
      <c r="M4" s="15">
        <v>763</v>
      </c>
      <c r="N4" s="15">
        <v>949</v>
      </c>
      <c r="O4" s="15">
        <v>799</v>
      </c>
      <c r="P4" s="14">
        <f>SUM(F4,H4,J4,L4,N4)</f>
        <v>2012</v>
      </c>
      <c r="Q4" s="16">
        <f>AVERAGE(F4,H4,J4,L4,N4)/5</f>
        <v>201.2</v>
      </c>
      <c r="R4" s="16">
        <f>AVERAGE(G4,I4,K4,M4,O4)/5</f>
        <v>156.19999999999999</v>
      </c>
      <c r="S4" s="17">
        <f>IF((190-R4)*0.8&gt;60,60,(190-R4)*0.8)</f>
        <v>27.04000000000001</v>
      </c>
    </row>
    <row r="5" spans="1:19" ht="15.6" customHeight="1" x14ac:dyDescent="0.25">
      <c r="A5" s="11">
        <v>3</v>
      </c>
      <c r="B5" s="12" t="s">
        <v>141</v>
      </c>
      <c r="C5" s="12"/>
      <c r="D5" s="13"/>
      <c r="E5" s="14" t="s">
        <v>92</v>
      </c>
      <c r="F5" s="15"/>
      <c r="G5" s="15"/>
      <c r="H5" s="15"/>
      <c r="I5" s="15"/>
      <c r="J5" s="15">
        <v>991</v>
      </c>
      <c r="K5" s="15">
        <v>691</v>
      </c>
      <c r="L5" s="15"/>
      <c r="M5" s="15"/>
      <c r="N5" s="15"/>
      <c r="O5" s="15"/>
      <c r="P5" s="14">
        <f>SUM(F5,H5,J5,L5,N5)</f>
        <v>991</v>
      </c>
      <c r="Q5" s="16">
        <f>AVERAGE(F5,H5,J5,L5,N5)/5</f>
        <v>198.2</v>
      </c>
      <c r="R5" s="16">
        <f>AVERAGE(G5,I5,K5,M5,O5)/5</f>
        <v>138.19999999999999</v>
      </c>
      <c r="S5" s="17">
        <f>IF((190-R5)*0.8&gt;60,60,(190-R5)*0.8)</f>
        <v>41.440000000000012</v>
      </c>
    </row>
    <row r="6" spans="1:19" ht="15.6" customHeight="1" x14ac:dyDescent="0.25">
      <c r="A6" s="11">
        <v>4</v>
      </c>
      <c r="B6" s="19" t="s">
        <v>82</v>
      </c>
      <c r="C6" s="12"/>
      <c r="D6" s="13"/>
      <c r="E6" s="14" t="s">
        <v>70</v>
      </c>
      <c r="F6" s="15">
        <v>946</v>
      </c>
      <c r="G6" s="15">
        <v>891</v>
      </c>
      <c r="H6" s="15">
        <v>1000</v>
      </c>
      <c r="I6" s="15">
        <v>955</v>
      </c>
      <c r="J6" s="15">
        <v>1073</v>
      </c>
      <c r="K6" s="15">
        <v>1053</v>
      </c>
      <c r="L6" s="15">
        <v>910</v>
      </c>
      <c r="M6" s="15">
        <v>910</v>
      </c>
      <c r="N6" s="15">
        <v>964</v>
      </c>
      <c r="O6" s="15">
        <v>964</v>
      </c>
      <c r="P6" s="14">
        <f>SUM(F6,H6,J6,L6,N6)</f>
        <v>4893</v>
      </c>
      <c r="Q6" s="16">
        <f>AVERAGE(F6,H6,J6,L6,N6)/5</f>
        <v>195.72</v>
      </c>
      <c r="R6" s="16">
        <f>AVERAGE(G6,I6,K6,M6,O6)/5</f>
        <v>190.92000000000002</v>
      </c>
      <c r="S6" s="201">
        <v>0</v>
      </c>
    </row>
    <row r="7" spans="1:19" ht="15.6" customHeight="1" x14ac:dyDescent="0.25">
      <c r="A7" s="11">
        <v>5</v>
      </c>
      <c r="B7" s="12" t="s">
        <v>23</v>
      </c>
      <c r="C7" s="12"/>
      <c r="D7" s="13"/>
      <c r="E7" s="14" t="s">
        <v>55</v>
      </c>
      <c r="F7" s="15">
        <v>822</v>
      </c>
      <c r="G7" s="15">
        <v>717</v>
      </c>
      <c r="H7" s="15"/>
      <c r="I7" s="15"/>
      <c r="J7" s="15"/>
      <c r="K7" s="15"/>
      <c r="L7" s="15">
        <v>1113</v>
      </c>
      <c r="M7" s="15">
        <v>928</v>
      </c>
      <c r="N7" s="15">
        <v>986</v>
      </c>
      <c r="O7" s="15">
        <v>886</v>
      </c>
      <c r="P7" s="14">
        <f>SUM(F7,H7,J7,L7,N7)</f>
        <v>2921</v>
      </c>
      <c r="Q7" s="16">
        <f>AVERAGE(F7,H7,J7,L7,N7)/5</f>
        <v>194.73333333333332</v>
      </c>
      <c r="R7" s="16">
        <f>AVERAGE(G7,I7,K7,M7,O7)/5</f>
        <v>168.73333333333332</v>
      </c>
      <c r="S7" s="17">
        <f>IF((190-R7)*0.8&gt;60,60,(190-R7)*0.8)</f>
        <v>17.013333333333346</v>
      </c>
    </row>
    <row r="8" spans="1:19" ht="15.75" x14ac:dyDescent="0.25">
      <c r="A8" s="11">
        <v>6</v>
      </c>
      <c r="B8" s="19" t="s">
        <v>88</v>
      </c>
      <c r="C8" s="12"/>
      <c r="D8" s="13"/>
      <c r="E8" s="20" t="s">
        <v>73</v>
      </c>
      <c r="F8" s="15">
        <v>1049</v>
      </c>
      <c r="G8" s="15">
        <v>749</v>
      </c>
      <c r="H8" s="15">
        <v>1029</v>
      </c>
      <c r="I8" s="15">
        <v>869</v>
      </c>
      <c r="J8" s="15">
        <v>938</v>
      </c>
      <c r="K8" s="15">
        <v>823</v>
      </c>
      <c r="L8" s="15">
        <v>903</v>
      </c>
      <c r="M8" s="15">
        <v>793</v>
      </c>
      <c r="N8" s="15">
        <v>925</v>
      </c>
      <c r="O8" s="15">
        <v>810</v>
      </c>
      <c r="P8" s="14">
        <f>SUM(F8,H8,J8,L8,N8)</f>
        <v>4844</v>
      </c>
      <c r="Q8" s="16">
        <f>AVERAGE(F8,H8,J8,L8,N8)/5</f>
        <v>193.76</v>
      </c>
      <c r="R8" s="16">
        <f>AVERAGE(G8,I8,K8,M8,O8)/5</f>
        <v>161.76</v>
      </c>
      <c r="S8" s="17">
        <f>IF((190-R8)*0.8&gt;60,60,(190-R8)*0.8)</f>
        <v>22.592000000000009</v>
      </c>
    </row>
    <row r="9" spans="1:19" ht="15.6" customHeight="1" x14ac:dyDescent="0.25">
      <c r="A9" s="11">
        <v>7</v>
      </c>
      <c r="B9" s="19" t="s">
        <v>129</v>
      </c>
      <c r="C9" s="12"/>
      <c r="D9" s="13"/>
      <c r="E9" s="14" t="s">
        <v>55</v>
      </c>
      <c r="F9" s="15"/>
      <c r="G9" s="15"/>
      <c r="H9" s="15">
        <v>1052</v>
      </c>
      <c r="I9" s="15">
        <v>952</v>
      </c>
      <c r="J9" s="15">
        <v>1018</v>
      </c>
      <c r="K9" s="15">
        <v>1018</v>
      </c>
      <c r="L9" s="15">
        <v>979</v>
      </c>
      <c r="M9" s="15">
        <v>979</v>
      </c>
      <c r="N9" s="15">
        <v>803</v>
      </c>
      <c r="O9" s="15">
        <v>803</v>
      </c>
      <c r="P9" s="14">
        <f>SUM(F9,H9,J9,L9,N9)</f>
        <v>3852</v>
      </c>
      <c r="Q9" s="16">
        <f>AVERAGE(F9,H9,J9,L9,N9)/5</f>
        <v>192.6</v>
      </c>
      <c r="R9" s="16">
        <f>AVERAGE(G9,I9,K9,M9,O9)/5</f>
        <v>187.6</v>
      </c>
      <c r="S9" s="17">
        <f>IF((190-R9)*0.8&gt;60,60,(190-R9)*0.8)</f>
        <v>1.9200000000000046</v>
      </c>
    </row>
    <row r="10" spans="1:19" ht="15.6" customHeight="1" x14ac:dyDescent="0.25">
      <c r="A10" s="11">
        <v>8</v>
      </c>
      <c r="B10" s="19" t="s">
        <v>104</v>
      </c>
      <c r="C10" s="12"/>
      <c r="D10" s="13"/>
      <c r="E10" s="14" t="s">
        <v>112</v>
      </c>
      <c r="F10" s="15">
        <v>917</v>
      </c>
      <c r="G10" s="15">
        <v>832</v>
      </c>
      <c r="H10" s="15">
        <v>1154</v>
      </c>
      <c r="I10" s="15">
        <v>1059</v>
      </c>
      <c r="J10" s="15">
        <v>855</v>
      </c>
      <c r="K10" s="15">
        <v>850</v>
      </c>
      <c r="L10" s="15">
        <v>857</v>
      </c>
      <c r="M10" s="15">
        <v>827</v>
      </c>
      <c r="N10" s="15">
        <v>1027</v>
      </c>
      <c r="O10" s="15">
        <v>982</v>
      </c>
      <c r="P10" s="14">
        <f>SUM(F10,H10,J10,L10,N10)</f>
        <v>4810</v>
      </c>
      <c r="Q10" s="16">
        <f>AVERAGE(F10,H10,J10,L10,N10)/5</f>
        <v>192.4</v>
      </c>
      <c r="R10" s="16">
        <f>AVERAGE(G10,I10,K10,M10,O10)/5</f>
        <v>182</v>
      </c>
      <c r="S10" s="17">
        <f>IF((190-R10)*0.8&gt;60,60,(190-R10)*0.8)</f>
        <v>6.4</v>
      </c>
    </row>
    <row r="11" spans="1:19" ht="15.6" customHeight="1" x14ac:dyDescent="0.25">
      <c r="A11" s="11">
        <v>9</v>
      </c>
      <c r="B11" s="18" t="s">
        <v>47</v>
      </c>
      <c r="C11" s="12"/>
      <c r="D11" s="13"/>
      <c r="E11" s="14" t="s">
        <v>16</v>
      </c>
      <c r="F11" s="15">
        <v>981</v>
      </c>
      <c r="G11" s="15">
        <v>936</v>
      </c>
      <c r="H11" s="15">
        <v>911</v>
      </c>
      <c r="I11" s="15">
        <v>901</v>
      </c>
      <c r="J11" s="15">
        <v>992</v>
      </c>
      <c r="K11" s="15">
        <v>967</v>
      </c>
      <c r="L11" s="15"/>
      <c r="M11" s="15"/>
      <c r="N11" s="15"/>
      <c r="O11" s="15"/>
      <c r="P11" s="14">
        <f>SUM(F11,H11,J11,L11,N11)</f>
        <v>2884</v>
      </c>
      <c r="Q11" s="16">
        <f>AVERAGE(F11,H11,J11,L11,N11)/5</f>
        <v>192.26666666666668</v>
      </c>
      <c r="R11" s="16">
        <f>AVERAGE(G11,I11,K11,M11,O11)/5</f>
        <v>186.93333333333334</v>
      </c>
      <c r="S11" s="17">
        <f>IF((190-R11)*0.8&gt;60,60,(190-R11)*0.8)</f>
        <v>2.4533333333333305</v>
      </c>
    </row>
    <row r="12" spans="1:19" ht="15.6" customHeight="1" x14ac:dyDescent="0.25">
      <c r="A12" s="11">
        <v>10</v>
      </c>
      <c r="B12" s="19" t="s">
        <v>116</v>
      </c>
      <c r="C12" s="12"/>
      <c r="D12" s="13"/>
      <c r="E12" s="14" t="s">
        <v>114</v>
      </c>
      <c r="F12" s="15">
        <v>897</v>
      </c>
      <c r="G12" s="15">
        <v>787</v>
      </c>
      <c r="H12" s="15"/>
      <c r="I12" s="15"/>
      <c r="J12" s="15">
        <v>998</v>
      </c>
      <c r="K12" s="15">
        <v>868</v>
      </c>
      <c r="L12" s="15"/>
      <c r="M12" s="15"/>
      <c r="N12" s="15">
        <v>983</v>
      </c>
      <c r="O12" s="15">
        <v>883</v>
      </c>
      <c r="P12" s="14">
        <f>SUM(F12,H12,J12,L12,N12)</f>
        <v>2878</v>
      </c>
      <c r="Q12" s="16">
        <f>AVERAGE(F12,H12,J12,L12,N12)/5</f>
        <v>191.86666666666667</v>
      </c>
      <c r="R12" s="16">
        <f>AVERAGE(G12,I12,K12,M12,O12)/5</f>
        <v>169.2</v>
      </c>
      <c r="S12" s="17">
        <f>IF((190-R12)*0.8&gt;60,60,(190-R12)*0.8)</f>
        <v>16.640000000000011</v>
      </c>
    </row>
    <row r="13" spans="1:19" ht="15.6" customHeight="1" x14ac:dyDescent="0.25">
      <c r="A13" s="11">
        <v>11</v>
      </c>
      <c r="B13" s="19" t="s">
        <v>84</v>
      </c>
      <c r="C13" s="12"/>
      <c r="D13" s="13"/>
      <c r="E13" s="14" t="s">
        <v>72</v>
      </c>
      <c r="F13" s="15">
        <v>942</v>
      </c>
      <c r="G13" s="15">
        <v>742</v>
      </c>
      <c r="H13" s="15">
        <v>956</v>
      </c>
      <c r="I13" s="15">
        <v>791</v>
      </c>
      <c r="J13" s="15">
        <v>911</v>
      </c>
      <c r="K13" s="15">
        <v>766</v>
      </c>
      <c r="L13" s="15">
        <v>903</v>
      </c>
      <c r="M13" s="15">
        <v>758</v>
      </c>
      <c r="N13" s="15">
        <v>1066</v>
      </c>
      <c r="O13" s="15">
        <v>916</v>
      </c>
      <c r="P13" s="14">
        <f>SUM(F13,H13,J13,L13,N13)</f>
        <v>4778</v>
      </c>
      <c r="Q13" s="16">
        <f>AVERAGE(F13,H13,J13,L13,N13)/5</f>
        <v>191.12</v>
      </c>
      <c r="R13" s="16">
        <f>AVERAGE(G13,I13,K13,M13,O13)/5</f>
        <v>158.92000000000002</v>
      </c>
      <c r="S13" s="17">
        <f>IF((190-R13)*0.8&gt;60,60,(190-R13)*0.8)</f>
        <v>24.86399999999999</v>
      </c>
    </row>
    <row r="14" spans="1:19" ht="15.6" customHeight="1" x14ac:dyDescent="0.25">
      <c r="A14" s="11">
        <v>12</v>
      </c>
      <c r="B14" s="19" t="s">
        <v>101</v>
      </c>
      <c r="C14" s="12"/>
      <c r="D14" s="13"/>
      <c r="E14" s="14" t="s">
        <v>102</v>
      </c>
      <c r="F14" s="15">
        <v>838</v>
      </c>
      <c r="G14" s="15">
        <v>803</v>
      </c>
      <c r="H14" s="15">
        <v>874</v>
      </c>
      <c r="I14" s="15">
        <v>754</v>
      </c>
      <c r="J14" s="15">
        <v>1041</v>
      </c>
      <c r="K14" s="15">
        <v>906</v>
      </c>
      <c r="L14" s="15">
        <v>987</v>
      </c>
      <c r="M14" s="15">
        <v>882</v>
      </c>
      <c r="N14" s="15">
        <v>1005</v>
      </c>
      <c r="O14" s="15">
        <v>915</v>
      </c>
      <c r="P14" s="14">
        <f>SUM(F14,H14,J14,L14,N14)</f>
        <v>4745</v>
      </c>
      <c r="Q14" s="16">
        <f>AVERAGE(F14,H14,J14,L14,N14)/5</f>
        <v>189.8</v>
      </c>
      <c r="R14" s="16">
        <f>AVERAGE(G14,I14,K14,M14,O14)/5</f>
        <v>170.4</v>
      </c>
      <c r="S14" s="17">
        <f>IF((190-R14)*0.8&gt;60,60,(190-R14)*0.8)</f>
        <v>15.679999999999996</v>
      </c>
    </row>
    <row r="15" spans="1:19" ht="15.6" customHeight="1" x14ac:dyDescent="0.25">
      <c r="A15" s="11">
        <v>13</v>
      </c>
      <c r="B15" s="18" t="s">
        <v>123</v>
      </c>
      <c r="C15" s="12"/>
      <c r="D15" s="13"/>
      <c r="E15" s="14" t="s">
        <v>100</v>
      </c>
      <c r="F15" s="15"/>
      <c r="G15" s="15"/>
      <c r="H15" s="15">
        <v>1025</v>
      </c>
      <c r="I15" s="15">
        <v>875</v>
      </c>
      <c r="J15" s="15"/>
      <c r="K15" s="15"/>
      <c r="L15" s="15"/>
      <c r="M15" s="15"/>
      <c r="N15" s="15">
        <v>862</v>
      </c>
      <c r="O15" s="15">
        <v>802</v>
      </c>
      <c r="P15" s="14">
        <f>SUM(F15,H15,J15,L15,N15)</f>
        <v>1887</v>
      </c>
      <c r="Q15" s="16">
        <f>AVERAGE(F15,H15,J15,L15,N15)/5</f>
        <v>188.7</v>
      </c>
      <c r="R15" s="16">
        <f>AVERAGE(G15,I15,K15,M15,O15)/5</f>
        <v>167.7</v>
      </c>
      <c r="S15" s="17">
        <f>IF((190-R15)*0.8&gt;60,60,(190-R15)*0.8)</f>
        <v>17.840000000000011</v>
      </c>
    </row>
    <row r="16" spans="1:19" ht="15.6" customHeight="1" x14ac:dyDescent="0.25">
      <c r="A16" s="11">
        <v>14</v>
      </c>
      <c r="B16" s="18" t="s">
        <v>87</v>
      </c>
      <c r="C16" s="12"/>
      <c r="D16" s="13"/>
      <c r="E16" s="14" t="s">
        <v>92</v>
      </c>
      <c r="F16" s="15">
        <v>975</v>
      </c>
      <c r="G16" s="15">
        <v>955</v>
      </c>
      <c r="H16" s="15">
        <v>992</v>
      </c>
      <c r="I16" s="15">
        <v>992</v>
      </c>
      <c r="J16" s="15"/>
      <c r="K16" s="15"/>
      <c r="L16" s="15">
        <v>858</v>
      </c>
      <c r="M16" s="15">
        <v>858</v>
      </c>
      <c r="N16" s="15"/>
      <c r="O16" s="15"/>
      <c r="P16" s="14">
        <f>SUM(F16,H16,J16,L16,N16)</f>
        <v>2825</v>
      </c>
      <c r="Q16" s="16">
        <f>AVERAGE(F16,H16,J16,L16,N16)/5</f>
        <v>188.33333333333331</v>
      </c>
      <c r="R16" s="16">
        <f>AVERAGE(G16,I16,K16,M16,O16)/5</f>
        <v>187</v>
      </c>
      <c r="S16" s="17">
        <f>IF((190-R16)*0.8&gt;60,60,(190-R16)*0.8)</f>
        <v>2.4000000000000004</v>
      </c>
    </row>
    <row r="17" spans="1:19" ht="15.6" customHeight="1" x14ac:dyDescent="0.25">
      <c r="A17" s="11">
        <v>15</v>
      </c>
      <c r="B17" s="19" t="s">
        <v>113</v>
      </c>
      <c r="C17" s="12"/>
      <c r="D17" s="13"/>
      <c r="E17" s="14" t="s">
        <v>98</v>
      </c>
      <c r="F17" s="15">
        <v>884</v>
      </c>
      <c r="G17" s="15">
        <v>764</v>
      </c>
      <c r="H17" s="15">
        <v>984</v>
      </c>
      <c r="I17" s="15">
        <v>834</v>
      </c>
      <c r="J17" s="15">
        <v>847</v>
      </c>
      <c r="K17" s="15">
        <v>727</v>
      </c>
      <c r="L17" s="15">
        <v>956</v>
      </c>
      <c r="M17" s="15">
        <v>816</v>
      </c>
      <c r="N17" s="15">
        <v>1035</v>
      </c>
      <c r="O17" s="15">
        <v>905</v>
      </c>
      <c r="P17" s="14">
        <f>SUM(F17,H17,J17,L17,N17)</f>
        <v>4706</v>
      </c>
      <c r="Q17" s="16">
        <f>AVERAGE(F17,H17,J17,L17,N17)/5</f>
        <v>188.24</v>
      </c>
      <c r="R17" s="16">
        <f>AVERAGE(G17,I17,K17,M17,O17)/5</f>
        <v>161.84</v>
      </c>
      <c r="S17" s="17">
        <f>IF((190-R17)*0.8&gt;60,60,(190-R17)*0.8)</f>
        <v>22.527999999999999</v>
      </c>
    </row>
    <row r="18" spans="1:19" ht="15.6" customHeight="1" x14ac:dyDescent="0.25">
      <c r="A18" s="11">
        <v>16</v>
      </c>
      <c r="B18" s="18" t="s">
        <v>19</v>
      </c>
      <c r="C18" s="12"/>
      <c r="D18" s="13"/>
      <c r="E18" s="14" t="s">
        <v>20</v>
      </c>
      <c r="F18" s="15">
        <v>831</v>
      </c>
      <c r="G18" s="15">
        <v>721</v>
      </c>
      <c r="H18" s="15">
        <v>913</v>
      </c>
      <c r="I18" s="15">
        <v>728</v>
      </c>
      <c r="J18" s="15">
        <v>989</v>
      </c>
      <c r="K18" s="15">
        <v>809</v>
      </c>
      <c r="L18" s="15">
        <v>1054</v>
      </c>
      <c r="M18" s="15">
        <v>894</v>
      </c>
      <c r="N18" s="15">
        <v>912</v>
      </c>
      <c r="O18" s="15">
        <v>782</v>
      </c>
      <c r="P18" s="14">
        <f>SUM(F18,H18,J18,L18,N18)</f>
        <v>4699</v>
      </c>
      <c r="Q18" s="16">
        <f>AVERAGE(F18,H18,J18,L18,N18)/5</f>
        <v>187.95999999999998</v>
      </c>
      <c r="R18" s="16">
        <f>AVERAGE(G18,I18,K18,M18,O18)/5</f>
        <v>157.35999999999999</v>
      </c>
      <c r="S18" s="17">
        <f>IF((190-R18)*0.8&gt;60,60,(190-R18)*0.8)</f>
        <v>26.112000000000013</v>
      </c>
    </row>
    <row r="19" spans="1:19" ht="15.6" customHeight="1" x14ac:dyDescent="0.25">
      <c r="A19" s="11">
        <v>17</v>
      </c>
      <c r="B19" s="19" t="s">
        <v>83</v>
      </c>
      <c r="C19" s="12"/>
      <c r="D19" s="13"/>
      <c r="E19" s="14" t="s">
        <v>70</v>
      </c>
      <c r="F19" s="15">
        <v>878</v>
      </c>
      <c r="G19" s="15">
        <v>803</v>
      </c>
      <c r="H19" s="15">
        <v>1026</v>
      </c>
      <c r="I19" s="15">
        <v>906</v>
      </c>
      <c r="J19" s="15">
        <v>962</v>
      </c>
      <c r="K19" s="15">
        <v>887</v>
      </c>
      <c r="L19" s="15">
        <v>861</v>
      </c>
      <c r="M19" s="15">
        <v>791</v>
      </c>
      <c r="N19" s="15"/>
      <c r="O19" s="15"/>
      <c r="P19" s="14">
        <f>SUM(F19,H19,J19,L19,N19)</f>
        <v>3727</v>
      </c>
      <c r="Q19" s="16">
        <f>AVERAGE(F19,H19,J19,L19,N19)/5</f>
        <v>186.35</v>
      </c>
      <c r="R19" s="16">
        <f>AVERAGE(G19,I19,K19,M19,O19)/5</f>
        <v>169.35</v>
      </c>
      <c r="S19" s="17">
        <f>IF((190-R19)*0.8&gt;60,60,(190-R19)*0.8)</f>
        <v>16.520000000000007</v>
      </c>
    </row>
    <row r="20" spans="1:19" ht="15.6" customHeight="1" x14ac:dyDescent="0.25">
      <c r="A20" s="11">
        <v>18</v>
      </c>
      <c r="B20" s="12" t="s">
        <v>17</v>
      </c>
      <c r="C20" s="12"/>
      <c r="D20" s="13"/>
      <c r="E20" s="14" t="s">
        <v>55</v>
      </c>
      <c r="F20" s="15">
        <v>925</v>
      </c>
      <c r="G20" s="15">
        <v>850</v>
      </c>
      <c r="H20" s="15">
        <v>897</v>
      </c>
      <c r="I20" s="15">
        <v>817</v>
      </c>
      <c r="J20" s="15">
        <v>942</v>
      </c>
      <c r="K20" s="15">
        <v>847</v>
      </c>
      <c r="L20" s="15">
        <v>899</v>
      </c>
      <c r="M20" s="15">
        <v>809</v>
      </c>
      <c r="N20" s="15">
        <v>985</v>
      </c>
      <c r="O20" s="15">
        <v>890</v>
      </c>
      <c r="P20" s="14">
        <f>SUM(F20,H20,J20,L20,N20)</f>
        <v>4648</v>
      </c>
      <c r="Q20" s="16">
        <f>AVERAGE(F20,H20,J20,L20,N20)/5</f>
        <v>185.92000000000002</v>
      </c>
      <c r="R20" s="16">
        <f>AVERAGE(G20,I20,K20,M20,O20)/5</f>
        <v>168.52</v>
      </c>
      <c r="S20" s="17">
        <f>IF((190-R20)*0.8&gt;60,60,(190-R20)*0.8)</f>
        <v>17.183999999999994</v>
      </c>
    </row>
    <row r="21" spans="1:19" ht="15.6" customHeight="1" x14ac:dyDescent="0.25">
      <c r="A21" s="11">
        <v>19</v>
      </c>
      <c r="B21" s="19" t="s">
        <v>18</v>
      </c>
      <c r="C21" s="12"/>
      <c r="D21" s="13"/>
      <c r="E21" s="14" t="s">
        <v>16</v>
      </c>
      <c r="F21" s="15">
        <v>986</v>
      </c>
      <c r="G21" s="15">
        <v>931</v>
      </c>
      <c r="H21" s="15">
        <v>955</v>
      </c>
      <c r="I21" s="15">
        <v>940</v>
      </c>
      <c r="J21" s="15">
        <v>882</v>
      </c>
      <c r="K21" s="15">
        <v>872</v>
      </c>
      <c r="L21" s="15">
        <v>908</v>
      </c>
      <c r="M21" s="15">
        <v>878</v>
      </c>
      <c r="N21" s="15">
        <v>916</v>
      </c>
      <c r="O21" s="15">
        <v>881</v>
      </c>
      <c r="P21" s="14">
        <f>SUM(F21,H21,J21,L21,N21)</f>
        <v>4647</v>
      </c>
      <c r="Q21" s="16">
        <f>AVERAGE(F21,H21,J21,L21,N21)/5</f>
        <v>185.88</v>
      </c>
      <c r="R21" s="16">
        <f>AVERAGE(G21,I21,K21,M21,O21)/5</f>
        <v>180.07999999999998</v>
      </c>
      <c r="S21" s="17">
        <f>IF((190-R21)*0.8&gt;60,60,(190-R21)*0.8)</f>
        <v>7.9360000000000133</v>
      </c>
    </row>
    <row r="22" spans="1:19" ht="15.6" customHeight="1" x14ac:dyDescent="0.25">
      <c r="A22" s="11">
        <v>20</v>
      </c>
      <c r="B22" s="19" t="s">
        <v>96</v>
      </c>
      <c r="C22" s="12"/>
      <c r="D22" s="13"/>
      <c r="E22" s="14" t="s">
        <v>94</v>
      </c>
      <c r="F22" s="15">
        <v>894</v>
      </c>
      <c r="G22" s="15">
        <v>654</v>
      </c>
      <c r="H22" s="15">
        <v>962</v>
      </c>
      <c r="I22" s="15">
        <v>727</v>
      </c>
      <c r="J22" s="15"/>
      <c r="K22" s="15"/>
      <c r="L22" s="15"/>
      <c r="M22" s="15"/>
      <c r="N22" s="15"/>
      <c r="O22" s="15"/>
      <c r="P22" s="14">
        <f>SUM(F22,H22,J22,L22,N22)</f>
        <v>1856</v>
      </c>
      <c r="Q22" s="16">
        <f>AVERAGE(F22,H22,J22,L22,N22)/5</f>
        <v>185.6</v>
      </c>
      <c r="R22" s="16">
        <f>AVERAGE(G22,I22,K22,M22,O22)/5</f>
        <v>138.1</v>
      </c>
      <c r="S22" s="17">
        <f>IF((190-R22)*0.8&gt;60,60,(190-R22)*0.8)</f>
        <v>41.52000000000001</v>
      </c>
    </row>
    <row r="23" spans="1:19" ht="15.6" customHeight="1" x14ac:dyDescent="0.25">
      <c r="A23" s="11">
        <v>21</v>
      </c>
      <c r="B23" s="19" t="s">
        <v>75</v>
      </c>
      <c r="C23" s="12"/>
      <c r="D23" s="13"/>
      <c r="E23" s="14" t="s">
        <v>73</v>
      </c>
      <c r="F23" s="15">
        <v>848</v>
      </c>
      <c r="G23" s="15">
        <v>788</v>
      </c>
      <c r="H23" s="15">
        <v>950</v>
      </c>
      <c r="I23" s="15">
        <v>820</v>
      </c>
      <c r="J23" s="15">
        <v>891</v>
      </c>
      <c r="K23" s="15">
        <v>776</v>
      </c>
      <c r="L23" s="15">
        <v>988</v>
      </c>
      <c r="M23" s="15">
        <v>863</v>
      </c>
      <c r="N23" s="15">
        <v>951</v>
      </c>
      <c r="O23" s="15">
        <v>841</v>
      </c>
      <c r="P23" s="14">
        <f>SUM(F23,H23,J23,L23,N23)</f>
        <v>4628</v>
      </c>
      <c r="Q23" s="16">
        <f>AVERAGE(F23,H23,J23,L23,N23)/5</f>
        <v>185.12</v>
      </c>
      <c r="R23" s="16">
        <f>AVERAGE(G23,I23,K23,M23,O23)/5</f>
        <v>163.52000000000001</v>
      </c>
      <c r="S23" s="17">
        <f>IF((190-R23)*0.8&gt;60,60,(190-R23)*0.8)</f>
        <v>21.183999999999994</v>
      </c>
    </row>
    <row r="24" spans="1:19" ht="15.6" customHeight="1" x14ac:dyDescent="0.25">
      <c r="A24" s="11">
        <v>22</v>
      </c>
      <c r="B24" s="19" t="s">
        <v>103</v>
      </c>
      <c r="C24" s="12"/>
      <c r="D24" s="13"/>
      <c r="E24" s="14" t="s">
        <v>102</v>
      </c>
      <c r="F24" s="15">
        <v>1004</v>
      </c>
      <c r="G24" s="15">
        <v>969</v>
      </c>
      <c r="H24" s="15">
        <v>938</v>
      </c>
      <c r="I24" s="15">
        <v>938</v>
      </c>
      <c r="J24" s="15">
        <v>890</v>
      </c>
      <c r="K24" s="15">
        <v>890</v>
      </c>
      <c r="L24" s="15"/>
      <c r="M24" s="15"/>
      <c r="N24" s="15">
        <v>864</v>
      </c>
      <c r="O24" s="15">
        <v>849</v>
      </c>
      <c r="P24" s="14">
        <f>SUM(F24,H24,J24,L24,N24)</f>
        <v>3696</v>
      </c>
      <c r="Q24" s="16">
        <f>AVERAGE(F24,H24,J24,L24,N24)/5</f>
        <v>184.8</v>
      </c>
      <c r="R24" s="16">
        <f>AVERAGE(G24,I24,K24,M24,O24)/5</f>
        <v>182.3</v>
      </c>
      <c r="S24" s="17">
        <f>IF((190-R24)*0.8&gt;60,60,(190-R24)*0.8)</f>
        <v>6.1599999999999913</v>
      </c>
    </row>
    <row r="25" spans="1:19" ht="15.6" customHeight="1" x14ac:dyDescent="0.25">
      <c r="A25" s="11">
        <v>23</v>
      </c>
      <c r="B25" s="19" t="s">
        <v>99</v>
      </c>
      <c r="C25" s="12"/>
      <c r="D25" s="13"/>
      <c r="E25" s="14" t="s">
        <v>100</v>
      </c>
      <c r="F25" s="15">
        <v>880</v>
      </c>
      <c r="G25" s="15">
        <v>625</v>
      </c>
      <c r="H25" s="15">
        <v>966</v>
      </c>
      <c r="I25" s="15">
        <v>706</v>
      </c>
      <c r="J25" s="15"/>
      <c r="K25" s="15"/>
      <c r="L25" s="15"/>
      <c r="M25" s="15"/>
      <c r="N25" s="15"/>
      <c r="O25" s="15"/>
      <c r="P25" s="14">
        <f>SUM(F25,H25,J25,L25,N25)</f>
        <v>1846</v>
      </c>
      <c r="Q25" s="16">
        <f>AVERAGE(F25,H25,J25,L25,N25)/5</f>
        <v>184.6</v>
      </c>
      <c r="R25" s="16">
        <f>AVERAGE(G25,I25,K25,M25,O25)/5</f>
        <v>133.1</v>
      </c>
      <c r="S25" s="17">
        <f>IF((190-R25)*0.8&gt;60,60,(190-R25)*0.8)</f>
        <v>45.52000000000001</v>
      </c>
    </row>
    <row r="26" spans="1:19" ht="15.6" customHeight="1" x14ac:dyDescent="0.25">
      <c r="A26" s="11">
        <v>24</v>
      </c>
      <c r="B26" s="12" t="s">
        <v>138</v>
      </c>
      <c r="C26" s="12"/>
      <c r="D26" s="13"/>
      <c r="E26" s="14" t="s">
        <v>94</v>
      </c>
      <c r="F26" s="15"/>
      <c r="G26" s="15"/>
      <c r="H26" s="15"/>
      <c r="I26" s="15"/>
      <c r="J26" s="15">
        <v>970</v>
      </c>
      <c r="K26" s="15">
        <v>780</v>
      </c>
      <c r="L26" s="15"/>
      <c r="M26" s="15"/>
      <c r="N26" s="15">
        <v>858</v>
      </c>
      <c r="O26" s="15">
        <v>723</v>
      </c>
      <c r="P26" s="14">
        <f>SUM(F26,H26,J26,L26,N26)</f>
        <v>1828</v>
      </c>
      <c r="Q26" s="16">
        <f>AVERAGE(F26,H26,J26,L26,N26)/5</f>
        <v>182.8</v>
      </c>
      <c r="R26" s="16">
        <f>AVERAGE(G26,I26,K26,M26,O26)/5</f>
        <v>150.30000000000001</v>
      </c>
      <c r="S26" s="17">
        <f>IF((190-R26)*0.8&gt;60,60,(190-R26)*0.8)</f>
        <v>31.759999999999991</v>
      </c>
    </row>
    <row r="27" spans="1:19" ht="15.6" customHeight="1" x14ac:dyDescent="0.25">
      <c r="A27" s="11">
        <v>25</v>
      </c>
      <c r="B27" s="19" t="s">
        <v>80</v>
      </c>
      <c r="C27" s="12"/>
      <c r="D27" s="13"/>
      <c r="E27" s="14" t="s">
        <v>69</v>
      </c>
      <c r="F27" s="15">
        <v>845</v>
      </c>
      <c r="G27" s="15">
        <v>700</v>
      </c>
      <c r="H27" s="15">
        <v>921</v>
      </c>
      <c r="I27" s="15">
        <v>721</v>
      </c>
      <c r="J27" s="15">
        <v>942</v>
      </c>
      <c r="K27" s="15">
        <v>752</v>
      </c>
      <c r="L27" s="15">
        <v>926</v>
      </c>
      <c r="M27" s="15">
        <v>746</v>
      </c>
      <c r="N27" s="15">
        <v>936</v>
      </c>
      <c r="O27" s="15">
        <v>761</v>
      </c>
      <c r="P27" s="14">
        <f>SUM(F27,H27,J27,L27,N27)</f>
        <v>4570</v>
      </c>
      <c r="Q27" s="16">
        <f>AVERAGE(F27,H27,J27,L27,N27)/5</f>
        <v>182.8</v>
      </c>
      <c r="R27" s="16">
        <f>AVERAGE(G27,I27,K27,M27,O27)/5</f>
        <v>147.19999999999999</v>
      </c>
      <c r="S27" s="17">
        <f>IF((190-R27)*0.8&gt;60,60,(190-R27)*0.8)</f>
        <v>34.240000000000009</v>
      </c>
    </row>
    <row r="28" spans="1:19" ht="15.6" customHeight="1" x14ac:dyDescent="0.25">
      <c r="A28" s="11">
        <v>26</v>
      </c>
      <c r="B28" s="12" t="s">
        <v>62</v>
      </c>
      <c r="C28" s="12"/>
      <c r="D28" s="13"/>
      <c r="E28" s="14" t="s">
        <v>59</v>
      </c>
      <c r="F28" s="15">
        <v>844</v>
      </c>
      <c r="G28" s="15">
        <v>674</v>
      </c>
      <c r="H28" s="15">
        <v>946</v>
      </c>
      <c r="I28" s="15">
        <v>726</v>
      </c>
      <c r="J28" s="15">
        <v>984</v>
      </c>
      <c r="K28" s="15">
        <v>784</v>
      </c>
      <c r="L28" s="15">
        <v>918</v>
      </c>
      <c r="M28" s="15">
        <v>738</v>
      </c>
      <c r="N28" s="15">
        <v>877</v>
      </c>
      <c r="O28" s="15">
        <v>702</v>
      </c>
      <c r="P28" s="14">
        <f>SUM(F28,H28,J28,L28,N28)</f>
        <v>4569</v>
      </c>
      <c r="Q28" s="16">
        <f>AVERAGE(F28,H28,J28,L28,N28)/5</f>
        <v>182.76</v>
      </c>
      <c r="R28" s="16">
        <f>AVERAGE(G28,I28,K28,M28,O28)/5</f>
        <v>144.95999999999998</v>
      </c>
      <c r="S28" s="17">
        <f>IF((190-R28)*0.8&gt;60,60,(190-R28)*0.8)</f>
        <v>36.032000000000018</v>
      </c>
    </row>
    <row r="29" spans="1:19" ht="15.6" customHeight="1" x14ac:dyDescent="0.25">
      <c r="A29" s="11">
        <v>27</v>
      </c>
      <c r="B29" s="19" t="s">
        <v>77</v>
      </c>
      <c r="C29" s="12"/>
      <c r="D29" s="13"/>
      <c r="E29" s="14" t="s">
        <v>71</v>
      </c>
      <c r="F29" s="15">
        <v>870</v>
      </c>
      <c r="G29" s="15">
        <v>725</v>
      </c>
      <c r="H29" s="15">
        <v>991</v>
      </c>
      <c r="I29" s="15">
        <v>811</v>
      </c>
      <c r="J29" s="15">
        <v>909</v>
      </c>
      <c r="K29" s="15">
        <v>764</v>
      </c>
      <c r="L29" s="15">
        <v>807</v>
      </c>
      <c r="M29" s="15">
        <v>662</v>
      </c>
      <c r="N29" s="15">
        <v>981</v>
      </c>
      <c r="O29" s="15">
        <v>811</v>
      </c>
      <c r="P29" s="14">
        <f>SUM(F29,H29,J29,L29,N29)</f>
        <v>4558</v>
      </c>
      <c r="Q29" s="16">
        <f>AVERAGE(F29,H29,J29,L29,N29)/5</f>
        <v>182.32</v>
      </c>
      <c r="R29" s="16">
        <f>AVERAGE(G29,I29,K29,M29,O29)/5</f>
        <v>150.92000000000002</v>
      </c>
      <c r="S29" s="17">
        <f>IF((190-R29)*0.8&gt;60,60,(190-R29)*0.8)</f>
        <v>31.263999999999989</v>
      </c>
    </row>
    <row r="30" spans="1:19" ht="15.6" customHeight="1" x14ac:dyDescent="0.25">
      <c r="A30" s="11">
        <v>28</v>
      </c>
      <c r="B30" s="19" t="s">
        <v>79</v>
      </c>
      <c r="C30" s="12"/>
      <c r="D30" s="13"/>
      <c r="E30" s="14" t="s">
        <v>69</v>
      </c>
      <c r="F30" s="15">
        <v>884</v>
      </c>
      <c r="G30" s="15">
        <v>744</v>
      </c>
      <c r="H30" s="15">
        <v>874</v>
      </c>
      <c r="I30" s="15">
        <v>709</v>
      </c>
      <c r="J30" s="15">
        <v>959</v>
      </c>
      <c r="K30" s="15">
        <v>779</v>
      </c>
      <c r="L30" s="15">
        <v>923</v>
      </c>
      <c r="M30" s="15">
        <v>758</v>
      </c>
      <c r="N30" s="15"/>
      <c r="O30" s="15"/>
      <c r="P30" s="14">
        <f>SUM(F30,H30,J30,L30,N30)</f>
        <v>3640</v>
      </c>
      <c r="Q30" s="16">
        <f>AVERAGE(F30,H30,J30,L30,N30)/5</f>
        <v>182</v>
      </c>
      <c r="R30" s="16">
        <f>AVERAGE(G30,I30,K30,M30,O30)/5</f>
        <v>149.5</v>
      </c>
      <c r="S30" s="17">
        <f>IF((190-R30)*0.8&gt;60,60,(190-R30)*0.8)</f>
        <v>32.4</v>
      </c>
    </row>
    <row r="31" spans="1:19" ht="15.6" customHeight="1" x14ac:dyDescent="0.25">
      <c r="A31" s="11">
        <v>29</v>
      </c>
      <c r="B31" s="18" t="s">
        <v>22</v>
      </c>
      <c r="C31" s="12"/>
      <c r="D31" s="13"/>
      <c r="E31" s="14" t="s">
        <v>20</v>
      </c>
      <c r="F31" s="15">
        <v>948</v>
      </c>
      <c r="G31" s="15">
        <v>768</v>
      </c>
      <c r="H31" s="15">
        <v>924</v>
      </c>
      <c r="I31" s="15">
        <v>779</v>
      </c>
      <c r="J31" s="15">
        <v>853</v>
      </c>
      <c r="K31" s="15">
        <v>713</v>
      </c>
      <c r="L31" s="15">
        <v>869</v>
      </c>
      <c r="M31" s="15">
        <v>714</v>
      </c>
      <c r="N31" s="15">
        <v>921</v>
      </c>
      <c r="O31" s="15">
        <v>756</v>
      </c>
      <c r="P31" s="14">
        <f>SUM(F31,H31,J31,L31,N31)</f>
        <v>4515</v>
      </c>
      <c r="Q31" s="16">
        <f>AVERAGE(F31,H31,J31,L31,N31)/5</f>
        <v>180.6</v>
      </c>
      <c r="R31" s="16">
        <f>AVERAGE(G31,I31,K31,M31,O31)/5</f>
        <v>149.19999999999999</v>
      </c>
      <c r="S31" s="17">
        <f>IF((190-R31)*0.8&gt;60,60,(190-R31)*0.8)</f>
        <v>32.640000000000008</v>
      </c>
    </row>
    <row r="32" spans="1:19" ht="15.6" customHeight="1" x14ac:dyDescent="0.25">
      <c r="A32" s="11">
        <v>30</v>
      </c>
      <c r="B32" s="19" t="s">
        <v>115</v>
      </c>
      <c r="C32" s="12"/>
      <c r="D32" s="13"/>
      <c r="E32" s="14" t="s">
        <v>114</v>
      </c>
      <c r="F32" s="15">
        <v>826</v>
      </c>
      <c r="G32" s="15">
        <v>596</v>
      </c>
      <c r="H32" s="15">
        <v>924</v>
      </c>
      <c r="I32" s="15">
        <v>639</v>
      </c>
      <c r="J32" s="15">
        <v>877</v>
      </c>
      <c r="K32" s="15">
        <v>612</v>
      </c>
      <c r="L32" s="15">
        <v>910</v>
      </c>
      <c r="M32" s="15">
        <v>645</v>
      </c>
      <c r="N32" s="15">
        <v>977</v>
      </c>
      <c r="O32" s="15">
        <v>717</v>
      </c>
      <c r="P32" s="14">
        <f>SUM(F32,H32,J32,L32,N32)</f>
        <v>4514</v>
      </c>
      <c r="Q32" s="16">
        <f>AVERAGE(F32,H32,J32,L32,N32)/5</f>
        <v>180.56</v>
      </c>
      <c r="R32" s="16">
        <f>AVERAGE(G32,I32,K32,M32,O32)/5</f>
        <v>128.35999999999999</v>
      </c>
      <c r="S32" s="17">
        <f>IF((190-R32)*0.8&gt;60,60,(190-R32)*0.8)</f>
        <v>49.312000000000012</v>
      </c>
    </row>
    <row r="33" spans="1:19" ht="15.6" customHeight="1" x14ac:dyDescent="0.25">
      <c r="A33" s="11">
        <v>31</v>
      </c>
      <c r="B33" s="19" t="s">
        <v>117</v>
      </c>
      <c r="C33" s="12"/>
      <c r="D33" s="13"/>
      <c r="E33" s="14" t="s">
        <v>94</v>
      </c>
      <c r="F33" s="15">
        <v>942</v>
      </c>
      <c r="G33" s="15">
        <v>687</v>
      </c>
      <c r="H33" s="15"/>
      <c r="I33" s="15"/>
      <c r="J33" s="15">
        <v>859</v>
      </c>
      <c r="K33" s="15">
        <v>649</v>
      </c>
      <c r="L33" s="15"/>
      <c r="M33" s="15"/>
      <c r="N33" s="15"/>
      <c r="O33" s="15"/>
      <c r="P33" s="14">
        <f>SUM(F33,H33,J33,L33,N33)</f>
        <v>1801</v>
      </c>
      <c r="Q33" s="16">
        <f>AVERAGE(F33,H33,J33,L33,N33)/5</f>
        <v>180.1</v>
      </c>
      <c r="R33" s="16">
        <f>AVERAGE(G33,I33,K33,M33,O33)/5</f>
        <v>133.6</v>
      </c>
      <c r="S33" s="17">
        <f>IF((190-R33)*0.8&gt;60,60,(190-R33)*0.8)</f>
        <v>45.120000000000005</v>
      </c>
    </row>
    <row r="34" spans="1:19" ht="15.6" customHeight="1" x14ac:dyDescent="0.25">
      <c r="A34" s="11">
        <v>32</v>
      </c>
      <c r="B34" s="12" t="s">
        <v>50</v>
      </c>
      <c r="C34" s="12"/>
      <c r="D34" s="13"/>
      <c r="E34" s="14" t="s">
        <v>21</v>
      </c>
      <c r="F34" s="15">
        <v>935</v>
      </c>
      <c r="G34" s="15">
        <v>810</v>
      </c>
      <c r="H34" s="15">
        <v>945</v>
      </c>
      <c r="I34" s="15">
        <v>835</v>
      </c>
      <c r="J34" s="15">
        <v>872</v>
      </c>
      <c r="K34" s="15">
        <v>772</v>
      </c>
      <c r="L34" s="15">
        <v>832</v>
      </c>
      <c r="M34" s="15">
        <v>717</v>
      </c>
      <c r="N34" s="15">
        <v>909</v>
      </c>
      <c r="O34" s="15">
        <v>909</v>
      </c>
      <c r="P34" s="14">
        <f>SUM(F34,H34,J34,L34,N34)</f>
        <v>4493</v>
      </c>
      <c r="Q34" s="16">
        <f>AVERAGE(F34,H34,J34,L34,N34)/5</f>
        <v>179.72</v>
      </c>
      <c r="R34" s="16">
        <f>AVERAGE(G34,I34,K34,M34,O34)/5</f>
        <v>161.72</v>
      </c>
      <c r="S34" s="17">
        <f>IF((190-R34)*0.8&gt;60,60,(190-R34)*0.8)</f>
        <v>22.624000000000002</v>
      </c>
    </row>
    <row r="35" spans="1:19" ht="15.6" customHeight="1" x14ac:dyDescent="0.25">
      <c r="A35" s="11">
        <v>33</v>
      </c>
      <c r="B35" s="19" t="s">
        <v>97</v>
      </c>
      <c r="C35" s="12"/>
      <c r="D35" s="13"/>
      <c r="E35" s="14" t="s">
        <v>98</v>
      </c>
      <c r="F35" s="15">
        <v>789</v>
      </c>
      <c r="G35" s="15">
        <v>704</v>
      </c>
      <c r="H35" s="15">
        <v>926</v>
      </c>
      <c r="I35" s="15">
        <v>731</v>
      </c>
      <c r="J35" s="15"/>
      <c r="K35" s="15"/>
      <c r="L35" s="15">
        <v>945</v>
      </c>
      <c r="M35" s="15">
        <v>760</v>
      </c>
      <c r="N35" s="15">
        <v>922</v>
      </c>
      <c r="O35" s="15">
        <v>747</v>
      </c>
      <c r="P35" s="14">
        <f>SUM(F35,H35,J35,L35,N35)</f>
        <v>3582</v>
      </c>
      <c r="Q35" s="16">
        <f>AVERAGE(F35,H35,J35,L35,N35)/5</f>
        <v>179.1</v>
      </c>
      <c r="R35" s="16">
        <f>AVERAGE(G35,I35,K35,M35,O35)/5</f>
        <v>147.1</v>
      </c>
      <c r="S35" s="17">
        <f>IF((190-R35)*0.8&gt;60,60,(190-R35)*0.8)</f>
        <v>34.320000000000007</v>
      </c>
    </row>
    <row r="36" spans="1:19" ht="15.75" x14ac:dyDescent="0.25">
      <c r="A36" s="11">
        <v>34</v>
      </c>
      <c r="B36" s="18" t="s">
        <v>124</v>
      </c>
      <c r="C36" s="12"/>
      <c r="D36" s="13"/>
      <c r="E36" s="14" t="s">
        <v>72</v>
      </c>
      <c r="F36" s="15"/>
      <c r="G36" s="15"/>
      <c r="H36" s="15">
        <v>838</v>
      </c>
      <c r="I36" s="15">
        <v>753</v>
      </c>
      <c r="J36" s="15">
        <v>907</v>
      </c>
      <c r="K36" s="15">
        <v>747</v>
      </c>
      <c r="L36" s="15">
        <v>920</v>
      </c>
      <c r="M36" s="15">
        <v>760</v>
      </c>
      <c r="N36" s="15">
        <v>889</v>
      </c>
      <c r="O36" s="15">
        <v>734</v>
      </c>
      <c r="P36" s="14">
        <f>SUM(F36,H36,J36,L36,N36)</f>
        <v>3554</v>
      </c>
      <c r="Q36" s="16">
        <f>AVERAGE(F36,H36,J36,L36,N36)/5</f>
        <v>177.7</v>
      </c>
      <c r="R36" s="16">
        <f>AVERAGE(G36,I36,K36,M36,O36)/5</f>
        <v>149.69999999999999</v>
      </c>
      <c r="S36" s="17">
        <f>IF((190-R36)*0.8&gt;60,60,(190-R36)*0.8)</f>
        <v>32.240000000000009</v>
      </c>
    </row>
    <row r="37" spans="1:19" ht="15.75" x14ac:dyDescent="0.25">
      <c r="A37" s="11">
        <v>35</v>
      </c>
      <c r="B37" s="19" t="s">
        <v>76</v>
      </c>
      <c r="C37" s="12"/>
      <c r="D37" s="13"/>
      <c r="E37" s="14" t="s">
        <v>71</v>
      </c>
      <c r="F37" s="15">
        <v>861</v>
      </c>
      <c r="G37" s="15">
        <v>701</v>
      </c>
      <c r="H37" s="15">
        <v>799</v>
      </c>
      <c r="I37" s="15">
        <v>599</v>
      </c>
      <c r="J37" s="15">
        <v>940</v>
      </c>
      <c r="K37" s="15">
        <v>700</v>
      </c>
      <c r="L37" s="15">
        <v>897</v>
      </c>
      <c r="M37" s="15">
        <v>672</v>
      </c>
      <c r="N37" s="15">
        <v>945</v>
      </c>
      <c r="O37" s="15">
        <v>720</v>
      </c>
      <c r="P37" s="14">
        <f>SUM(F37,H37,J37,L37,N37)</f>
        <v>4442</v>
      </c>
      <c r="Q37" s="16">
        <f>AVERAGE(F37,H37,J37,L37,N37)/5</f>
        <v>177.68</v>
      </c>
      <c r="R37" s="16">
        <f>AVERAGE(G37,I37,K37,M37,O37)/5</f>
        <v>135.68</v>
      </c>
      <c r="S37" s="17">
        <f>IF((190-R37)*0.8&gt;60,60,(190-R37)*0.8)</f>
        <v>43.455999999999996</v>
      </c>
    </row>
    <row r="38" spans="1:19" ht="15.75" x14ac:dyDescent="0.25">
      <c r="A38" s="11">
        <v>36</v>
      </c>
      <c r="B38" s="12" t="s">
        <v>49</v>
      </c>
      <c r="C38" s="12"/>
      <c r="D38" s="13"/>
      <c r="E38" s="14" t="s">
        <v>21</v>
      </c>
      <c r="F38" s="15">
        <v>802</v>
      </c>
      <c r="G38" s="15">
        <v>647</v>
      </c>
      <c r="H38" s="15">
        <v>966</v>
      </c>
      <c r="I38" s="15">
        <v>726</v>
      </c>
      <c r="J38" s="15"/>
      <c r="K38" s="15"/>
      <c r="L38" s="15">
        <v>952</v>
      </c>
      <c r="M38" s="15">
        <v>742</v>
      </c>
      <c r="N38" s="15">
        <v>824</v>
      </c>
      <c r="O38" s="15">
        <v>629</v>
      </c>
      <c r="P38" s="14">
        <f>SUM(F38,H38,J38,L38,N38)</f>
        <v>3544</v>
      </c>
      <c r="Q38" s="16">
        <f>AVERAGE(F38,H38,J38,L38,N38)/5</f>
        <v>177.2</v>
      </c>
      <c r="R38" s="16">
        <f>AVERAGE(G38,I38,K38,M38,O38)/5</f>
        <v>137.19999999999999</v>
      </c>
      <c r="S38" s="17">
        <f>IF((190-R38)*0.8&gt;60,60,(190-R38)*0.8)</f>
        <v>42.240000000000009</v>
      </c>
    </row>
    <row r="39" spans="1:19" ht="15.75" x14ac:dyDescent="0.25">
      <c r="A39" s="11">
        <v>37</v>
      </c>
      <c r="B39" s="12" t="s">
        <v>140</v>
      </c>
      <c r="C39" s="12"/>
      <c r="D39" s="13"/>
      <c r="E39" s="14" t="s">
        <v>100</v>
      </c>
      <c r="F39" s="15"/>
      <c r="G39" s="15"/>
      <c r="H39" s="15"/>
      <c r="I39" s="15"/>
      <c r="J39" s="15">
        <v>900</v>
      </c>
      <c r="K39" s="15">
        <v>755</v>
      </c>
      <c r="L39" s="15">
        <v>836</v>
      </c>
      <c r="M39" s="15">
        <v>681</v>
      </c>
      <c r="N39" s="15"/>
      <c r="O39" s="15"/>
      <c r="P39" s="14">
        <f>SUM(F39,H39,J39,L39,N39)</f>
        <v>1736</v>
      </c>
      <c r="Q39" s="16">
        <f>AVERAGE(F39,H39,J39,L39,N39)/5</f>
        <v>173.6</v>
      </c>
      <c r="R39" s="16">
        <f>AVERAGE(G39,I39,K39,M39,O39)/5</f>
        <v>143.6</v>
      </c>
      <c r="S39" s="17">
        <f>IF((190-R39)*0.8&gt;60,60,(190-R39)*0.8)</f>
        <v>37.120000000000005</v>
      </c>
    </row>
    <row r="40" spans="1:19" ht="15.75" x14ac:dyDescent="0.25">
      <c r="A40" s="11">
        <v>38</v>
      </c>
      <c r="B40" s="12" t="s">
        <v>137</v>
      </c>
      <c r="C40" s="12"/>
      <c r="D40" s="13"/>
      <c r="E40" s="14" t="s">
        <v>21</v>
      </c>
      <c r="F40" s="15"/>
      <c r="G40" s="15"/>
      <c r="H40" s="15"/>
      <c r="I40" s="15"/>
      <c r="J40" s="15">
        <v>855</v>
      </c>
      <c r="K40" s="15">
        <v>625</v>
      </c>
      <c r="L40" s="15"/>
      <c r="M40" s="15"/>
      <c r="N40" s="15"/>
      <c r="O40" s="15"/>
      <c r="P40" s="14">
        <f>SUM(F40,H40,J40,L40,N40)</f>
        <v>855</v>
      </c>
      <c r="Q40" s="16">
        <f>AVERAGE(F40,H40,J40,L40,N40)/5</f>
        <v>171</v>
      </c>
      <c r="R40" s="16">
        <f>AVERAGE(G40,I40,K40,M40,O40)/5</f>
        <v>125</v>
      </c>
      <c r="S40" s="17">
        <f>IF((190-R40)*0.8&gt;60,60,(190-R40)*0.8)</f>
        <v>52</v>
      </c>
    </row>
    <row r="41" spans="1:19" ht="15.75" x14ac:dyDescent="0.25">
      <c r="A41" s="11">
        <v>39</v>
      </c>
      <c r="B41" s="12" t="s">
        <v>132</v>
      </c>
      <c r="C41" s="12"/>
      <c r="D41" s="13"/>
      <c r="E41" s="14" t="s">
        <v>94</v>
      </c>
      <c r="F41" s="15"/>
      <c r="G41" s="15"/>
      <c r="H41" s="15">
        <v>878</v>
      </c>
      <c r="I41" s="15">
        <v>733</v>
      </c>
      <c r="J41" s="15"/>
      <c r="K41" s="15"/>
      <c r="L41" s="15"/>
      <c r="M41" s="15"/>
      <c r="N41" s="15">
        <v>828</v>
      </c>
      <c r="O41" s="15">
        <v>653</v>
      </c>
      <c r="P41" s="14">
        <f>SUM(F41,H41,J41,L41,N41)</f>
        <v>1706</v>
      </c>
      <c r="Q41" s="16">
        <f>AVERAGE(F41,H41,J41,L41,N41)/5</f>
        <v>170.6</v>
      </c>
      <c r="R41" s="16">
        <f>AVERAGE(G41,I41,K41,M41,O41)/5</f>
        <v>138.6</v>
      </c>
      <c r="S41" s="17">
        <f>IF((190-R41)*0.8&gt;60,60,(190-R41)*0.8)</f>
        <v>41.120000000000005</v>
      </c>
    </row>
    <row r="42" spans="1:19" ht="15.75" x14ac:dyDescent="0.25">
      <c r="A42" s="11">
        <v>40</v>
      </c>
      <c r="B42" s="12" t="s">
        <v>145</v>
      </c>
      <c r="C42" s="12"/>
      <c r="D42" s="13"/>
      <c r="E42" s="14" t="s">
        <v>94</v>
      </c>
      <c r="F42" s="15"/>
      <c r="G42" s="15"/>
      <c r="H42" s="15"/>
      <c r="I42" s="15"/>
      <c r="J42" s="15"/>
      <c r="K42" s="15"/>
      <c r="L42" s="15">
        <v>851</v>
      </c>
      <c r="M42" s="15">
        <v>611</v>
      </c>
      <c r="N42" s="15"/>
      <c r="O42" s="15"/>
      <c r="P42" s="14">
        <f>SUM(F42,H42,J42,L42,N42)</f>
        <v>851</v>
      </c>
      <c r="Q42" s="16">
        <f>AVERAGE(F42,H42,J42,L42,N42)/5</f>
        <v>170.2</v>
      </c>
      <c r="R42" s="16">
        <f>AVERAGE(G42,I42,K42,M42,O42)/5</f>
        <v>122.2</v>
      </c>
      <c r="S42" s="17">
        <f>IF((190-R42)*0.8&gt;60,60,(190-R42)*0.8)</f>
        <v>54.24</v>
      </c>
    </row>
    <row r="43" spans="1:19" ht="15.75" x14ac:dyDescent="0.25">
      <c r="A43" s="11">
        <v>41</v>
      </c>
      <c r="B43" s="12" t="s">
        <v>152</v>
      </c>
      <c r="C43" s="12"/>
      <c r="D43" s="13"/>
      <c r="E43" s="14" t="s">
        <v>92</v>
      </c>
      <c r="F43" s="15"/>
      <c r="G43" s="15"/>
      <c r="H43" s="15"/>
      <c r="I43" s="15"/>
      <c r="J43" s="15"/>
      <c r="K43" s="15"/>
      <c r="L43" s="15"/>
      <c r="M43" s="15"/>
      <c r="N43" s="15">
        <v>822</v>
      </c>
      <c r="O43" s="15">
        <v>822</v>
      </c>
      <c r="P43" s="14">
        <f>SUM(F43,H43,J43,L43,N43)</f>
        <v>822</v>
      </c>
      <c r="Q43" s="16">
        <f>AVERAGE(F43,H43,J43,L43,N43)/5</f>
        <v>164.4</v>
      </c>
      <c r="R43" s="16">
        <f>AVERAGE(G43,I43,K43,M43,O43)/5</f>
        <v>164.4</v>
      </c>
      <c r="S43" s="17">
        <f>IF((190-R43)*0.8&gt;60,60,(190-R43)*0.8)</f>
        <v>20.479999999999997</v>
      </c>
    </row>
    <row r="44" spans="1:19" ht="15.75" x14ac:dyDescent="0.25">
      <c r="A44" s="11">
        <v>42</v>
      </c>
      <c r="B44" s="12" t="s">
        <v>147</v>
      </c>
      <c r="C44" s="12"/>
      <c r="D44" s="13"/>
      <c r="E44" s="14" t="s">
        <v>102</v>
      </c>
      <c r="F44" s="15"/>
      <c r="G44" s="15"/>
      <c r="H44" s="15"/>
      <c r="I44" s="15"/>
      <c r="J44" s="15"/>
      <c r="K44" s="15"/>
      <c r="L44" s="15">
        <v>799</v>
      </c>
      <c r="M44" s="15">
        <v>719</v>
      </c>
      <c r="N44" s="15"/>
      <c r="O44" s="15"/>
      <c r="P44" s="14">
        <f>SUM(F44,H44,J44,L44,N44)</f>
        <v>799</v>
      </c>
      <c r="Q44" s="16">
        <f>AVERAGE(F44,H44,J44,L44,N44)/5</f>
        <v>159.80000000000001</v>
      </c>
      <c r="R44" s="16">
        <f>AVERAGE(G44,I44,K44,M44,O44)/5</f>
        <v>143.80000000000001</v>
      </c>
      <c r="S44" s="17">
        <f>IF((190-R44)*0.8&gt;60,60,(190-R44)*0.8)</f>
        <v>36.959999999999994</v>
      </c>
    </row>
    <row r="45" spans="1:19" ht="15.75" x14ac:dyDescent="0.25">
      <c r="A45" s="11">
        <v>43</v>
      </c>
      <c r="B45" s="19" t="s">
        <v>119</v>
      </c>
      <c r="C45" s="12"/>
      <c r="D45" s="13"/>
      <c r="E45" s="14" t="s">
        <v>72</v>
      </c>
      <c r="F45" s="15">
        <v>715</v>
      </c>
      <c r="G45" s="15">
        <v>575</v>
      </c>
      <c r="H45" s="15">
        <v>859</v>
      </c>
      <c r="I45" s="15">
        <v>559</v>
      </c>
      <c r="J45" s="15"/>
      <c r="K45" s="15"/>
      <c r="L45" s="15"/>
      <c r="M45" s="15"/>
      <c r="N45" s="15"/>
      <c r="O45" s="15"/>
      <c r="P45" s="14">
        <f>SUM(F45,H45,J45,L45,N45)</f>
        <v>1574</v>
      </c>
      <c r="Q45" s="16">
        <f>AVERAGE(F45,H45,J45,L45,N45)/5</f>
        <v>157.4</v>
      </c>
      <c r="R45" s="16">
        <f>AVERAGE(G45,I45,K45,M45,O45)/5</f>
        <v>113.4</v>
      </c>
      <c r="S45" s="17">
        <f>IF((190-R45)*0.8&gt;60,60,(190-R45)*0.8)</f>
        <v>60</v>
      </c>
    </row>
    <row r="46" spans="1:19" ht="36.6" customHeight="1" x14ac:dyDescent="0.25">
      <c r="A46" s="11" t="s">
        <v>24</v>
      </c>
      <c r="B46" s="21" t="s">
        <v>25</v>
      </c>
      <c r="C46" s="21"/>
      <c r="D46" s="22"/>
      <c r="E46" s="23" t="s">
        <v>24</v>
      </c>
      <c r="F46" s="24"/>
      <c r="G46" s="25"/>
      <c r="H46" s="25"/>
      <c r="I46" s="24"/>
      <c r="J46" s="24"/>
      <c r="K46" s="24"/>
      <c r="L46" s="26"/>
      <c r="M46" s="26"/>
      <c r="N46" s="26"/>
      <c r="O46" s="26"/>
      <c r="P46" s="27"/>
      <c r="Q46" s="26"/>
      <c r="R46" s="26"/>
      <c r="S46" s="28"/>
    </row>
    <row r="47" spans="1:19" s="33" customFormat="1" ht="44.25" customHeight="1" x14ac:dyDescent="0.2">
      <c r="A47" s="29" t="s">
        <v>1</v>
      </c>
      <c r="B47" s="30" t="s">
        <v>2</v>
      </c>
      <c r="C47" s="30"/>
      <c r="D47" s="31"/>
      <c r="E47" s="30" t="s">
        <v>3</v>
      </c>
      <c r="F47" s="5" t="s">
        <v>4</v>
      </c>
      <c r="G47" s="7" t="s">
        <v>5</v>
      </c>
      <c r="H47" s="5" t="s">
        <v>6</v>
      </c>
      <c r="I47" s="7" t="s">
        <v>7</v>
      </c>
      <c r="J47" s="5" t="s">
        <v>8</v>
      </c>
      <c r="K47" s="7" t="s">
        <v>9</v>
      </c>
      <c r="L47" s="5" t="s">
        <v>10</v>
      </c>
      <c r="M47" s="7" t="s">
        <v>11</v>
      </c>
      <c r="N47" s="5" t="s">
        <v>10</v>
      </c>
      <c r="O47" s="7" t="s">
        <v>11</v>
      </c>
      <c r="P47" s="30" t="s">
        <v>12</v>
      </c>
      <c r="Q47" s="30" t="s">
        <v>13</v>
      </c>
      <c r="R47" s="30" t="s">
        <v>14</v>
      </c>
      <c r="S47" s="32" t="s">
        <v>15</v>
      </c>
    </row>
    <row r="48" spans="1:19" ht="15.6" customHeight="1" x14ac:dyDescent="0.25">
      <c r="A48" s="14">
        <v>1</v>
      </c>
      <c r="B48" s="34" t="s">
        <v>26</v>
      </c>
      <c r="C48" s="12"/>
      <c r="D48" s="13"/>
      <c r="E48" s="14" t="s">
        <v>20</v>
      </c>
      <c r="F48" s="15">
        <v>908</v>
      </c>
      <c r="G48" s="15">
        <v>808</v>
      </c>
      <c r="H48" s="15">
        <v>942</v>
      </c>
      <c r="I48" s="15">
        <v>827</v>
      </c>
      <c r="J48" s="15">
        <v>1004</v>
      </c>
      <c r="K48" s="15">
        <v>899</v>
      </c>
      <c r="L48" s="15">
        <v>894</v>
      </c>
      <c r="M48" s="15">
        <v>809</v>
      </c>
      <c r="N48" s="15">
        <v>988</v>
      </c>
      <c r="O48" s="15">
        <v>898</v>
      </c>
      <c r="P48" s="14">
        <f t="shared" ref="P48:P77" si="0">SUM(F48,H48,J48,L48,N48)</f>
        <v>4736</v>
      </c>
      <c r="Q48" s="16">
        <f t="shared" ref="Q48:Q77" si="1">AVERAGE(F48,H48,J48,L48,N48)/5</f>
        <v>189.44</v>
      </c>
      <c r="R48" s="16">
        <f t="shared" ref="R48:R77" si="2">AVERAGE(G48,I48,K48,M48,O48)/5</f>
        <v>169.64000000000001</v>
      </c>
      <c r="S48" s="17">
        <f t="shared" ref="S48:S77" si="3">IF((190-R48)*0.8&gt;60,60,(190-R48)*0.8)</f>
        <v>16.28799999999999</v>
      </c>
    </row>
    <row r="49" spans="1:19" ht="15.6" customHeight="1" x14ac:dyDescent="0.25">
      <c r="A49" s="14">
        <v>2</v>
      </c>
      <c r="B49" s="12" t="s">
        <v>125</v>
      </c>
      <c r="C49" s="12"/>
      <c r="D49" s="13"/>
      <c r="E49" s="14" t="s">
        <v>114</v>
      </c>
      <c r="F49" s="15"/>
      <c r="G49" s="15"/>
      <c r="H49" s="15">
        <v>882</v>
      </c>
      <c r="I49" s="15">
        <v>632</v>
      </c>
      <c r="J49" s="15"/>
      <c r="K49" s="15"/>
      <c r="L49" s="15">
        <v>1009</v>
      </c>
      <c r="M49" s="15">
        <v>754</v>
      </c>
      <c r="N49" s="15"/>
      <c r="O49" s="15"/>
      <c r="P49" s="14">
        <f t="shared" si="0"/>
        <v>1891</v>
      </c>
      <c r="Q49" s="16">
        <f t="shared" si="1"/>
        <v>189.1</v>
      </c>
      <c r="R49" s="16">
        <f t="shared" si="2"/>
        <v>138.6</v>
      </c>
      <c r="S49" s="17">
        <f t="shared" si="3"/>
        <v>41.120000000000005</v>
      </c>
    </row>
    <row r="50" spans="1:19" ht="15.6" customHeight="1" x14ac:dyDescent="0.25">
      <c r="A50" s="14">
        <v>3</v>
      </c>
      <c r="B50" s="34" t="s">
        <v>85</v>
      </c>
      <c r="C50" s="12"/>
      <c r="D50" s="13"/>
      <c r="E50" s="14" t="s">
        <v>92</v>
      </c>
      <c r="F50" s="15">
        <v>917</v>
      </c>
      <c r="G50" s="15">
        <v>847</v>
      </c>
      <c r="H50" s="15">
        <v>971</v>
      </c>
      <c r="I50" s="15">
        <v>891</v>
      </c>
      <c r="J50" s="15"/>
      <c r="K50" s="15"/>
      <c r="L50" s="15">
        <v>957</v>
      </c>
      <c r="M50" s="15">
        <v>867</v>
      </c>
      <c r="N50" s="15">
        <v>917</v>
      </c>
      <c r="O50" s="15">
        <v>852</v>
      </c>
      <c r="P50" s="14">
        <f t="shared" si="0"/>
        <v>3762</v>
      </c>
      <c r="Q50" s="16">
        <f t="shared" si="1"/>
        <v>188.1</v>
      </c>
      <c r="R50" s="16">
        <f t="shared" si="2"/>
        <v>172.85</v>
      </c>
      <c r="S50" s="17">
        <f t="shared" si="3"/>
        <v>13.720000000000006</v>
      </c>
    </row>
    <row r="51" spans="1:19" ht="15.6" customHeight="1" x14ac:dyDescent="0.25">
      <c r="A51" s="14">
        <v>4</v>
      </c>
      <c r="B51" s="34" t="s">
        <v>74</v>
      </c>
      <c r="C51" s="12"/>
      <c r="D51" s="13"/>
      <c r="E51" s="14" t="s">
        <v>73</v>
      </c>
      <c r="F51" s="15">
        <v>944</v>
      </c>
      <c r="G51" s="15">
        <v>899</v>
      </c>
      <c r="H51" s="15">
        <v>901</v>
      </c>
      <c r="I51" s="15">
        <v>861</v>
      </c>
      <c r="J51" s="15">
        <v>954</v>
      </c>
      <c r="K51" s="15">
        <v>899</v>
      </c>
      <c r="L51" s="15">
        <v>882</v>
      </c>
      <c r="M51" s="15">
        <v>832</v>
      </c>
      <c r="N51" s="15">
        <v>1021</v>
      </c>
      <c r="O51" s="15">
        <v>905</v>
      </c>
      <c r="P51" s="14">
        <f t="shared" si="0"/>
        <v>4702</v>
      </c>
      <c r="Q51" s="16">
        <f t="shared" si="1"/>
        <v>188.07999999999998</v>
      </c>
      <c r="R51" s="16">
        <f t="shared" si="2"/>
        <v>175.84</v>
      </c>
      <c r="S51" s="17">
        <f t="shared" si="3"/>
        <v>11.327999999999998</v>
      </c>
    </row>
    <row r="52" spans="1:19" ht="15.6" customHeight="1" x14ac:dyDescent="0.25">
      <c r="A52" s="14">
        <v>5</v>
      </c>
      <c r="B52" s="12" t="s">
        <v>48</v>
      </c>
      <c r="C52" s="12"/>
      <c r="D52" s="13"/>
      <c r="E52" s="14" t="s">
        <v>21</v>
      </c>
      <c r="F52" s="15">
        <v>812</v>
      </c>
      <c r="G52" s="15">
        <v>657</v>
      </c>
      <c r="H52" s="15">
        <v>928</v>
      </c>
      <c r="I52" s="15">
        <v>693</v>
      </c>
      <c r="J52" s="15">
        <v>1011</v>
      </c>
      <c r="K52" s="15">
        <v>791</v>
      </c>
      <c r="L52" s="15">
        <v>952</v>
      </c>
      <c r="M52" s="15">
        <v>762</v>
      </c>
      <c r="N52" s="15">
        <v>966</v>
      </c>
      <c r="O52" s="15">
        <v>786</v>
      </c>
      <c r="P52" s="14">
        <f t="shared" si="0"/>
        <v>4669</v>
      </c>
      <c r="Q52" s="16">
        <f t="shared" si="1"/>
        <v>186.76</v>
      </c>
      <c r="R52" s="16">
        <f t="shared" si="2"/>
        <v>147.56</v>
      </c>
      <c r="S52" s="17">
        <f t="shared" si="3"/>
        <v>33.951999999999998</v>
      </c>
    </row>
    <row r="53" spans="1:19" ht="15.6" customHeight="1" x14ac:dyDescent="0.25">
      <c r="A53" s="14">
        <v>6</v>
      </c>
      <c r="B53" s="12" t="s">
        <v>105</v>
      </c>
      <c r="C53" s="12"/>
      <c r="D53" s="13"/>
      <c r="E53" s="14" t="s">
        <v>112</v>
      </c>
      <c r="F53" s="15">
        <v>857</v>
      </c>
      <c r="G53" s="15">
        <v>812</v>
      </c>
      <c r="H53" s="15">
        <v>903</v>
      </c>
      <c r="I53" s="15">
        <v>793</v>
      </c>
      <c r="J53" s="15">
        <v>989</v>
      </c>
      <c r="K53" s="15">
        <v>869</v>
      </c>
      <c r="L53" s="15">
        <v>815</v>
      </c>
      <c r="M53" s="15">
        <v>715</v>
      </c>
      <c r="N53" s="15">
        <v>1072</v>
      </c>
      <c r="O53" s="15">
        <v>952</v>
      </c>
      <c r="P53" s="14">
        <f t="shared" si="0"/>
        <v>4636</v>
      </c>
      <c r="Q53" s="16">
        <f t="shared" si="1"/>
        <v>185.44</v>
      </c>
      <c r="R53" s="16">
        <f t="shared" si="2"/>
        <v>165.64000000000001</v>
      </c>
      <c r="S53" s="17">
        <f t="shared" si="3"/>
        <v>19.487999999999989</v>
      </c>
    </row>
    <row r="54" spans="1:19" ht="15.6" customHeight="1" x14ac:dyDescent="0.25">
      <c r="A54" s="14">
        <v>7</v>
      </c>
      <c r="B54" s="12" t="s">
        <v>29</v>
      </c>
      <c r="C54" s="12"/>
      <c r="D54" s="13"/>
      <c r="E54" s="14" t="s">
        <v>58</v>
      </c>
      <c r="F54" s="15">
        <v>949</v>
      </c>
      <c r="G54" s="15">
        <v>669</v>
      </c>
      <c r="H54" s="15">
        <v>960</v>
      </c>
      <c r="I54" s="15">
        <v>735</v>
      </c>
      <c r="J54" s="15">
        <v>917</v>
      </c>
      <c r="K54" s="15">
        <v>717</v>
      </c>
      <c r="L54" s="15">
        <v>893</v>
      </c>
      <c r="M54" s="15">
        <v>698</v>
      </c>
      <c r="N54" s="15">
        <v>905</v>
      </c>
      <c r="O54" s="15">
        <v>710</v>
      </c>
      <c r="P54" s="14">
        <f t="shared" si="0"/>
        <v>4624</v>
      </c>
      <c r="Q54" s="16">
        <f t="shared" si="1"/>
        <v>184.95999999999998</v>
      </c>
      <c r="R54" s="16">
        <f t="shared" si="2"/>
        <v>141.16</v>
      </c>
      <c r="S54" s="17">
        <f t="shared" si="3"/>
        <v>39.072000000000003</v>
      </c>
    </row>
    <row r="55" spans="1:19" ht="15.6" customHeight="1" x14ac:dyDescent="0.25">
      <c r="A55" s="14">
        <v>8</v>
      </c>
      <c r="B55" s="34" t="s">
        <v>86</v>
      </c>
      <c r="C55" s="12"/>
      <c r="D55" s="13"/>
      <c r="E55" s="14" t="s">
        <v>92</v>
      </c>
      <c r="F55" s="15">
        <v>972</v>
      </c>
      <c r="G55" s="15">
        <v>847</v>
      </c>
      <c r="H55" s="15">
        <v>860</v>
      </c>
      <c r="I55" s="15">
        <v>780</v>
      </c>
      <c r="J55" s="15">
        <v>998</v>
      </c>
      <c r="K55" s="15">
        <v>888</v>
      </c>
      <c r="L55" s="15">
        <v>885</v>
      </c>
      <c r="M55" s="15">
        <v>820</v>
      </c>
      <c r="N55" s="15">
        <v>879</v>
      </c>
      <c r="O55" s="15">
        <v>784</v>
      </c>
      <c r="P55" s="14">
        <f t="shared" si="0"/>
        <v>4594</v>
      </c>
      <c r="Q55" s="16">
        <f t="shared" si="1"/>
        <v>183.76</v>
      </c>
      <c r="R55" s="16">
        <f t="shared" si="2"/>
        <v>164.76</v>
      </c>
      <c r="S55" s="17">
        <f t="shared" si="3"/>
        <v>20.192000000000007</v>
      </c>
    </row>
    <row r="56" spans="1:19" ht="15.6" customHeight="1" x14ac:dyDescent="0.25">
      <c r="A56" s="14">
        <v>9</v>
      </c>
      <c r="B56" s="34" t="s">
        <v>106</v>
      </c>
      <c r="C56" s="12"/>
      <c r="D56" s="13"/>
      <c r="E56" s="14" t="s">
        <v>102</v>
      </c>
      <c r="F56" s="15">
        <v>932</v>
      </c>
      <c r="G56" s="15">
        <v>762</v>
      </c>
      <c r="H56" s="15">
        <v>914</v>
      </c>
      <c r="I56" s="15">
        <v>764</v>
      </c>
      <c r="J56" s="15">
        <v>1013</v>
      </c>
      <c r="K56" s="15">
        <v>863</v>
      </c>
      <c r="L56" s="15"/>
      <c r="M56" s="15"/>
      <c r="N56" s="15">
        <v>811</v>
      </c>
      <c r="O56" s="15">
        <v>686</v>
      </c>
      <c r="P56" s="14">
        <f t="shared" si="0"/>
        <v>3670</v>
      </c>
      <c r="Q56" s="16">
        <f t="shared" si="1"/>
        <v>183.5</v>
      </c>
      <c r="R56" s="16">
        <f t="shared" si="2"/>
        <v>153.75</v>
      </c>
      <c r="S56" s="17">
        <f t="shared" si="3"/>
        <v>29</v>
      </c>
    </row>
    <row r="57" spans="1:19" ht="15.6" customHeight="1" x14ac:dyDescent="0.25">
      <c r="A57" s="14">
        <v>10</v>
      </c>
      <c r="B57" s="12" t="s">
        <v>60</v>
      </c>
      <c r="C57" s="12"/>
      <c r="D57" s="13"/>
      <c r="E57" s="14" t="s">
        <v>59</v>
      </c>
      <c r="F57" s="15">
        <v>849</v>
      </c>
      <c r="G57" s="15">
        <v>714</v>
      </c>
      <c r="H57" s="15">
        <v>968</v>
      </c>
      <c r="I57" s="15">
        <v>778</v>
      </c>
      <c r="J57" s="15">
        <v>879</v>
      </c>
      <c r="K57" s="15">
        <v>714</v>
      </c>
      <c r="L57" s="15">
        <v>943</v>
      </c>
      <c r="M57" s="15">
        <v>773</v>
      </c>
      <c r="N57" s="15">
        <v>941</v>
      </c>
      <c r="O57" s="15">
        <v>776</v>
      </c>
      <c r="P57" s="14">
        <f t="shared" si="0"/>
        <v>4580</v>
      </c>
      <c r="Q57" s="16">
        <f t="shared" si="1"/>
        <v>183.2</v>
      </c>
      <c r="R57" s="16">
        <f t="shared" si="2"/>
        <v>150.19999999999999</v>
      </c>
      <c r="S57" s="17">
        <f t="shared" si="3"/>
        <v>31.840000000000011</v>
      </c>
    </row>
    <row r="58" spans="1:19" ht="15.6" customHeight="1" x14ac:dyDescent="0.25">
      <c r="A58" s="14">
        <v>11</v>
      </c>
      <c r="B58" s="12" t="s">
        <v>131</v>
      </c>
      <c r="C58" s="12"/>
      <c r="D58" s="13"/>
      <c r="E58" s="14" t="s">
        <v>16</v>
      </c>
      <c r="F58" s="15"/>
      <c r="G58" s="15"/>
      <c r="H58" s="15">
        <v>970</v>
      </c>
      <c r="I58" s="15">
        <v>805</v>
      </c>
      <c r="J58" s="15">
        <v>1001</v>
      </c>
      <c r="K58" s="15">
        <v>886</v>
      </c>
      <c r="L58" s="15">
        <v>818</v>
      </c>
      <c r="M58" s="15">
        <v>733</v>
      </c>
      <c r="N58" s="15">
        <v>869</v>
      </c>
      <c r="O58" s="15">
        <v>754</v>
      </c>
      <c r="P58" s="14">
        <f t="shared" si="0"/>
        <v>3658</v>
      </c>
      <c r="Q58" s="16">
        <f t="shared" si="1"/>
        <v>182.9</v>
      </c>
      <c r="R58" s="16">
        <f t="shared" si="2"/>
        <v>158.9</v>
      </c>
      <c r="S58" s="17">
        <f t="shared" si="3"/>
        <v>24.879999999999995</v>
      </c>
    </row>
    <row r="59" spans="1:19" ht="15.6" customHeight="1" x14ac:dyDescent="0.25">
      <c r="A59" s="14">
        <v>12</v>
      </c>
      <c r="B59" s="12" t="s">
        <v>109</v>
      </c>
      <c r="C59" s="12"/>
      <c r="D59" s="13"/>
      <c r="E59" s="14" t="s">
        <v>114</v>
      </c>
      <c r="F59" s="15">
        <v>896</v>
      </c>
      <c r="G59" s="15">
        <v>736</v>
      </c>
      <c r="H59" s="15">
        <v>935</v>
      </c>
      <c r="I59" s="15">
        <v>765</v>
      </c>
      <c r="J59" s="15">
        <v>891</v>
      </c>
      <c r="K59" s="15">
        <v>731</v>
      </c>
      <c r="L59" s="15">
        <v>921</v>
      </c>
      <c r="M59" s="15">
        <v>756</v>
      </c>
      <c r="N59" s="15">
        <v>928</v>
      </c>
      <c r="O59" s="15">
        <v>910</v>
      </c>
      <c r="P59" s="14">
        <f t="shared" si="0"/>
        <v>4571</v>
      </c>
      <c r="Q59" s="16">
        <f t="shared" si="1"/>
        <v>182.84</v>
      </c>
      <c r="R59" s="16">
        <f t="shared" si="2"/>
        <v>155.92000000000002</v>
      </c>
      <c r="S59" s="17">
        <f t="shared" si="3"/>
        <v>27.263999999999989</v>
      </c>
    </row>
    <row r="60" spans="1:19" ht="15.6" customHeight="1" x14ac:dyDescent="0.25">
      <c r="A60" s="14">
        <v>13</v>
      </c>
      <c r="B60" s="12" t="s">
        <v>107</v>
      </c>
      <c r="C60" s="12"/>
      <c r="D60" s="13"/>
      <c r="E60" s="14" t="s">
        <v>112</v>
      </c>
      <c r="F60" s="15">
        <v>880</v>
      </c>
      <c r="G60" s="15">
        <v>780</v>
      </c>
      <c r="H60" s="15">
        <v>985</v>
      </c>
      <c r="I60" s="15">
        <v>850</v>
      </c>
      <c r="J60" s="15">
        <v>925</v>
      </c>
      <c r="K60" s="15">
        <v>815</v>
      </c>
      <c r="L60" s="15">
        <v>799</v>
      </c>
      <c r="M60" s="15">
        <v>689</v>
      </c>
      <c r="N60" s="15">
        <v>971</v>
      </c>
      <c r="O60" s="15">
        <v>836</v>
      </c>
      <c r="P60" s="14">
        <f t="shared" si="0"/>
        <v>4560</v>
      </c>
      <c r="Q60" s="16">
        <f t="shared" si="1"/>
        <v>182.4</v>
      </c>
      <c r="R60" s="16">
        <f t="shared" si="2"/>
        <v>158.80000000000001</v>
      </c>
      <c r="S60" s="17">
        <f t="shared" si="3"/>
        <v>24.959999999999994</v>
      </c>
    </row>
    <row r="61" spans="1:19" ht="15.6" customHeight="1" x14ac:dyDescent="0.25">
      <c r="A61" s="14">
        <v>14</v>
      </c>
      <c r="B61" s="34" t="s">
        <v>89</v>
      </c>
      <c r="C61" s="12"/>
      <c r="D61" s="13"/>
      <c r="E61" s="14" t="s">
        <v>71</v>
      </c>
      <c r="F61" s="15">
        <v>897</v>
      </c>
      <c r="G61" s="15">
        <v>712</v>
      </c>
      <c r="H61" s="15">
        <v>924</v>
      </c>
      <c r="I61" s="15">
        <v>734</v>
      </c>
      <c r="J61" s="15">
        <v>971</v>
      </c>
      <c r="K61" s="15">
        <v>791</v>
      </c>
      <c r="L61" s="15"/>
      <c r="M61" s="15"/>
      <c r="N61" s="15">
        <v>855</v>
      </c>
      <c r="O61" s="15">
        <v>690</v>
      </c>
      <c r="P61" s="14">
        <f t="shared" si="0"/>
        <v>3647</v>
      </c>
      <c r="Q61" s="16">
        <f t="shared" si="1"/>
        <v>182.35</v>
      </c>
      <c r="R61" s="16">
        <f t="shared" si="2"/>
        <v>146.35</v>
      </c>
      <c r="S61" s="17">
        <f t="shared" si="3"/>
        <v>34.920000000000009</v>
      </c>
    </row>
    <row r="62" spans="1:19" ht="15.6" customHeight="1" x14ac:dyDescent="0.25">
      <c r="A62" s="14">
        <v>15</v>
      </c>
      <c r="B62" s="19" t="s">
        <v>81</v>
      </c>
      <c r="C62" s="12"/>
      <c r="D62" s="13"/>
      <c r="E62" s="14" t="s">
        <v>70</v>
      </c>
      <c r="F62" s="15">
        <v>870</v>
      </c>
      <c r="G62" s="15">
        <v>570</v>
      </c>
      <c r="H62" s="15">
        <v>854</v>
      </c>
      <c r="I62" s="15">
        <v>554</v>
      </c>
      <c r="J62" s="15">
        <v>956</v>
      </c>
      <c r="K62" s="15">
        <v>656</v>
      </c>
      <c r="L62" s="15">
        <v>883</v>
      </c>
      <c r="M62" s="15">
        <v>598</v>
      </c>
      <c r="N62" s="15">
        <v>993</v>
      </c>
      <c r="O62" s="15">
        <v>708</v>
      </c>
      <c r="P62" s="14">
        <f t="shared" si="0"/>
        <v>4556</v>
      </c>
      <c r="Q62" s="16">
        <f t="shared" si="1"/>
        <v>182.24</v>
      </c>
      <c r="R62" s="16">
        <f t="shared" si="2"/>
        <v>123.44000000000001</v>
      </c>
      <c r="S62" s="17">
        <f t="shared" si="3"/>
        <v>53.24799999999999</v>
      </c>
    </row>
    <row r="63" spans="1:19" ht="15.6" customHeight="1" x14ac:dyDescent="0.25">
      <c r="A63" s="14">
        <v>16</v>
      </c>
      <c r="B63" s="12" t="s">
        <v>27</v>
      </c>
      <c r="C63" s="12"/>
      <c r="D63" s="13"/>
      <c r="E63" s="14" t="s">
        <v>16</v>
      </c>
      <c r="F63" s="15">
        <v>841</v>
      </c>
      <c r="G63" s="15">
        <v>661</v>
      </c>
      <c r="H63" s="15"/>
      <c r="I63" s="15"/>
      <c r="J63" s="15"/>
      <c r="K63" s="15"/>
      <c r="L63" s="15"/>
      <c r="M63" s="15"/>
      <c r="N63" s="15">
        <v>964</v>
      </c>
      <c r="O63" s="15">
        <v>734</v>
      </c>
      <c r="P63" s="14">
        <f t="shared" si="0"/>
        <v>1805</v>
      </c>
      <c r="Q63" s="16">
        <f t="shared" si="1"/>
        <v>180.5</v>
      </c>
      <c r="R63" s="16">
        <f t="shared" si="2"/>
        <v>139.5</v>
      </c>
      <c r="S63" s="17">
        <f t="shared" si="3"/>
        <v>40.400000000000006</v>
      </c>
    </row>
    <row r="64" spans="1:19" ht="15.6" customHeight="1" x14ac:dyDescent="0.25">
      <c r="A64" s="14">
        <v>17</v>
      </c>
      <c r="B64" s="12" t="s">
        <v>64</v>
      </c>
      <c r="C64" s="12"/>
      <c r="D64" s="13"/>
      <c r="E64" s="14" t="s">
        <v>58</v>
      </c>
      <c r="F64" s="15">
        <v>843</v>
      </c>
      <c r="G64" s="15">
        <v>543</v>
      </c>
      <c r="H64" s="15"/>
      <c r="I64" s="15"/>
      <c r="J64" s="15">
        <v>973</v>
      </c>
      <c r="K64" s="15">
        <v>673</v>
      </c>
      <c r="L64" s="15">
        <v>897</v>
      </c>
      <c r="M64" s="15">
        <v>622</v>
      </c>
      <c r="N64" s="15">
        <v>834</v>
      </c>
      <c r="O64" s="15">
        <v>564</v>
      </c>
      <c r="P64" s="14">
        <f t="shared" si="0"/>
        <v>3547</v>
      </c>
      <c r="Q64" s="16">
        <f t="shared" si="1"/>
        <v>177.35</v>
      </c>
      <c r="R64" s="16">
        <f t="shared" si="2"/>
        <v>120.1</v>
      </c>
      <c r="S64" s="17">
        <f t="shared" si="3"/>
        <v>55.920000000000009</v>
      </c>
    </row>
    <row r="65" spans="1:19" ht="15.6" customHeight="1" x14ac:dyDescent="0.25">
      <c r="A65" s="14">
        <v>18</v>
      </c>
      <c r="B65" s="12" t="s">
        <v>61</v>
      </c>
      <c r="C65" s="12"/>
      <c r="D65" s="13"/>
      <c r="E65" s="14" t="s">
        <v>59</v>
      </c>
      <c r="F65" s="15">
        <v>886</v>
      </c>
      <c r="G65" s="15">
        <v>636</v>
      </c>
      <c r="H65" s="15">
        <v>892</v>
      </c>
      <c r="I65" s="15">
        <v>642</v>
      </c>
      <c r="J65" s="15">
        <v>874</v>
      </c>
      <c r="K65" s="15">
        <v>624</v>
      </c>
      <c r="L65" s="15">
        <v>862</v>
      </c>
      <c r="M65" s="15">
        <v>607</v>
      </c>
      <c r="N65" s="15">
        <v>914</v>
      </c>
      <c r="O65" s="15">
        <v>654</v>
      </c>
      <c r="P65" s="14">
        <f t="shared" si="0"/>
        <v>4428</v>
      </c>
      <c r="Q65" s="16">
        <f t="shared" si="1"/>
        <v>177.12</v>
      </c>
      <c r="R65" s="16">
        <f t="shared" si="2"/>
        <v>126.52000000000001</v>
      </c>
      <c r="S65" s="17">
        <f t="shared" si="3"/>
        <v>50.783999999999992</v>
      </c>
    </row>
    <row r="66" spans="1:19" ht="15.6" customHeight="1" x14ac:dyDescent="0.25">
      <c r="A66" s="14">
        <v>19</v>
      </c>
      <c r="B66" s="12" t="s">
        <v>28</v>
      </c>
      <c r="C66" s="12"/>
      <c r="D66" s="13"/>
      <c r="E66" s="14" t="s">
        <v>55</v>
      </c>
      <c r="F66" s="15">
        <v>907</v>
      </c>
      <c r="G66" s="15">
        <v>677</v>
      </c>
      <c r="H66" s="15"/>
      <c r="I66" s="15"/>
      <c r="J66" s="15">
        <v>859</v>
      </c>
      <c r="K66" s="15">
        <v>639</v>
      </c>
      <c r="L66" s="15"/>
      <c r="M66" s="15"/>
      <c r="N66" s="15"/>
      <c r="O66" s="15"/>
      <c r="P66" s="14">
        <f t="shared" si="0"/>
        <v>1766</v>
      </c>
      <c r="Q66" s="16">
        <f t="shared" si="1"/>
        <v>176.6</v>
      </c>
      <c r="R66" s="16">
        <f t="shared" si="2"/>
        <v>131.6</v>
      </c>
      <c r="S66" s="17">
        <f t="shared" si="3"/>
        <v>46.720000000000006</v>
      </c>
    </row>
    <row r="67" spans="1:19" ht="15.6" customHeight="1" x14ac:dyDescent="0.25">
      <c r="A67" s="14">
        <v>20</v>
      </c>
      <c r="B67" s="12" t="s">
        <v>120</v>
      </c>
      <c r="C67" s="12"/>
      <c r="D67" s="13"/>
      <c r="E67" s="14" t="s">
        <v>69</v>
      </c>
      <c r="F67" s="15"/>
      <c r="G67" s="15"/>
      <c r="H67" s="15">
        <v>858</v>
      </c>
      <c r="I67" s="15">
        <v>633</v>
      </c>
      <c r="J67" s="15"/>
      <c r="K67" s="15"/>
      <c r="L67" s="15"/>
      <c r="M67" s="15"/>
      <c r="N67" s="15">
        <v>907</v>
      </c>
      <c r="O67" s="15">
        <v>652</v>
      </c>
      <c r="P67" s="14">
        <f t="shared" si="0"/>
        <v>1765</v>
      </c>
      <c r="Q67" s="16">
        <f t="shared" si="1"/>
        <v>176.5</v>
      </c>
      <c r="R67" s="16">
        <f t="shared" si="2"/>
        <v>128.5</v>
      </c>
      <c r="S67" s="17">
        <f t="shared" si="3"/>
        <v>49.2</v>
      </c>
    </row>
    <row r="68" spans="1:19" ht="15.6" customHeight="1" x14ac:dyDescent="0.25">
      <c r="A68" s="14">
        <v>21</v>
      </c>
      <c r="B68" s="12" t="s">
        <v>108</v>
      </c>
      <c r="C68" s="12"/>
      <c r="D68" s="13"/>
      <c r="E68" s="14" t="s">
        <v>98</v>
      </c>
      <c r="F68" s="15">
        <v>984</v>
      </c>
      <c r="G68" s="15">
        <v>819</v>
      </c>
      <c r="H68" s="15">
        <v>809</v>
      </c>
      <c r="I68" s="15">
        <v>704</v>
      </c>
      <c r="J68" s="15">
        <v>893</v>
      </c>
      <c r="K68" s="15">
        <v>743</v>
      </c>
      <c r="L68" s="15">
        <v>818</v>
      </c>
      <c r="M68" s="15">
        <v>663</v>
      </c>
      <c r="N68" s="15">
        <v>906</v>
      </c>
      <c r="O68" s="15">
        <v>731</v>
      </c>
      <c r="P68" s="14">
        <f t="shared" si="0"/>
        <v>4410</v>
      </c>
      <c r="Q68" s="16">
        <f t="shared" si="1"/>
        <v>176.4</v>
      </c>
      <c r="R68" s="16">
        <f t="shared" si="2"/>
        <v>146.4</v>
      </c>
      <c r="S68" s="17">
        <f t="shared" si="3"/>
        <v>34.879999999999995</v>
      </c>
    </row>
    <row r="69" spans="1:19" ht="15.6" customHeight="1" x14ac:dyDescent="0.25">
      <c r="A69" s="14">
        <v>22</v>
      </c>
      <c r="B69" s="34" t="s">
        <v>78</v>
      </c>
      <c r="C69" s="12"/>
      <c r="D69" s="13"/>
      <c r="E69" s="14" t="s">
        <v>69</v>
      </c>
      <c r="F69" s="15">
        <v>864</v>
      </c>
      <c r="G69" s="15">
        <v>584</v>
      </c>
      <c r="H69" s="15"/>
      <c r="I69" s="15"/>
      <c r="J69" s="15">
        <v>845</v>
      </c>
      <c r="K69" s="15">
        <v>550</v>
      </c>
      <c r="L69" s="15">
        <v>839</v>
      </c>
      <c r="M69" s="15">
        <v>539</v>
      </c>
      <c r="N69" s="15">
        <v>978</v>
      </c>
      <c r="O69" s="15">
        <v>678</v>
      </c>
      <c r="P69" s="14">
        <f t="shared" si="0"/>
        <v>3526</v>
      </c>
      <c r="Q69" s="16">
        <f t="shared" si="1"/>
        <v>176.3</v>
      </c>
      <c r="R69" s="16">
        <f t="shared" si="2"/>
        <v>117.55</v>
      </c>
      <c r="S69" s="17">
        <f t="shared" si="3"/>
        <v>57.960000000000008</v>
      </c>
    </row>
    <row r="70" spans="1:19" ht="15.6" customHeight="1" x14ac:dyDescent="0.25">
      <c r="A70" s="14">
        <v>23</v>
      </c>
      <c r="B70" s="12" t="s">
        <v>110</v>
      </c>
      <c r="C70" s="12"/>
      <c r="D70" s="13"/>
      <c r="E70" s="14" t="s">
        <v>100</v>
      </c>
      <c r="F70" s="15">
        <v>914</v>
      </c>
      <c r="G70" s="15">
        <v>699</v>
      </c>
      <c r="H70" s="15">
        <v>935</v>
      </c>
      <c r="I70" s="15">
        <v>735</v>
      </c>
      <c r="J70" s="15">
        <v>816</v>
      </c>
      <c r="K70" s="15">
        <v>671</v>
      </c>
      <c r="L70" s="15">
        <v>852</v>
      </c>
      <c r="M70" s="15">
        <v>652</v>
      </c>
      <c r="N70" s="15">
        <v>879</v>
      </c>
      <c r="O70" s="15">
        <v>669</v>
      </c>
      <c r="P70" s="14">
        <f t="shared" si="0"/>
        <v>4396</v>
      </c>
      <c r="Q70" s="16">
        <f t="shared" si="1"/>
        <v>175.84</v>
      </c>
      <c r="R70" s="16">
        <f t="shared" si="2"/>
        <v>137.04000000000002</v>
      </c>
      <c r="S70" s="17">
        <f t="shared" si="3"/>
        <v>42.367999999999988</v>
      </c>
    </row>
    <row r="71" spans="1:19" ht="15.6" customHeight="1" x14ac:dyDescent="0.25">
      <c r="A71" s="14">
        <v>24</v>
      </c>
      <c r="B71" s="12" t="s">
        <v>126</v>
      </c>
      <c r="C71" s="12"/>
      <c r="D71" s="13"/>
      <c r="E71" s="14" t="s">
        <v>58</v>
      </c>
      <c r="F71" s="15"/>
      <c r="G71" s="15"/>
      <c r="H71" s="15">
        <v>871</v>
      </c>
      <c r="I71" s="15">
        <v>571</v>
      </c>
      <c r="J71" s="15"/>
      <c r="K71" s="15"/>
      <c r="L71" s="15"/>
      <c r="M71" s="15"/>
      <c r="N71" s="15"/>
      <c r="O71" s="15"/>
      <c r="P71" s="14">
        <f t="shared" si="0"/>
        <v>871</v>
      </c>
      <c r="Q71" s="16">
        <f t="shared" si="1"/>
        <v>174.2</v>
      </c>
      <c r="R71" s="16">
        <f t="shared" si="2"/>
        <v>114.2</v>
      </c>
      <c r="S71" s="17">
        <f t="shared" si="3"/>
        <v>60</v>
      </c>
    </row>
    <row r="72" spans="1:19" ht="15.6" customHeight="1" x14ac:dyDescent="0.25">
      <c r="A72" s="14">
        <v>25</v>
      </c>
      <c r="B72" s="12" t="s">
        <v>95</v>
      </c>
      <c r="C72" s="12"/>
      <c r="D72" s="13"/>
      <c r="E72" s="14" t="s">
        <v>94</v>
      </c>
      <c r="F72" s="15">
        <v>963</v>
      </c>
      <c r="G72" s="15">
        <v>668</v>
      </c>
      <c r="H72" s="15">
        <v>825</v>
      </c>
      <c r="I72" s="15">
        <v>600</v>
      </c>
      <c r="J72" s="15">
        <v>921</v>
      </c>
      <c r="K72" s="15">
        <v>666</v>
      </c>
      <c r="L72" s="15">
        <v>774</v>
      </c>
      <c r="M72" s="15">
        <v>529</v>
      </c>
      <c r="N72" s="15"/>
      <c r="O72" s="15"/>
      <c r="P72" s="14">
        <f t="shared" si="0"/>
        <v>3483</v>
      </c>
      <c r="Q72" s="16">
        <f t="shared" si="1"/>
        <v>174.15</v>
      </c>
      <c r="R72" s="16">
        <f t="shared" si="2"/>
        <v>123.15</v>
      </c>
      <c r="S72" s="17">
        <f t="shared" si="3"/>
        <v>53.48</v>
      </c>
    </row>
    <row r="73" spans="1:19" ht="15.6" customHeight="1" x14ac:dyDescent="0.25">
      <c r="A73" s="14">
        <v>26</v>
      </c>
      <c r="B73" s="12" t="s">
        <v>146</v>
      </c>
      <c r="C73" s="12"/>
      <c r="D73" s="13"/>
      <c r="E73" s="14" t="s">
        <v>71</v>
      </c>
      <c r="F73" s="15"/>
      <c r="G73" s="15"/>
      <c r="H73" s="15"/>
      <c r="I73" s="15"/>
      <c r="J73" s="15"/>
      <c r="K73" s="15"/>
      <c r="L73" s="15">
        <v>847</v>
      </c>
      <c r="M73" s="15">
        <v>547</v>
      </c>
      <c r="N73" s="15"/>
      <c r="O73" s="15"/>
      <c r="P73" s="14">
        <f t="shared" si="0"/>
        <v>847</v>
      </c>
      <c r="Q73" s="16">
        <f t="shared" si="1"/>
        <v>169.4</v>
      </c>
      <c r="R73" s="16">
        <f t="shared" si="2"/>
        <v>109.4</v>
      </c>
      <c r="S73" s="17">
        <f t="shared" si="3"/>
        <v>60</v>
      </c>
    </row>
    <row r="74" spans="1:19" ht="15.6" customHeight="1" x14ac:dyDescent="0.25">
      <c r="A74" s="14">
        <v>27</v>
      </c>
      <c r="B74" s="12" t="s">
        <v>128</v>
      </c>
      <c r="C74" s="12"/>
      <c r="D74" s="13"/>
      <c r="E74" s="14" t="s">
        <v>55</v>
      </c>
      <c r="F74" s="15"/>
      <c r="G74" s="15"/>
      <c r="H74" s="15">
        <v>834</v>
      </c>
      <c r="I74" s="15">
        <v>589</v>
      </c>
      <c r="J74" s="15"/>
      <c r="K74" s="15"/>
      <c r="L74" s="15"/>
      <c r="M74" s="15"/>
      <c r="N74" s="15"/>
      <c r="O74" s="15"/>
      <c r="P74" s="14">
        <f t="shared" si="0"/>
        <v>834</v>
      </c>
      <c r="Q74" s="16">
        <f t="shared" si="1"/>
        <v>166.8</v>
      </c>
      <c r="R74" s="16">
        <f t="shared" si="2"/>
        <v>117.8</v>
      </c>
      <c r="S74" s="17">
        <f t="shared" si="3"/>
        <v>57.760000000000005</v>
      </c>
    </row>
    <row r="75" spans="1:19" ht="15.6" customHeight="1" x14ac:dyDescent="0.25">
      <c r="A75" s="14">
        <v>28</v>
      </c>
      <c r="B75" s="12" t="s">
        <v>90</v>
      </c>
      <c r="C75" s="12"/>
      <c r="D75" s="13"/>
      <c r="E75" s="14" t="s">
        <v>72</v>
      </c>
      <c r="F75" s="15">
        <v>832</v>
      </c>
      <c r="G75" s="15">
        <v>532</v>
      </c>
      <c r="H75" s="15"/>
      <c r="I75" s="15"/>
      <c r="J75" s="15">
        <v>862</v>
      </c>
      <c r="K75" s="15">
        <v>562</v>
      </c>
      <c r="L75" s="15">
        <v>823</v>
      </c>
      <c r="M75" s="15">
        <v>523</v>
      </c>
      <c r="N75" s="15">
        <v>814</v>
      </c>
      <c r="O75" s="15">
        <v>514</v>
      </c>
      <c r="P75" s="14">
        <f t="shared" si="0"/>
        <v>3331</v>
      </c>
      <c r="Q75" s="16">
        <f t="shared" si="1"/>
        <v>166.55</v>
      </c>
      <c r="R75" s="16">
        <f t="shared" si="2"/>
        <v>106.55</v>
      </c>
      <c r="S75" s="17">
        <f t="shared" si="3"/>
        <v>60</v>
      </c>
    </row>
    <row r="76" spans="1:19" ht="15.6" customHeight="1" x14ac:dyDescent="0.25">
      <c r="A76" s="14">
        <v>29</v>
      </c>
      <c r="B76" s="12" t="s">
        <v>111</v>
      </c>
      <c r="C76" s="12"/>
      <c r="D76" s="13"/>
      <c r="E76" s="14" t="s">
        <v>100</v>
      </c>
      <c r="F76" s="15">
        <v>836</v>
      </c>
      <c r="G76" s="15">
        <v>536</v>
      </c>
      <c r="H76" s="15"/>
      <c r="I76" s="15"/>
      <c r="J76" s="15">
        <v>840</v>
      </c>
      <c r="K76" s="15">
        <v>540</v>
      </c>
      <c r="L76" s="15"/>
      <c r="M76" s="15"/>
      <c r="N76" s="15">
        <v>772</v>
      </c>
      <c r="O76" s="15">
        <v>472</v>
      </c>
      <c r="P76" s="14">
        <f t="shared" si="0"/>
        <v>2448</v>
      </c>
      <c r="Q76" s="16">
        <f t="shared" si="1"/>
        <v>163.19999999999999</v>
      </c>
      <c r="R76" s="16">
        <f t="shared" si="2"/>
        <v>103.2</v>
      </c>
      <c r="S76" s="17">
        <f t="shared" si="3"/>
        <v>60</v>
      </c>
    </row>
    <row r="77" spans="1:19" ht="15.6" customHeight="1" x14ac:dyDescent="0.25">
      <c r="A77" s="14">
        <v>30</v>
      </c>
      <c r="B77" s="12" t="s">
        <v>63</v>
      </c>
      <c r="C77" s="12"/>
      <c r="D77" s="13"/>
      <c r="E77" s="14" t="s">
        <v>58</v>
      </c>
      <c r="F77" s="15">
        <v>698</v>
      </c>
      <c r="G77" s="15">
        <v>398</v>
      </c>
      <c r="H77" s="15">
        <v>678</v>
      </c>
      <c r="I77" s="15">
        <v>378</v>
      </c>
      <c r="J77" s="15"/>
      <c r="K77" s="15"/>
      <c r="L77" s="15"/>
      <c r="M77" s="15"/>
      <c r="N77" s="15"/>
      <c r="O77" s="15"/>
      <c r="P77" s="14">
        <f t="shared" si="0"/>
        <v>1376</v>
      </c>
      <c r="Q77" s="16">
        <f t="shared" si="1"/>
        <v>137.6</v>
      </c>
      <c r="R77" s="16">
        <f t="shared" si="2"/>
        <v>77.599999999999994</v>
      </c>
      <c r="S77" s="17">
        <f t="shared" si="3"/>
        <v>60</v>
      </c>
    </row>
  </sheetData>
  <autoFilter ref="A2:S77"/>
  <sortState ref="B3:S45">
    <sortCondition descending="1" ref="Q3:Q45"/>
    <sortCondition descending="1" ref="R3:R45"/>
  </sortState>
  <mergeCells count="1">
    <mergeCell ref="F1:R1"/>
  </mergeCells>
  <conditionalFormatting sqref="F45:M45 F48:M70 F2:M35 F73:M77">
    <cfRule type="cellIs" dxfId="64" priority="34" stopIfTrue="1" operator="between">
      <formula>900</formula>
      <formula>999</formula>
    </cfRule>
    <cfRule type="cellIs" dxfId="63" priority="35" stopIfTrue="1" operator="between">
      <formula>1000</formula>
      <formula>1099</formula>
    </cfRule>
    <cfRule type="cellIs" dxfId="62" priority="36" stopIfTrue="1" operator="between">
      <formula>1100</formula>
      <formula>1199</formula>
    </cfRule>
  </conditionalFormatting>
  <conditionalFormatting sqref="B2:E2 E3:E35 E48:E70 E73:E77 E45">
    <cfRule type="cellIs" dxfId="61" priority="37" stopIfTrue="1" operator="between">
      <formula>800</formula>
      <formula>899</formula>
    </cfRule>
    <cfRule type="cellIs" dxfId="60" priority="38" stopIfTrue="1" operator="between">
      <formula>900</formula>
      <formula>999</formula>
    </cfRule>
  </conditionalFormatting>
  <conditionalFormatting sqref="F46:M46">
    <cfRule type="cellIs" dxfId="59" priority="29" stopIfTrue="1" operator="between">
      <formula>900</formula>
      <formula>999</formula>
    </cfRule>
    <cfRule type="cellIs" dxfId="58" priority="30" stopIfTrue="1" operator="between">
      <formula>1000</formula>
      <formula>1099</formula>
    </cfRule>
    <cfRule type="cellIs" dxfId="57" priority="31" stopIfTrue="1" operator="between">
      <formula>1100</formula>
      <formula>1199</formula>
    </cfRule>
  </conditionalFormatting>
  <conditionalFormatting sqref="B47 E47 B46:E46">
    <cfRule type="cellIs" dxfId="56" priority="32" stopIfTrue="1" operator="between">
      <formula>800</formula>
      <formula>899</formula>
    </cfRule>
    <cfRule type="cellIs" dxfId="55" priority="33" stopIfTrue="1" operator="between">
      <formula>900</formula>
      <formula>999</formula>
    </cfRule>
  </conditionalFormatting>
  <conditionalFormatting sqref="F47:M47">
    <cfRule type="cellIs" dxfId="54" priority="26" stopIfTrue="1" operator="between">
      <formula>900</formula>
      <formula>999</formula>
    </cfRule>
    <cfRule type="cellIs" dxfId="53" priority="27" stopIfTrue="1" operator="between">
      <formula>1000</formula>
      <formula>1099</formula>
    </cfRule>
    <cfRule type="cellIs" dxfId="52" priority="28" stopIfTrue="1" operator="between">
      <formula>1100</formula>
      <formula>1199</formula>
    </cfRule>
  </conditionalFormatting>
  <conditionalFormatting sqref="F71:M72">
    <cfRule type="cellIs" dxfId="51" priority="21" stopIfTrue="1" operator="between">
      <formula>900</formula>
      <formula>999</formula>
    </cfRule>
    <cfRule type="cellIs" dxfId="50" priority="22" stopIfTrue="1" operator="between">
      <formula>1000</formula>
      <formula>1099</formula>
    </cfRule>
    <cfRule type="cellIs" dxfId="49" priority="23" stopIfTrue="1" operator="between">
      <formula>1100</formula>
      <formula>1199</formula>
    </cfRule>
  </conditionalFormatting>
  <conditionalFormatting sqref="E71:E72">
    <cfRule type="cellIs" dxfId="48" priority="24" stopIfTrue="1" operator="between">
      <formula>800</formula>
      <formula>899</formula>
    </cfRule>
    <cfRule type="cellIs" dxfId="47" priority="25" stopIfTrue="1" operator="between">
      <formula>900</formula>
      <formula>999</formula>
    </cfRule>
  </conditionalFormatting>
  <conditionalFormatting sqref="F36:M44">
    <cfRule type="cellIs" dxfId="46" priority="16" stopIfTrue="1" operator="between">
      <formula>900</formula>
      <formula>999</formula>
    </cfRule>
    <cfRule type="cellIs" dxfId="45" priority="17" stopIfTrue="1" operator="between">
      <formula>1000</formula>
      <formula>1099</formula>
    </cfRule>
    <cfRule type="cellIs" dxfId="44" priority="18" stopIfTrue="1" operator="between">
      <formula>1100</formula>
      <formula>1199</formula>
    </cfRule>
  </conditionalFormatting>
  <conditionalFormatting sqref="E36:E44">
    <cfRule type="cellIs" dxfId="43" priority="19" stopIfTrue="1" operator="between">
      <formula>800</formula>
      <formula>899</formula>
    </cfRule>
    <cfRule type="cellIs" dxfId="42" priority="20" stopIfTrue="1" operator="between">
      <formula>900</formula>
      <formula>999</formula>
    </cfRule>
  </conditionalFormatting>
  <conditionalFormatting sqref="N45:O45 N73:O77 N2:O35 N48:O70">
    <cfRule type="cellIs" dxfId="41" priority="13" stopIfTrue="1" operator="between">
      <formula>900</formula>
      <formula>999</formula>
    </cfRule>
    <cfRule type="cellIs" dxfId="40" priority="14" stopIfTrue="1" operator="between">
      <formula>1000</formula>
      <formula>1099</formula>
    </cfRule>
    <cfRule type="cellIs" dxfId="39" priority="15" stopIfTrue="1" operator="between">
      <formula>1100</formula>
      <formula>1199</formula>
    </cfRule>
  </conditionalFormatting>
  <conditionalFormatting sqref="N46:O46">
    <cfRule type="cellIs" dxfId="38" priority="10" stopIfTrue="1" operator="between">
      <formula>900</formula>
      <formula>999</formula>
    </cfRule>
    <cfRule type="cellIs" dxfId="37" priority="11" stopIfTrue="1" operator="between">
      <formula>1000</formula>
      <formula>1099</formula>
    </cfRule>
    <cfRule type="cellIs" dxfId="36" priority="12" stopIfTrue="1" operator="between">
      <formula>1100</formula>
      <formula>1199</formula>
    </cfRule>
  </conditionalFormatting>
  <conditionalFormatting sqref="N47:O47">
    <cfRule type="cellIs" dxfId="35" priority="7" stopIfTrue="1" operator="between">
      <formula>900</formula>
      <formula>999</formula>
    </cfRule>
    <cfRule type="cellIs" dxfId="34" priority="8" stopIfTrue="1" operator="between">
      <formula>1000</formula>
      <formula>1099</formula>
    </cfRule>
    <cfRule type="cellIs" dxfId="33" priority="9" stopIfTrue="1" operator="between">
      <formula>1100</formula>
      <formula>1199</formula>
    </cfRule>
  </conditionalFormatting>
  <conditionalFormatting sqref="N71:O72">
    <cfRule type="cellIs" dxfId="32" priority="4" stopIfTrue="1" operator="between">
      <formula>900</formula>
      <formula>999</formula>
    </cfRule>
    <cfRule type="cellIs" dxfId="31" priority="5" stopIfTrue="1" operator="between">
      <formula>1000</formula>
      <formula>1099</formula>
    </cfRule>
    <cfRule type="cellIs" dxfId="30" priority="6" stopIfTrue="1" operator="between">
      <formula>1100</formula>
      <formula>1199</formula>
    </cfRule>
  </conditionalFormatting>
  <conditionalFormatting sqref="N36:O44">
    <cfRule type="cellIs" dxfId="29" priority="1" stopIfTrue="1" operator="between">
      <formula>900</formula>
      <formula>999</formula>
    </cfRule>
    <cfRule type="cellIs" dxfId="28" priority="2" stopIfTrue="1" operator="between">
      <formula>1000</formula>
      <formula>1099</formula>
    </cfRule>
    <cfRule type="cellIs" dxfId="27" priority="3" stopIfTrue="1" operator="between">
      <formula>1100</formula>
      <formula>1199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110" zoomScaleNormal="110" workbookViewId="0">
      <selection activeCell="A2" sqref="A2"/>
    </sheetView>
  </sheetViews>
  <sheetFormatPr defaultRowHeight="12.75" x14ac:dyDescent="0.2"/>
  <cols>
    <col min="1" max="1" width="5" bestFit="1" customWidth="1"/>
    <col min="2" max="2" width="24.28515625" customWidth="1"/>
    <col min="3" max="4" width="0" hidden="1" customWidth="1"/>
    <col min="5" max="5" width="26.28515625" bestFit="1" customWidth="1"/>
    <col min="8" max="8" width="9.42578125" customWidth="1"/>
    <col min="9" max="11" width="8.85546875" customWidth="1"/>
    <col min="12" max="12" width="9.28515625" customWidth="1"/>
    <col min="13" max="13" width="8.85546875" customWidth="1"/>
    <col min="14" max="14" width="9.28515625" customWidth="1"/>
    <col min="15" max="15" width="8.85546875" customWidth="1"/>
    <col min="16" max="16" width="10.7109375" customWidth="1"/>
    <col min="17" max="18" width="16.7109375" bestFit="1" customWidth="1"/>
  </cols>
  <sheetData>
    <row r="1" spans="1:18" ht="23.25" x14ac:dyDescent="0.35">
      <c r="A1" s="1"/>
      <c r="B1" s="2" t="s">
        <v>0</v>
      </c>
      <c r="C1" s="2"/>
      <c r="D1" s="3"/>
      <c r="E1" s="1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ht="31.5" x14ac:dyDescent="0.2">
      <c r="A2" s="5" t="s">
        <v>1</v>
      </c>
      <c r="B2" s="5" t="s">
        <v>2</v>
      </c>
      <c r="C2" s="5"/>
      <c r="D2" s="6"/>
      <c r="E2" s="5" t="s">
        <v>3</v>
      </c>
      <c r="F2" s="5" t="s">
        <v>4</v>
      </c>
      <c r="G2" s="7" t="s">
        <v>5</v>
      </c>
      <c r="H2" s="5" t="s">
        <v>6</v>
      </c>
      <c r="I2" s="7" t="s">
        <v>7</v>
      </c>
      <c r="J2" s="5" t="s">
        <v>8</v>
      </c>
      <c r="K2" s="7" t="s">
        <v>9</v>
      </c>
      <c r="L2" s="5" t="s">
        <v>10</v>
      </c>
      <c r="M2" s="7" t="s">
        <v>11</v>
      </c>
      <c r="N2" s="5" t="s">
        <v>121</v>
      </c>
      <c r="O2" s="7" t="s">
        <v>122</v>
      </c>
      <c r="P2" s="8" t="s">
        <v>12</v>
      </c>
      <c r="Q2" s="9" t="s">
        <v>13</v>
      </c>
      <c r="R2" s="9" t="s">
        <v>14</v>
      </c>
    </row>
    <row r="3" spans="1:18" ht="15.6" customHeight="1" x14ac:dyDescent="0.25">
      <c r="A3" s="258">
        <v>1</v>
      </c>
      <c r="B3" s="19" t="s">
        <v>82</v>
      </c>
      <c r="C3" s="12"/>
      <c r="D3" s="13"/>
      <c r="E3" s="14" t="s">
        <v>70</v>
      </c>
      <c r="F3" s="15">
        <v>946</v>
      </c>
      <c r="G3" s="15">
        <v>891</v>
      </c>
      <c r="H3" s="15">
        <v>1000</v>
      </c>
      <c r="I3" s="15">
        <v>955</v>
      </c>
      <c r="J3" s="15">
        <v>1073</v>
      </c>
      <c r="K3" s="15">
        <v>1053</v>
      </c>
      <c r="L3" s="15"/>
      <c r="M3" s="15"/>
      <c r="N3" s="15">
        <v>964</v>
      </c>
      <c r="O3" s="15">
        <v>964</v>
      </c>
      <c r="P3" s="14">
        <f t="shared" ref="P3:P26" si="0">SUM(F3,H3,J3,L3,N3)</f>
        <v>3983</v>
      </c>
      <c r="Q3" s="16">
        <f t="shared" ref="Q3:Q26" si="1">AVERAGE(F3,H3,J3,L3,N3)/5</f>
        <v>199.15</v>
      </c>
      <c r="R3" s="16">
        <f t="shared" ref="R3:R26" si="2">AVERAGE(G3,I3,K3,M3,O3)/5</f>
        <v>193.15</v>
      </c>
    </row>
    <row r="4" spans="1:18" ht="15.6" customHeight="1" x14ac:dyDescent="0.25">
      <c r="A4" s="258">
        <v>2</v>
      </c>
      <c r="B4" s="19" t="s">
        <v>104</v>
      </c>
      <c r="C4" s="12"/>
      <c r="D4" s="13"/>
      <c r="E4" s="14" t="s">
        <v>112</v>
      </c>
      <c r="F4" s="15">
        <v>917</v>
      </c>
      <c r="G4" s="15">
        <v>832</v>
      </c>
      <c r="H4" s="15">
        <v>1154</v>
      </c>
      <c r="I4" s="15">
        <v>1059</v>
      </c>
      <c r="J4" s="15"/>
      <c r="K4" s="15"/>
      <c r="L4" s="15">
        <v>857</v>
      </c>
      <c r="M4" s="15">
        <v>827</v>
      </c>
      <c r="N4" s="15">
        <v>1027</v>
      </c>
      <c r="O4" s="15">
        <v>982</v>
      </c>
      <c r="P4" s="14">
        <f t="shared" si="0"/>
        <v>3955</v>
      </c>
      <c r="Q4" s="16">
        <f t="shared" si="1"/>
        <v>197.75</v>
      </c>
      <c r="R4" s="16">
        <f t="shared" si="2"/>
        <v>185</v>
      </c>
    </row>
    <row r="5" spans="1:18" ht="18" x14ac:dyDescent="0.25">
      <c r="A5" s="258">
        <v>3</v>
      </c>
      <c r="B5" s="19" t="s">
        <v>88</v>
      </c>
      <c r="C5" s="12"/>
      <c r="D5" s="13"/>
      <c r="E5" s="20" t="s">
        <v>73</v>
      </c>
      <c r="F5" s="15">
        <v>1049</v>
      </c>
      <c r="G5" s="15">
        <v>749</v>
      </c>
      <c r="H5" s="15">
        <v>1029</v>
      </c>
      <c r="I5" s="15">
        <v>869</v>
      </c>
      <c r="J5" s="15">
        <v>938</v>
      </c>
      <c r="K5" s="15">
        <v>823</v>
      </c>
      <c r="L5" s="15"/>
      <c r="M5" s="15"/>
      <c r="N5" s="15">
        <v>925</v>
      </c>
      <c r="O5" s="15">
        <v>810</v>
      </c>
      <c r="P5" s="14">
        <f t="shared" si="0"/>
        <v>3941</v>
      </c>
      <c r="Q5" s="16">
        <f t="shared" si="1"/>
        <v>197.05</v>
      </c>
      <c r="R5" s="16">
        <f t="shared" si="2"/>
        <v>162.55000000000001</v>
      </c>
    </row>
    <row r="6" spans="1:18" ht="15.6" customHeight="1" x14ac:dyDescent="0.25">
      <c r="A6" s="11">
        <v>4</v>
      </c>
      <c r="B6" s="19" t="s">
        <v>101</v>
      </c>
      <c r="C6" s="12"/>
      <c r="D6" s="13"/>
      <c r="E6" s="14" t="s">
        <v>102</v>
      </c>
      <c r="F6" s="15"/>
      <c r="G6" s="15"/>
      <c r="H6" s="15">
        <v>874</v>
      </c>
      <c r="I6" s="15">
        <v>754</v>
      </c>
      <c r="J6" s="15">
        <v>1041</v>
      </c>
      <c r="K6" s="15">
        <v>906</v>
      </c>
      <c r="L6" s="15">
        <v>987</v>
      </c>
      <c r="M6" s="15">
        <v>882</v>
      </c>
      <c r="N6" s="15">
        <v>1005</v>
      </c>
      <c r="O6" s="15">
        <v>915</v>
      </c>
      <c r="P6" s="14">
        <f t="shared" si="0"/>
        <v>3907</v>
      </c>
      <c r="Q6" s="16">
        <f t="shared" si="1"/>
        <v>195.35</v>
      </c>
      <c r="R6" s="16">
        <f t="shared" si="2"/>
        <v>172.85</v>
      </c>
    </row>
    <row r="7" spans="1:18" ht="15.6" customHeight="1" x14ac:dyDescent="0.25">
      <c r="A7" s="11">
        <v>5</v>
      </c>
      <c r="B7" s="19" t="s">
        <v>84</v>
      </c>
      <c r="C7" s="12"/>
      <c r="D7" s="13"/>
      <c r="E7" s="14" t="s">
        <v>72</v>
      </c>
      <c r="F7" s="15">
        <v>942</v>
      </c>
      <c r="G7" s="15">
        <v>742</v>
      </c>
      <c r="H7" s="15">
        <v>956</v>
      </c>
      <c r="I7" s="15">
        <v>791</v>
      </c>
      <c r="J7" s="15">
        <v>911</v>
      </c>
      <c r="K7" s="15">
        <v>766</v>
      </c>
      <c r="L7" s="15"/>
      <c r="M7" s="15"/>
      <c r="N7" s="15">
        <v>1066</v>
      </c>
      <c r="O7" s="15">
        <v>916</v>
      </c>
      <c r="P7" s="14">
        <f t="shared" si="0"/>
        <v>3875</v>
      </c>
      <c r="Q7" s="16">
        <f t="shared" si="1"/>
        <v>193.75</v>
      </c>
      <c r="R7" s="16">
        <f t="shared" si="2"/>
        <v>160.75</v>
      </c>
    </row>
    <row r="8" spans="1:18" ht="15.6" customHeight="1" x14ac:dyDescent="0.25">
      <c r="A8" s="11">
        <v>6</v>
      </c>
      <c r="B8" s="18" t="s">
        <v>19</v>
      </c>
      <c r="C8" s="12"/>
      <c r="D8" s="13"/>
      <c r="E8" s="14" t="s">
        <v>20</v>
      </c>
      <c r="F8" s="15"/>
      <c r="G8" s="15"/>
      <c r="H8" s="15">
        <v>913</v>
      </c>
      <c r="I8" s="15">
        <v>728</v>
      </c>
      <c r="J8" s="15">
        <v>989</v>
      </c>
      <c r="K8" s="15">
        <v>809</v>
      </c>
      <c r="L8" s="15">
        <v>1054</v>
      </c>
      <c r="M8" s="15">
        <v>894</v>
      </c>
      <c r="N8" s="15">
        <v>912</v>
      </c>
      <c r="O8" s="15">
        <v>782</v>
      </c>
      <c r="P8" s="14">
        <f t="shared" si="0"/>
        <v>3868</v>
      </c>
      <c r="Q8" s="16">
        <f t="shared" si="1"/>
        <v>193.4</v>
      </c>
      <c r="R8" s="16">
        <f t="shared" si="2"/>
        <v>160.65</v>
      </c>
    </row>
    <row r="9" spans="1:18" ht="15.6" customHeight="1" x14ac:dyDescent="0.25">
      <c r="A9" s="11">
        <v>7</v>
      </c>
      <c r="B9" s="19" t="s">
        <v>113</v>
      </c>
      <c r="C9" s="12"/>
      <c r="D9" s="13"/>
      <c r="E9" s="14" t="s">
        <v>98</v>
      </c>
      <c r="F9" s="15">
        <v>884</v>
      </c>
      <c r="G9" s="15">
        <v>764</v>
      </c>
      <c r="H9" s="15">
        <v>984</v>
      </c>
      <c r="I9" s="15">
        <v>834</v>
      </c>
      <c r="J9" s="15"/>
      <c r="K9" s="15"/>
      <c r="L9" s="15">
        <v>956</v>
      </c>
      <c r="M9" s="15">
        <v>816</v>
      </c>
      <c r="N9" s="15">
        <v>1035</v>
      </c>
      <c r="O9" s="15">
        <v>905</v>
      </c>
      <c r="P9" s="14">
        <f t="shared" si="0"/>
        <v>3859</v>
      </c>
      <c r="Q9" s="16">
        <f t="shared" si="1"/>
        <v>192.95</v>
      </c>
      <c r="R9" s="16">
        <f t="shared" si="2"/>
        <v>165.95</v>
      </c>
    </row>
    <row r="10" spans="1:18" ht="15.6" customHeight="1" x14ac:dyDescent="0.25">
      <c r="A10" s="11">
        <v>8</v>
      </c>
      <c r="B10" s="19" t="s">
        <v>129</v>
      </c>
      <c r="C10" s="12"/>
      <c r="D10" s="13"/>
      <c r="E10" s="14" t="s">
        <v>55</v>
      </c>
      <c r="F10" s="15"/>
      <c r="G10" s="15"/>
      <c r="H10" s="15">
        <v>1052</v>
      </c>
      <c r="I10" s="15">
        <v>952</v>
      </c>
      <c r="J10" s="15">
        <v>1018</v>
      </c>
      <c r="K10" s="15">
        <v>1018</v>
      </c>
      <c r="L10" s="15">
        <v>979</v>
      </c>
      <c r="M10" s="15">
        <v>979</v>
      </c>
      <c r="N10" s="15">
        <v>803</v>
      </c>
      <c r="O10" s="15">
        <v>803</v>
      </c>
      <c r="P10" s="14">
        <f t="shared" si="0"/>
        <v>3852</v>
      </c>
      <c r="Q10" s="16">
        <f t="shared" si="1"/>
        <v>192.6</v>
      </c>
      <c r="R10" s="16">
        <f t="shared" si="2"/>
        <v>187.6</v>
      </c>
    </row>
    <row r="11" spans="1:18" ht="15.6" customHeight="1" x14ac:dyDescent="0.25">
      <c r="A11" s="11">
        <v>9</v>
      </c>
      <c r="B11" s="19" t="s">
        <v>75</v>
      </c>
      <c r="C11" s="12"/>
      <c r="D11" s="13"/>
      <c r="E11" s="14" t="s">
        <v>73</v>
      </c>
      <c r="F11" s="15"/>
      <c r="G11" s="15"/>
      <c r="H11" s="15">
        <v>950</v>
      </c>
      <c r="I11" s="15">
        <v>820</v>
      </c>
      <c r="J11" s="15">
        <v>891</v>
      </c>
      <c r="K11" s="15">
        <v>776</v>
      </c>
      <c r="L11" s="15">
        <v>988</v>
      </c>
      <c r="M11" s="15">
        <v>863</v>
      </c>
      <c r="N11" s="15">
        <v>951</v>
      </c>
      <c r="O11" s="15">
        <v>841</v>
      </c>
      <c r="P11" s="14">
        <f t="shared" si="0"/>
        <v>3780</v>
      </c>
      <c r="Q11" s="16">
        <f t="shared" si="1"/>
        <v>189</v>
      </c>
      <c r="R11" s="16">
        <f t="shared" si="2"/>
        <v>165</v>
      </c>
    </row>
    <row r="12" spans="1:18" ht="15.6" customHeight="1" x14ac:dyDescent="0.25">
      <c r="A12" s="11">
        <v>10</v>
      </c>
      <c r="B12" s="19" t="s">
        <v>18</v>
      </c>
      <c r="C12" s="12"/>
      <c r="D12" s="13"/>
      <c r="E12" s="14" t="s">
        <v>16</v>
      </c>
      <c r="F12" s="15">
        <v>986</v>
      </c>
      <c r="G12" s="15">
        <v>931</v>
      </c>
      <c r="H12" s="15">
        <v>955</v>
      </c>
      <c r="I12" s="15">
        <v>940</v>
      </c>
      <c r="J12" s="15"/>
      <c r="K12" s="15"/>
      <c r="L12" s="15">
        <v>908</v>
      </c>
      <c r="M12" s="15">
        <v>878</v>
      </c>
      <c r="N12" s="15">
        <v>916</v>
      </c>
      <c r="O12" s="15">
        <v>881</v>
      </c>
      <c r="P12" s="14">
        <f t="shared" si="0"/>
        <v>3765</v>
      </c>
      <c r="Q12" s="16">
        <f t="shared" si="1"/>
        <v>188.25</v>
      </c>
      <c r="R12" s="16">
        <f t="shared" si="2"/>
        <v>181.5</v>
      </c>
    </row>
    <row r="13" spans="1:18" ht="15.6" customHeight="1" x14ac:dyDescent="0.25">
      <c r="A13" s="11">
        <v>11</v>
      </c>
      <c r="B13" s="12" t="s">
        <v>17</v>
      </c>
      <c r="C13" s="12"/>
      <c r="D13" s="13"/>
      <c r="E13" s="14" t="s">
        <v>55</v>
      </c>
      <c r="F13" s="15">
        <v>925</v>
      </c>
      <c r="G13" s="15">
        <v>850</v>
      </c>
      <c r="H13" s="15"/>
      <c r="I13" s="15"/>
      <c r="J13" s="15">
        <v>942</v>
      </c>
      <c r="K13" s="15">
        <v>847</v>
      </c>
      <c r="L13" s="15">
        <v>899</v>
      </c>
      <c r="M13" s="15">
        <v>809</v>
      </c>
      <c r="N13" s="15">
        <v>985</v>
      </c>
      <c r="O13" s="15">
        <v>890</v>
      </c>
      <c r="P13" s="14">
        <f t="shared" si="0"/>
        <v>3751</v>
      </c>
      <c r="Q13" s="16">
        <f t="shared" si="1"/>
        <v>187.55</v>
      </c>
      <c r="R13" s="16">
        <f t="shared" si="2"/>
        <v>169.8</v>
      </c>
    </row>
    <row r="14" spans="1:18" ht="15.6" customHeight="1" x14ac:dyDescent="0.25">
      <c r="A14" s="11">
        <v>12</v>
      </c>
      <c r="B14" s="19" t="s">
        <v>77</v>
      </c>
      <c r="C14" s="12"/>
      <c r="D14" s="13"/>
      <c r="E14" s="14" t="s">
        <v>71</v>
      </c>
      <c r="F14" s="15">
        <v>870</v>
      </c>
      <c r="G14" s="15">
        <v>725</v>
      </c>
      <c r="H14" s="15">
        <v>991</v>
      </c>
      <c r="I14" s="15">
        <v>811</v>
      </c>
      <c r="J14" s="15">
        <v>909</v>
      </c>
      <c r="K14" s="15">
        <v>764</v>
      </c>
      <c r="L14" s="15"/>
      <c r="M14" s="15"/>
      <c r="N14" s="15">
        <v>981</v>
      </c>
      <c r="O14" s="15">
        <v>811</v>
      </c>
      <c r="P14" s="14">
        <f t="shared" si="0"/>
        <v>3751</v>
      </c>
      <c r="Q14" s="16">
        <f t="shared" si="1"/>
        <v>187.55</v>
      </c>
      <c r="R14" s="16">
        <f t="shared" si="2"/>
        <v>155.55000000000001</v>
      </c>
    </row>
    <row r="15" spans="1:18" ht="15.6" customHeight="1" x14ac:dyDescent="0.25">
      <c r="A15" s="11">
        <v>13</v>
      </c>
      <c r="B15" s="19" t="s">
        <v>83</v>
      </c>
      <c r="C15" s="12"/>
      <c r="D15" s="13"/>
      <c r="E15" s="14" t="s">
        <v>70</v>
      </c>
      <c r="F15" s="15">
        <v>878</v>
      </c>
      <c r="G15" s="15">
        <v>803</v>
      </c>
      <c r="H15" s="15">
        <v>1026</v>
      </c>
      <c r="I15" s="15">
        <v>906</v>
      </c>
      <c r="J15" s="15">
        <v>962</v>
      </c>
      <c r="K15" s="15">
        <v>887</v>
      </c>
      <c r="L15" s="15">
        <v>861</v>
      </c>
      <c r="M15" s="15">
        <v>791</v>
      </c>
      <c r="N15" s="15"/>
      <c r="O15" s="15"/>
      <c r="P15" s="14">
        <f t="shared" si="0"/>
        <v>3727</v>
      </c>
      <c r="Q15" s="16">
        <f t="shared" si="1"/>
        <v>186.35</v>
      </c>
      <c r="R15" s="16">
        <f t="shared" si="2"/>
        <v>169.35</v>
      </c>
    </row>
    <row r="16" spans="1:18" ht="15.6" customHeight="1" x14ac:dyDescent="0.25">
      <c r="A16" s="11">
        <v>14</v>
      </c>
      <c r="B16" s="19" t="s">
        <v>80</v>
      </c>
      <c r="C16" s="12"/>
      <c r="D16" s="13"/>
      <c r="E16" s="14" t="s">
        <v>69</v>
      </c>
      <c r="F16" s="15"/>
      <c r="G16" s="15"/>
      <c r="H16" s="15">
        <v>921</v>
      </c>
      <c r="I16" s="15">
        <v>721</v>
      </c>
      <c r="J16" s="15">
        <v>942</v>
      </c>
      <c r="K16" s="15">
        <v>752</v>
      </c>
      <c r="L16" s="15">
        <v>926</v>
      </c>
      <c r="M16" s="15">
        <v>746</v>
      </c>
      <c r="N16" s="15">
        <v>936</v>
      </c>
      <c r="O16" s="15">
        <v>761</v>
      </c>
      <c r="P16" s="14">
        <f t="shared" si="0"/>
        <v>3725</v>
      </c>
      <c r="Q16" s="16">
        <f t="shared" si="1"/>
        <v>186.25</v>
      </c>
      <c r="R16" s="16">
        <f t="shared" si="2"/>
        <v>149</v>
      </c>
    </row>
    <row r="17" spans="1:18" ht="15.6" customHeight="1" x14ac:dyDescent="0.25">
      <c r="A17" s="11">
        <v>15</v>
      </c>
      <c r="B17" s="12" t="s">
        <v>62</v>
      </c>
      <c r="C17" s="12"/>
      <c r="D17" s="13"/>
      <c r="E17" s="14" t="s">
        <v>59</v>
      </c>
      <c r="F17" s="15"/>
      <c r="G17" s="15"/>
      <c r="H17" s="15">
        <v>946</v>
      </c>
      <c r="I17" s="15">
        <v>726</v>
      </c>
      <c r="J17" s="15">
        <v>984</v>
      </c>
      <c r="K17" s="15">
        <v>784</v>
      </c>
      <c r="L17" s="15">
        <v>918</v>
      </c>
      <c r="M17" s="15">
        <v>738</v>
      </c>
      <c r="N17" s="15">
        <v>877</v>
      </c>
      <c r="O17" s="15">
        <v>702</v>
      </c>
      <c r="P17" s="14">
        <f t="shared" si="0"/>
        <v>3725</v>
      </c>
      <c r="Q17" s="16">
        <f t="shared" si="1"/>
        <v>186.25</v>
      </c>
      <c r="R17" s="16">
        <f t="shared" si="2"/>
        <v>147.5</v>
      </c>
    </row>
    <row r="18" spans="1:18" ht="15.6" customHeight="1" x14ac:dyDescent="0.25">
      <c r="A18" s="11">
        <v>16</v>
      </c>
      <c r="B18" s="19" t="s">
        <v>103</v>
      </c>
      <c r="C18" s="12"/>
      <c r="D18" s="13"/>
      <c r="E18" s="14" t="s">
        <v>102</v>
      </c>
      <c r="F18" s="15">
        <v>1004</v>
      </c>
      <c r="G18" s="15">
        <v>969</v>
      </c>
      <c r="H18" s="15">
        <v>938</v>
      </c>
      <c r="I18" s="15">
        <v>938</v>
      </c>
      <c r="J18" s="15">
        <v>890</v>
      </c>
      <c r="K18" s="15">
        <v>890</v>
      </c>
      <c r="L18" s="15"/>
      <c r="M18" s="15"/>
      <c r="N18" s="15">
        <v>864</v>
      </c>
      <c r="O18" s="15">
        <v>849</v>
      </c>
      <c r="P18" s="14">
        <f t="shared" si="0"/>
        <v>3696</v>
      </c>
      <c r="Q18" s="16">
        <f t="shared" si="1"/>
        <v>184.8</v>
      </c>
      <c r="R18" s="16">
        <f t="shared" si="2"/>
        <v>182.3</v>
      </c>
    </row>
    <row r="19" spans="1:18" ht="15.6" customHeight="1" x14ac:dyDescent="0.25">
      <c r="A19" s="11">
        <v>17</v>
      </c>
      <c r="B19" s="19" t="s">
        <v>115</v>
      </c>
      <c r="C19" s="12"/>
      <c r="D19" s="13"/>
      <c r="E19" s="14" t="s">
        <v>114</v>
      </c>
      <c r="F19" s="15"/>
      <c r="G19" s="15"/>
      <c r="H19" s="15">
        <v>924</v>
      </c>
      <c r="I19" s="15">
        <v>639</v>
      </c>
      <c r="J19" s="15">
        <v>877</v>
      </c>
      <c r="K19" s="15">
        <v>612</v>
      </c>
      <c r="L19" s="15">
        <v>910</v>
      </c>
      <c r="M19" s="15">
        <v>645</v>
      </c>
      <c r="N19" s="15">
        <v>977</v>
      </c>
      <c r="O19" s="15">
        <v>717</v>
      </c>
      <c r="P19" s="14">
        <f t="shared" si="0"/>
        <v>3688</v>
      </c>
      <c r="Q19" s="16">
        <f t="shared" si="1"/>
        <v>184.4</v>
      </c>
      <c r="R19" s="16">
        <f t="shared" si="2"/>
        <v>130.65</v>
      </c>
    </row>
    <row r="20" spans="1:18" ht="15.6" customHeight="1" x14ac:dyDescent="0.25">
      <c r="A20" s="11">
        <v>18</v>
      </c>
      <c r="B20" s="18" t="s">
        <v>22</v>
      </c>
      <c r="C20" s="12"/>
      <c r="D20" s="13"/>
      <c r="E20" s="14" t="s">
        <v>20</v>
      </c>
      <c r="F20" s="15">
        <v>948</v>
      </c>
      <c r="G20" s="15">
        <v>768</v>
      </c>
      <c r="H20" s="15">
        <v>924</v>
      </c>
      <c r="I20" s="15">
        <v>779</v>
      </c>
      <c r="J20" s="15"/>
      <c r="K20" s="15"/>
      <c r="L20" s="15">
        <v>869</v>
      </c>
      <c r="M20" s="15">
        <v>714</v>
      </c>
      <c r="N20" s="15">
        <v>921</v>
      </c>
      <c r="O20" s="15">
        <v>756</v>
      </c>
      <c r="P20" s="14">
        <f t="shared" si="0"/>
        <v>3662</v>
      </c>
      <c r="Q20" s="16">
        <f t="shared" si="1"/>
        <v>183.1</v>
      </c>
      <c r="R20" s="16">
        <f t="shared" si="2"/>
        <v>150.85</v>
      </c>
    </row>
    <row r="21" spans="1:18" ht="15.6" customHeight="1" x14ac:dyDescent="0.25">
      <c r="A21" s="11">
        <v>19</v>
      </c>
      <c r="B21" s="12" t="s">
        <v>50</v>
      </c>
      <c r="C21" s="12"/>
      <c r="D21" s="13"/>
      <c r="E21" s="14" t="s">
        <v>21</v>
      </c>
      <c r="F21" s="15">
        <v>935</v>
      </c>
      <c r="G21" s="15">
        <v>810</v>
      </c>
      <c r="H21" s="15">
        <v>945</v>
      </c>
      <c r="I21" s="15">
        <v>835</v>
      </c>
      <c r="J21" s="15">
        <v>872</v>
      </c>
      <c r="K21" s="15">
        <v>772</v>
      </c>
      <c r="L21" s="15"/>
      <c r="M21" s="15"/>
      <c r="N21" s="15">
        <v>909</v>
      </c>
      <c r="O21" s="15">
        <v>909</v>
      </c>
      <c r="P21" s="14">
        <f t="shared" si="0"/>
        <v>3661</v>
      </c>
      <c r="Q21" s="16">
        <f t="shared" si="1"/>
        <v>183.05</v>
      </c>
      <c r="R21" s="16">
        <f t="shared" si="2"/>
        <v>166.3</v>
      </c>
    </row>
    <row r="22" spans="1:18" ht="15.6" customHeight="1" x14ac:dyDescent="0.25">
      <c r="A22" s="11">
        <v>20</v>
      </c>
      <c r="B22" s="19" t="s">
        <v>76</v>
      </c>
      <c r="C22" s="12"/>
      <c r="D22" s="13"/>
      <c r="E22" s="14" t="s">
        <v>71</v>
      </c>
      <c r="F22" s="15">
        <v>861</v>
      </c>
      <c r="G22" s="15">
        <v>701</v>
      </c>
      <c r="H22" s="15"/>
      <c r="I22" s="15"/>
      <c r="J22" s="15">
        <v>940</v>
      </c>
      <c r="K22" s="15">
        <v>700</v>
      </c>
      <c r="L22" s="15">
        <v>897</v>
      </c>
      <c r="M22" s="15">
        <v>672</v>
      </c>
      <c r="N22" s="15">
        <v>945</v>
      </c>
      <c r="O22" s="15">
        <v>720</v>
      </c>
      <c r="P22" s="14">
        <f t="shared" si="0"/>
        <v>3643</v>
      </c>
      <c r="Q22" s="16">
        <f t="shared" si="1"/>
        <v>182.15</v>
      </c>
      <c r="R22" s="16">
        <f t="shared" si="2"/>
        <v>139.65</v>
      </c>
    </row>
    <row r="23" spans="1:18" ht="15.6" customHeight="1" x14ac:dyDescent="0.25">
      <c r="A23" s="11">
        <v>21</v>
      </c>
      <c r="B23" s="19" t="s">
        <v>79</v>
      </c>
      <c r="C23" s="12"/>
      <c r="D23" s="13"/>
      <c r="E23" s="14" t="s">
        <v>69</v>
      </c>
      <c r="F23" s="15">
        <v>884</v>
      </c>
      <c r="G23" s="15">
        <v>744</v>
      </c>
      <c r="H23" s="15">
        <v>874</v>
      </c>
      <c r="I23" s="15">
        <v>709</v>
      </c>
      <c r="J23" s="15">
        <v>959</v>
      </c>
      <c r="K23" s="15">
        <v>779</v>
      </c>
      <c r="L23" s="15">
        <v>923</v>
      </c>
      <c r="M23" s="15">
        <v>758</v>
      </c>
      <c r="N23" s="15"/>
      <c r="O23" s="15"/>
      <c r="P23" s="14">
        <f t="shared" si="0"/>
        <v>3640</v>
      </c>
      <c r="Q23" s="16">
        <f t="shared" si="1"/>
        <v>182</v>
      </c>
      <c r="R23" s="16">
        <f t="shared" si="2"/>
        <v>149.5</v>
      </c>
    </row>
    <row r="24" spans="1:18" ht="15.75" x14ac:dyDescent="0.25">
      <c r="A24" s="11">
        <v>22</v>
      </c>
      <c r="B24" s="19" t="s">
        <v>97</v>
      </c>
      <c r="C24" s="12"/>
      <c r="D24" s="13"/>
      <c r="E24" s="14" t="s">
        <v>98</v>
      </c>
      <c r="F24" s="15">
        <v>789</v>
      </c>
      <c r="G24" s="15">
        <v>704</v>
      </c>
      <c r="H24" s="15">
        <v>926</v>
      </c>
      <c r="I24" s="15">
        <v>731</v>
      </c>
      <c r="J24" s="15"/>
      <c r="K24" s="15"/>
      <c r="L24" s="15">
        <v>945</v>
      </c>
      <c r="M24" s="15">
        <v>760</v>
      </c>
      <c r="N24" s="15">
        <v>922</v>
      </c>
      <c r="O24" s="15">
        <v>747</v>
      </c>
      <c r="P24" s="14">
        <f t="shared" si="0"/>
        <v>3582</v>
      </c>
      <c r="Q24" s="16">
        <f t="shared" si="1"/>
        <v>179.1</v>
      </c>
      <c r="R24" s="16">
        <f t="shared" si="2"/>
        <v>147.1</v>
      </c>
    </row>
    <row r="25" spans="1:18" ht="15.75" x14ac:dyDescent="0.25">
      <c r="A25" s="11">
        <v>23</v>
      </c>
      <c r="B25" s="18" t="s">
        <v>124</v>
      </c>
      <c r="C25" s="12"/>
      <c r="D25" s="13"/>
      <c r="E25" s="14" t="s">
        <v>72</v>
      </c>
      <c r="F25" s="15"/>
      <c r="G25" s="15"/>
      <c r="H25" s="15">
        <v>838</v>
      </c>
      <c r="I25" s="15">
        <v>753</v>
      </c>
      <c r="J25" s="15">
        <v>907</v>
      </c>
      <c r="K25" s="15">
        <v>747</v>
      </c>
      <c r="L25" s="15">
        <v>920</v>
      </c>
      <c r="M25" s="15">
        <v>760</v>
      </c>
      <c r="N25" s="15">
        <v>889</v>
      </c>
      <c r="O25" s="15">
        <v>734</v>
      </c>
      <c r="P25" s="14">
        <f t="shared" si="0"/>
        <v>3554</v>
      </c>
      <c r="Q25" s="16">
        <f t="shared" si="1"/>
        <v>177.7</v>
      </c>
      <c r="R25" s="16">
        <f t="shared" si="2"/>
        <v>149.69999999999999</v>
      </c>
    </row>
    <row r="26" spans="1:18" ht="15.75" x14ac:dyDescent="0.25">
      <c r="A26" s="11">
        <v>24</v>
      </c>
      <c r="B26" s="12" t="s">
        <v>49</v>
      </c>
      <c r="C26" s="12"/>
      <c r="D26" s="13"/>
      <c r="E26" s="14" t="s">
        <v>21</v>
      </c>
      <c r="F26" s="15">
        <v>802</v>
      </c>
      <c r="G26" s="15">
        <v>647</v>
      </c>
      <c r="H26" s="15">
        <v>966</v>
      </c>
      <c r="I26" s="15">
        <v>726</v>
      </c>
      <c r="J26" s="15"/>
      <c r="K26" s="15"/>
      <c r="L26" s="15">
        <v>952</v>
      </c>
      <c r="M26" s="15">
        <v>742</v>
      </c>
      <c r="N26" s="15">
        <v>824</v>
      </c>
      <c r="O26" s="15">
        <v>629</v>
      </c>
      <c r="P26" s="14">
        <f t="shared" si="0"/>
        <v>3544</v>
      </c>
      <c r="Q26" s="16">
        <f t="shared" si="1"/>
        <v>177.2</v>
      </c>
      <c r="R26" s="16">
        <f t="shared" si="2"/>
        <v>137.19999999999999</v>
      </c>
    </row>
    <row r="27" spans="1:18" ht="36.6" customHeight="1" x14ac:dyDescent="0.25">
      <c r="A27" s="11" t="s">
        <v>24</v>
      </c>
      <c r="B27" s="21" t="s">
        <v>25</v>
      </c>
      <c r="C27" s="21"/>
      <c r="D27" s="22"/>
      <c r="E27" s="23" t="s">
        <v>24</v>
      </c>
      <c r="F27" s="24"/>
      <c r="G27" s="25"/>
      <c r="H27" s="25"/>
      <c r="I27" s="24"/>
      <c r="J27" s="24"/>
      <c r="K27" s="24"/>
      <c r="L27" s="26"/>
      <c r="M27" s="26"/>
      <c r="N27" s="26"/>
      <c r="O27" s="26"/>
      <c r="P27" s="27"/>
      <c r="Q27" s="26"/>
      <c r="R27" s="26"/>
    </row>
    <row r="28" spans="1:18" s="33" customFormat="1" ht="44.25" customHeight="1" x14ac:dyDescent="0.2">
      <c r="A28" s="29" t="s">
        <v>1</v>
      </c>
      <c r="B28" s="30" t="s">
        <v>2</v>
      </c>
      <c r="C28" s="30"/>
      <c r="D28" s="31"/>
      <c r="E28" s="30" t="s">
        <v>3</v>
      </c>
      <c r="F28" s="5" t="s">
        <v>4</v>
      </c>
      <c r="G28" s="7" t="s">
        <v>5</v>
      </c>
      <c r="H28" s="5" t="s">
        <v>6</v>
      </c>
      <c r="I28" s="7" t="s">
        <v>7</v>
      </c>
      <c r="J28" s="5" t="s">
        <v>8</v>
      </c>
      <c r="K28" s="7" t="s">
        <v>9</v>
      </c>
      <c r="L28" s="5" t="s">
        <v>10</v>
      </c>
      <c r="M28" s="7" t="s">
        <v>11</v>
      </c>
      <c r="N28" s="5" t="s">
        <v>121</v>
      </c>
      <c r="O28" s="7" t="s">
        <v>122</v>
      </c>
      <c r="P28" s="30" t="s">
        <v>12</v>
      </c>
      <c r="Q28" s="30" t="s">
        <v>13</v>
      </c>
      <c r="R28" s="30" t="s">
        <v>14</v>
      </c>
    </row>
    <row r="29" spans="1:18" ht="15.6" customHeight="1" x14ac:dyDescent="0.25">
      <c r="A29" s="258">
        <v>1</v>
      </c>
      <c r="B29" s="12" t="s">
        <v>48</v>
      </c>
      <c r="C29" s="12"/>
      <c r="D29" s="13"/>
      <c r="E29" s="14" t="s">
        <v>21</v>
      </c>
      <c r="F29" s="15"/>
      <c r="G29" s="15"/>
      <c r="H29" s="15">
        <v>928</v>
      </c>
      <c r="I29" s="15">
        <v>693</v>
      </c>
      <c r="J29" s="15">
        <v>1011</v>
      </c>
      <c r="K29" s="15">
        <v>791</v>
      </c>
      <c r="L29" s="15">
        <v>952</v>
      </c>
      <c r="M29" s="15">
        <v>762</v>
      </c>
      <c r="N29" s="15">
        <v>966</v>
      </c>
      <c r="O29" s="15">
        <v>786</v>
      </c>
      <c r="P29" s="14">
        <f t="shared" ref="P29:P49" si="3">SUM(F29,H29,J29,L29,N29)</f>
        <v>3857</v>
      </c>
      <c r="Q29" s="16">
        <f t="shared" ref="Q29:Q49" si="4">AVERAGE(F29,H29,J29,L29,N29)/5</f>
        <v>192.85</v>
      </c>
      <c r="R29" s="16">
        <f t="shared" ref="R29:R49" si="5">AVERAGE(G29,I29,K29,M29,O29)/5</f>
        <v>151.6</v>
      </c>
    </row>
    <row r="30" spans="1:18" ht="15.6" customHeight="1" x14ac:dyDescent="0.25">
      <c r="A30" s="258">
        <v>2</v>
      </c>
      <c r="B30" s="34" t="s">
        <v>26</v>
      </c>
      <c r="C30" s="12"/>
      <c r="D30" s="13"/>
      <c r="E30" s="14" t="s">
        <v>20</v>
      </c>
      <c r="F30" s="15">
        <v>908</v>
      </c>
      <c r="G30" s="15">
        <v>808</v>
      </c>
      <c r="H30" s="15">
        <v>942</v>
      </c>
      <c r="I30" s="15">
        <v>827</v>
      </c>
      <c r="J30" s="15">
        <v>1004</v>
      </c>
      <c r="K30" s="15">
        <v>899</v>
      </c>
      <c r="L30" s="15"/>
      <c r="M30" s="15"/>
      <c r="N30" s="15">
        <v>988</v>
      </c>
      <c r="O30" s="15">
        <v>898</v>
      </c>
      <c r="P30" s="14">
        <f t="shared" si="3"/>
        <v>3842</v>
      </c>
      <c r="Q30" s="16">
        <f t="shared" si="4"/>
        <v>192.1</v>
      </c>
      <c r="R30" s="16">
        <f t="shared" si="5"/>
        <v>171.6</v>
      </c>
    </row>
    <row r="31" spans="1:18" ht="15.6" customHeight="1" x14ac:dyDescent="0.25">
      <c r="A31" s="258">
        <v>3</v>
      </c>
      <c r="B31" s="12" t="s">
        <v>105</v>
      </c>
      <c r="C31" s="12"/>
      <c r="D31" s="13"/>
      <c r="E31" s="14" t="s">
        <v>112</v>
      </c>
      <c r="F31" s="15">
        <v>857</v>
      </c>
      <c r="G31" s="15">
        <v>812</v>
      </c>
      <c r="H31" s="15">
        <v>903</v>
      </c>
      <c r="I31" s="15">
        <v>793</v>
      </c>
      <c r="J31" s="15">
        <v>989</v>
      </c>
      <c r="K31" s="15">
        <v>869</v>
      </c>
      <c r="L31" s="15"/>
      <c r="M31" s="15"/>
      <c r="N31" s="15">
        <v>1072</v>
      </c>
      <c r="O31" s="15">
        <v>952</v>
      </c>
      <c r="P31" s="14">
        <f t="shared" si="3"/>
        <v>3821</v>
      </c>
      <c r="Q31" s="16">
        <f t="shared" si="4"/>
        <v>191.05</v>
      </c>
      <c r="R31" s="16">
        <f t="shared" si="5"/>
        <v>171.3</v>
      </c>
    </row>
    <row r="32" spans="1:18" ht="15.6" customHeight="1" x14ac:dyDescent="0.25">
      <c r="A32" s="11">
        <v>4</v>
      </c>
      <c r="B32" s="34" t="s">
        <v>74</v>
      </c>
      <c r="C32" s="12"/>
      <c r="D32" s="13"/>
      <c r="E32" s="14" t="s">
        <v>73</v>
      </c>
      <c r="F32" s="15">
        <v>944</v>
      </c>
      <c r="G32" s="15">
        <v>899</v>
      </c>
      <c r="H32" s="15">
        <v>901</v>
      </c>
      <c r="I32" s="15">
        <v>861</v>
      </c>
      <c r="J32" s="15">
        <v>954</v>
      </c>
      <c r="K32" s="15">
        <v>899</v>
      </c>
      <c r="L32" s="15"/>
      <c r="M32" s="15"/>
      <c r="N32" s="15">
        <v>1021</v>
      </c>
      <c r="O32" s="15">
        <v>905</v>
      </c>
      <c r="P32" s="14">
        <f t="shared" si="3"/>
        <v>3820</v>
      </c>
      <c r="Q32" s="16">
        <f t="shared" si="4"/>
        <v>191</v>
      </c>
      <c r="R32" s="16">
        <f t="shared" si="5"/>
        <v>178.2</v>
      </c>
    </row>
    <row r="33" spans="1:18" ht="15.6" customHeight="1" x14ac:dyDescent="0.25">
      <c r="A33" s="11">
        <v>5</v>
      </c>
      <c r="B33" s="34" t="s">
        <v>85</v>
      </c>
      <c r="C33" s="12"/>
      <c r="D33" s="13"/>
      <c r="E33" s="14" t="s">
        <v>92</v>
      </c>
      <c r="F33" s="15">
        <v>917</v>
      </c>
      <c r="G33" s="15">
        <v>847</v>
      </c>
      <c r="H33" s="15">
        <v>971</v>
      </c>
      <c r="I33" s="15">
        <v>891</v>
      </c>
      <c r="J33" s="15"/>
      <c r="K33" s="15"/>
      <c r="L33" s="15">
        <v>957</v>
      </c>
      <c r="M33" s="15">
        <v>867</v>
      </c>
      <c r="N33" s="15">
        <v>917</v>
      </c>
      <c r="O33" s="15">
        <v>852</v>
      </c>
      <c r="P33" s="14">
        <f t="shared" si="3"/>
        <v>3762</v>
      </c>
      <c r="Q33" s="16">
        <f t="shared" si="4"/>
        <v>188.1</v>
      </c>
      <c r="R33" s="16">
        <f t="shared" si="5"/>
        <v>172.85</v>
      </c>
    </row>
    <row r="34" spans="1:18" ht="15.6" customHeight="1" x14ac:dyDescent="0.25">
      <c r="A34" s="11">
        <v>6</v>
      </c>
      <c r="B34" s="12" t="s">
        <v>107</v>
      </c>
      <c r="C34" s="12"/>
      <c r="D34" s="13"/>
      <c r="E34" s="14" t="s">
        <v>112</v>
      </c>
      <c r="F34" s="15">
        <v>880</v>
      </c>
      <c r="G34" s="15">
        <v>780</v>
      </c>
      <c r="H34" s="15">
        <v>985</v>
      </c>
      <c r="I34" s="15">
        <v>850</v>
      </c>
      <c r="J34" s="15">
        <v>925</v>
      </c>
      <c r="K34" s="15">
        <v>815</v>
      </c>
      <c r="L34" s="15"/>
      <c r="M34" s="15"/>
      <c r="N34" s="15">
        <v>971</v>
      </c>
      <c r="O34" s="15">
        <v>836</v>
      </c>
      <c r="P34" s="14">
        <f t="shared" si="3"/>
        <v>3761</v>
      </c>
      <c r="Q34" s="16">
        <f t="shared" si="4"/>
        <v>188.05</v>
      </c>
      <c r="R34" s="16">
        <f t="shared" si="5"/>
        <v>164.05</v>
      </c>
    </row>
    <row r="35" spans="1:18" ht="15.6" customHeight="1" x14ac:dyDescent="0.25">
      <c r="A35" s="11">
        <v>7</v>
      </c>
      <c r="B35" s="34" t="s">
        <v>86</v>
      </c>
      <c r="C35" s="12"/>
      <c r="D35" s="13"/>
      <c r="E35" s="14" t="s">
        <v>92</v>
      </c>
      <c r="F35" s="15">
        <v>972</v>
      </c>
      <c r="G35" s="15">
        <v>847</v>
      </c>
      <c r="H35" s="15"/>
      <c r="I35" s="15"/>
      <c r="J35" s="15">
        <v>998</v>
      </c>
      <c r="K35" s="15">
        <v>888</v>
      </c>
      <c r="L35" s="15">
        <v>885</v>
      </c>
      <c r="M35" s="15">
        <v>820</v>
      </c>
      <c r="N35" s="15">
        <v>879</v>
      </c>
      <c r="O35" s="15">
        <v>784</v>
      </c>
      <c r="P35" s="14">
        <f t="shared" si="3"/>
        <v>3734</v>
      </c>
      <c r="Q35" s="16">
        <f t="shared" si="4"/>
        <v>186.7</v>
      </c>
      <c r="R35" s="16">
        <f t="shared" si="5"/>
        <v>166.95</v>
      </c>
    </row>
    <row r="36" spans="1:18" ht="15.6" customHeight="1" x14ac:dyDescent="0.25">
      <c r="A36" s="11">
        <v>8</v>
      </c>
      <c r="B36" s="12" t="s">
        <v>60</v>
      </c>
      <c r="C36" s="12"/>
      <c r="D36" s="13"/>
      <c r="E36" s="14" t="s">
        <v>59</v>
      </c>
      <c r="F36" s="15"/>
      <c r="G36" s="15"/>
      <c r="H36" s="15">
        <v>968</v>
      </c>
      <c r="I36" s="15">
        <v>778</v>
      </c>
      <c r="J36" s="15">
        <v>879</v>
      </c>
      <c r="K36" s="15">
        <v>714</v>
      </c>
      <c r="L36" s="15">
        <v>943</v>
      </c>
      <c r="M36" s="15">
        <v>773</v>
      </c>
      <c r="N36" s="15">
        <v>941</v>
      </c>
      <c r="O36" s="15">
        <v>776</v>
      </c>
      <c r="P36" s="14">
        <f t="shared" si="3"/>
        <v>3731</v>
      </c>
      <c r="Q36" s="16">
        <f t="shared" si="4"/>
        <v>186.55</v>
      </c>
      <c r="R36" s="16">
        <f t="shared" si="5"/>
        <v>152.05000000000001</v>
      </c>
    </row>
    <row r="37" spans="1:18" ht="15.6" customHeight="1" x14ac:dyDescent="0.25">
      <c r="A37" s="11">
        <v>9</v>
      </c>
      <c r="B37" s="12" t="s">
        <v>29</v>
      </c>
      <c r="C37" s="12"/>
      <c r="D37" s="13"/>
      <c r="E37" s="14" t="s">
        <v>58</v>
      </c>
      <c r="F37" s="15">
        <v>949</v>
      </c>
      <c r="G37" s="15">
        <v>669</v>
      </c>
      <c r="H37" s="15">
        <v>960</v>
      </c>
      <c r="I37" s="15">
        <v>735</v>
      </c>
      <c r="J37" s="15">
        <v>917</v>
      </c>
      <c r="K37" s="15">
        <v>717</v>
      </c>
      <c r="L37" s="15"/>
      <c r="M37" s="15"/>
      <c r="N37" s="15">
        <v>905</v>
      </c>
      <c r="O37" s="15">
        <v>710</v>
      </c>
      <c r="P37" s="14">
        <f t="shared" si="3"/>
        <v>3731</v>
      </c>
      <c r="Q37" s="16">
        <f t="shared" si="4"/>
        <v>186.55</v>
      </c>
      <c r="R37" s="16">
        <f t="shared" si="5"/>
        <v>141.55000000000001</v>
      </c>
    </row>
    <row r="38" spans="1:18" ht="15.6" customHeight="1" x14ac:dyDescent="0.25">
      <c r="A38" s="11">
        <v>10</v>
      </c>
      <c r="B38" s="19" t="s">
        <v>81</v>
      </c>
      <c r="C38" s="12"/>
      <c r="D38" s="13"/>
      <c r="E38" s="14" t="s">
        <v>70</v>
      </c>
      <c r="F38" s="15">
        <v>870</v>
      </c>
      <c r="G38" s="15">
        <v>570</v>
      </c>
      <c r="H38" s="15"/>
      <c r="I38" s="15"/>
      <c r="J38" s="15">
        <v>956</v>
      </c>
      <c r="K38" s="15">
        <v>656</v>
      </c>
      <c r="L38" s="15">
        <v>883</v>
      </c>
      <c r="M38" s="15">
        <v>598</v>
      </c>
      <c r="N38" s="15">
        <v>993</v>
      </c>
      <c r="O38" s="15">
        <v>708</v>
      </c>
      <c r="P38" s="14">
        <f t="shared" si="3"/>
        <v>3702</v>
      </c>
      <c r="Q38" s="16">
        <f t="shared" si="4"/>
        <v>185.1</v>
      </c>
      <c r="R38" s="16">
        <f t="shared" si="5"/>
        <v>126.6</v>
      </c>
    </row>
    <row r="39" spans="1:18" ht="15.6" customHeight="1" x14ac:dyDescent="0.25">
      <c r="A39" s="11">
        <v>11</v>
      </c>
      <c r="B39" s="12" t="s">
        <v>109</v>
      </c>
      <c r="C39" s="12"/>
      <c r="D39" s="13"/>
      <c r="E39" s="14" t="s">
        <v>114</v>
      </c>
      <c r="F39" s="15">
        <v>896</v>
      </c>
      <c r="G39" s="15">
        <v>736</v>
      </c>
      <c r="H39" s="15">
        <v>935</v>
      </c>
      <c r="I39" s="15">
        <v>765</v>
      </c>
      <c r="J39" s="15"/>
      <c r="K39" s="15"/>
      <c r="L39" s="15">
        <v>921</v>
      </c>
      <c r="M39" s="15">
        <v>756</v>
      </c>
      <c r="N39" s="15">
        <v>928</v>
      </c>
      <c r="O39" s="15">
        <v>910</v>
      </c>
      <c r="P39" s="14">
        <f t="shared" si="3"/>
        <v>3680</v>
      </c>
      <c r="Q39" s="16">
        <f t="shared" si="4"/>
        <v>184</v>
      </c>
      <c r="R39" s="16">
        <f t="shared" si="5"/>
        <v>158.35</v>
      </c>
    </row>
    <row r="40" spans="1:18" ht="15.6" customHeight="1" x14ac:dyDescent="0.25">
      <c r="A40" s="11">
        <v>12</v>
      </c>
      <c r="B40" s="34" t="s">
        <v>106</v>
      </c>
      <c r="C40" s="12"/>
      <c r="D40" s="13"/>
      <c r="E40" s="14" t="s">
        <v>102</v>
      </c>
      <c r="F40" s="15">
        <v>932</v>
      </c>
      <c r="G40" s="15">
        <v>762</v>
      </c>
      <c r="H40" s="15">
        <v>914</v>
      </c>
      <c r="I40" s="15">
        <v>764</v>
      </c>
      <c r="J40" s="15">
        <v>1013</v>
      </c>
      <c r="K40" s="15">
        <v>863</v>
      </c>
      <c r="L40" s="15"/>
      <c r="M40" s="15"/>
      <c r="N40" s="15">
        <v>811</v>
      </c>
      <c r="O40" s="15">
        <v>686</v>
      </c>
      <c r="P40" s="14">
        <f t="shared" si="3"/>
        <v>3670</v>
      </c>
      <c r="Q40" s="16">
        <f t="shared" si="4"/>
        <v>183.5</v>
      </c>
      <c r="R40" s="16">
        <f t="shared" si="5"/>
        <v>153.75</v>
      </c>
    </row>
    <row r="41" spans="1:18" ht="15.6" customHeight="1" x14ac:dyDescent="0.25">
      <c r="A41" s="11">
        <v>13</v>
      </c>
      <c r="B41" s="12" t="s">
        <v>131</v>
      </c>
      <c r="C41" s="12"/>
      <c r="D41" s="13"/>
      <c r="E41" s="14" t="s">
        <v>16</v>
      </c>
      <c r="F41" s="15"/>
      <c r="G41" s="15"/>
      <c r="H41" s="15">
        <v>970</v>
      </c>
      <c r="I41" s="15">
        <v>805</v>
      </c>
      <c r="J41" s="15">
        <v>1001</v>
      </c>
      <c r="K41" s="15">
        <v>886</v>
      </c>
      <c r="L41" s="15">
        <v>818</v>
      </c>
      <c r="M41" s="15">
        <v>733</v>
      </c>
      <c r="N41" s="15">
        <v>869</v>
      </c>
      <c r="O41" s="15">
        <v>754</v>
      </c>
      <c r="P41" s="14">
        <f t="shared" si="3"/>
        <v>3658</v>
      </c>
      <c r="Q41" s="16">
        <f t="shared" si="4"/>
        <v>182.9</v>
      </c>
      <c r="R41" s="16">
        <f t="shared" si="5"/>
        <v>158.9</v>
      </c>
    </row>
    <row r="42" spans="1:18" ht="15.6" customHeight="1" x14ac:dyDescent="0.25">
      <c r="A42" s="11">
        <v>14</v>
      </c>
      <c r="B42" s="34" t="s">
        <v>89</v>
      </c>
      <c r="C42" s="12"/>
      <c r="D42" s="13"/>
      <c r="E42" s="14" t="s">
        <v>71</v>
      </c>
      <c r="F42" s="15">
        <v>897</v>
      </c>
      <c r="G42" s="15">
        <v>712</v>
      </c>
      <c r="H42" s="15">
        <v>924</v>
      </c>
      <c r="I42" s="15">
        <v>734</v>
      </c>
      <c r="J42" s="15">
        <v>971</v>
      </c>
      <c r="K42" s="15">
        <v>791</v>
      </c>
      <c r="L42" s="15"/>
      <c r="M42" s="15"/>
      <c r="N42" s="15">
        <v>855</v>
      </c>
      <c r="O42" s="15">
        <v>690</v>
      </c>
      <c r="P42" s="14">
        <f t="shared" si="3"/>
        <v>3647</v>
      </c>
      <c r="Q42" s="16">
        <f t="shared" si="4"/>
        <v>182.35</v>
      </c>
      <c r="R42" s="16">
        <f t="shared" si="5"/>
        <v>146.35</v>
      </c>
    </row>
    <row r="43" spans="1:18" ht="15.6" customHeight="1" x14ac:dyDescent="0.25">
      <c r="A43" s="11">
        <v>15</v>
      </c>
      <c r="B43" s="12" t="s">
        <v>108</v>
      </c>
      <c r="C43" s="12"/>
      <c r="D43" s="13"/>
      <c r="E43" s="14" t="s">
        <v>98</v>
      </c>
      <c r="F43" s="15">
        <v>984</v>
      </c>
      <c r="G43" s="15">
        <v>819</v>
      </c>
      <c r="H43" s="15"/>
      <c r="I43" s="15"/>
      <c r="J43" s="15">
        <v>893</v>
      </c>
      <c r="K43" s="15">
        <v>743</v>
      </c>
      <c r="L43" s="15">
        <v>818</v>
      </c>
      <c r="M43" s="15">
        <v>663</v>
      </c>
      <c r="N43" s="15">
        <v>906</v>
      </c>
      <c r="O43" s="15">
        <v>731</v>
      </c>
      <c r="P43" s="14">
        <f t="shared" si="3"/>
        <v>3601</v>
      </c>
      <c r="Q43" s="16">
        <f t="shared" si="4"/>
        <v>180.05</v>
      </c>
      <c r="R43" s="16">
        <f t="shared" si="5"/>
        <v>147.80000000000001</v>
      </c>
    </row>
    <row r="44" spans="1:18" ht="15.6" customHeight="1" x14ac:dyDescent="0.25">
      <c r="A44" s="11">
        <v>16</v>
      </c>
      <c r="B44" s="12" t="s">
        <v>110</v>
      </c>
      <c r="C44" s="12"/>
      <c r="D44" s="13"/>
      <c r="E44" s="14" t="s">
        <v>100</v>
      </c>
      <c r="F44" s="15">
        <v>914</v>
      </c>
      <c r="G44" s="15">
        <v>699</v>
      </c>
      <c r="H44" s="15">
        <v>935</v>
      </c>
      <c r="I44" s="15">
        <v>735</v>
      </c>
      <c r="J44" s="15"/>
      <c r="K44" s="15"/>
      <c r="L44" s="15">
        <v>852</v>
      </c>
      <c r="M44" s="15">
        <v>652</v>
      </c>
      <c r="N44" s="15">
        <v>879</v>
      </c>
      <c r="O44" s="15">
        <v>669</v>
      </c>
      <c r="P44" s="14">
        <f t="shared" si="3"/>
        <v>3580</v>
      </c>
      <c r="Q44" s="16">
        <f t="shared" si="4"/>
        <v>179</v>
      </c>
      <c r="R44" s="16">
        <f t="shared" si="5"/>
        <v>137.75</v>
      </c>
    </row>
    <row r="45" spans="1:18" ht="15.6" customHeight="1" x14ac:dyDescent="0.25">
      <c r="A45" s="11">
        <v>17</v>
      </c>
      <c r="B45" s="12" t="s">
        <v>61</v>
      </c>
      <c r="C45" s="12"/>
      <c r="D45" s="13"/>
      <c r="E45" s="14" t="s">
        <v>59</v>
      </c>
      <c r="F45" s="15">
        <v>886</v>
      </c>
      <c r="G45" s="15">
        <v>636</v>
      </c>
      <c r="H45" s="15">
        <v>892</v>
      </c>
      <c r="I45" s="15">
        <v>642</v>
      </c>
      <c r="J45" s="15">
        <v>874</v>
      </c>
      <c r="K45" s="15">
        <v>624</v>
      </c>
      <c r="L45" s="15"/>
      <c r="M45" s="15"/>
      <c r="N45" s="15">
        <v>914</v>
      </c>
      <c r="O45" s="15">
        <v>654</v>
      </c>
      <c r="P45" s="14">
        <f t="shared" si="3"/>
        <v>3566</v>
      </c>
      <c r="Q45" s="16">
        <f t="shared" si="4"/>
        <v>178.3</v>
      </c>
      <c r="R45" s="16">
        <f t="shared" si="5"/>
        <v>127.8</v>
      </c>
    </row>
    <row r="46" spans="1:18" ht="15.6" customHeight="1" x14ac:dyDescent="0.25">
      <c r="A46" s="11">
        <v>18</v>
      </c>
      <c r="B46" s="12" t="s">
        <v>64</v>
      </c>
      <c r="C46" s="12"/>
      <c r="D46" s="13"/>
      <c r="E46" s="14" t="s">
        <v>58</v>
      </c>
      <c r="F46" s="15">
        <v>843</v>
      </c>
      <c r="G46" s="15">
        <v>543</v>
      </c>
      <c r="H46" s="15"/>
      <c r="I46" s="15"/>
      <c r="J46" s="15">
        <v>973</v>
      </c>
      <c r="K46" s="15">
        <v>673</v>
      </c>
      <c r="L46" s="15">
        <v>897</v>
      </c>
      <c r="M46" s="15">
        <v>622</v>
      </c>
      <c r="N46" s="15">
        <v>834</v>
      </c>
      <c r="O46" s="15">
        <v>564</v>
      </c>
      <c r="P46" s="14">
        <f t="shared" si="3"/>
        <v>3547</v>
      </c>
      <c r="Q46" s="16">
        <f t="shared" si="4"/>
        <v>177.35</v>
      </c>
      <c r="R46" s="16">
        <f t="shared" si="5"/>
        <v>120.1</v>
      </c>
    </row>
    <row r="47" spans="1:18" ht="15.6" customHeight="1" x14ac:dyDescent="0.25">
      <c r="A47" s="11">
        <v>19</v>
      </c>
      <c r="B47" s="34" t="s">
        <v>78</v>
      </c>
      <c r="C47" s="12"/>
      <c r="D47" s="13"/>
      <c r="E47" s="14" t="s">
        <v>69</v>
      </c>
      <c r="F47" s="15">
        <v>864</v>
      </c>
      <c r="G47" s="15">
        <v>584</v>
      </c>
      <c r="H47" s="15"/>
      <c r="I47" s="15"/>
      <c r="J47" s="15">
        <v>845</v>
      </c>
      <c r="K47" s="15">
        <v>550</v>
      </c>
      <c r="L47" s="15">
        <v>839</v>
      </c>
      <c r="M47" s="15">
        <v>539</v>
      </c>
      <c r="N47" s="15">
        <v>978</v>
      </c>
      <c r="O47" s="15">
        <v>678</v>
      </c>
      <c r="P47" s="14">
        <f t="shared" si="3"/>
        <v>3526</v>
      </c>
      <c r="Q47" s="16">
        <f t="shared" si="4"/>
        <v>176.3</v>
      </c>
      <c r="R47" s="16">
        <f t="shared" si="5"/>
        <v>117.55</v>
      </c>
    </row>
    <row r="48" spans="1:18" ht="15.6" customHeight="1" x14ac:dyDescent="0.25">
      <c r="A48" s="11">
        <v>20</v>
      </c>
      <c r="B48" s="12" t="s">
        <v>95</v>
      </c>
      <c r="C48" s="12"/>
      <c r="D48" s="13"/>
      <c r="E48" s="14" t="s">
        <v>94</v>
      </c>
      <c r="F48" s="15">
        <v>963</v>
      </c>
      <c r="G48" s="15">
        <v>668</v>
      </c>
      <c r="H48" s="15">
        <v>825</v>
      </c>
      <c r="I48" s="15">
        <v>600</v>
      </c>
      <c r="J48" s="15">
        <v>921</v>
      </c>
      <c r="K48" s="15">
        <v>666</v>
      </c>
      <c r="L48" s="15">
        <v>774</v>
      </c>
      <c r="M48" s="15">
        <v>529</v>
      </c>
      <c r="N48" s="15"/>
      <c r="O48" s="15"/>
      <c r="P48" s="14">
        <f t="shared" si="3"/>
        <v>3483</v>
      </c>
      <c r="Q48" s="16">
        <f t="shared" si="4"/>
        <v>174.15</v>
      </c>
      <c r="R48" s="16">
        <f t="shared" si="5"/>
        <v>123.15</v>
      </c>
    </row>
    <row r="49" spans="1:18" ht="15.6" customHeight="1" x14ac:dyDescent="0.25">
      <c r="A49" s="11">
        <v>21</v>
      </c>
      <c r="B49" s="12" t="s">
        <v>90</v>
      </c>
      <c r="C49" s="12"/>
      <c r="D49" s="13"/>
      <c r="E49" s="14" t="s">
        <v>72</v>
      </c>
      <c r="F49" s="15">
        <v>832</v>
      </c>
      <c r="G49" s="15">
        <v>532</v>
      </c>
      <c r="H49" s="15"/>
      <c r="I49" s="15"/>
      <c r="J49" s="15">
        <v>862</v>
      </c>
      <c r="K49" s="15">
        <v>562</v>
      </c>
      <c r="L49" s="15">
        <v>823</v>
      </c>
      <c r="M49" s="15">
        <v>523</v>
      </c>
      <c r="N49" s="15">
        <v>814</v>
      </c>
      <c r="O49" s="15">
        <v>514</v>
      </c>
      <c r="P49" s="14">
        <f t="shared" si="3"/>
        <v>3331</v>
      </c>
      <c r="Q49" s="16">
        <f t="shared" si="4"/>
        <v>166.55</v>
      </c>
      <c r="R49" s="16">
        <f t="shared" si="5"/>
        <v>106.55</v>
      </c>
    </row>
  </sheetData>
  <autoFilter ref="A2:R49"/>
  <sortState ref="B29:R49">
    <sortCondition descending="1" ref="Q29:Q49"/>
    <sortCondition descending="1" ref="R29:R49"/>
  </sortState>
  <mergeCells count="1">
    <mergeCell ref="F1:R1"/>
  </mergeCells>
  <conditionalFormatting sqref="F2:O23 F29:O49">
    <cfRule type="cellIs" dxfId="26" priority="34" stopIfTrue="1" operator="between">
      <formula>900</formula>
      <formula>999</formula>
    </cfRule>
    <cfRule type="cellIs" dxfId="25" priority="35" stopIfTrue="1" operator="between">
      <formula>1000</formula>
      <formula>1099</formula>
    </cfRule>
    <cfRule type="cellIs" dxfId="24" priority="36" stopIfTrue="1" operator="between">
      <formula>1100</formula>
      <formula>1199</formula>
    </cfRule>
  </conditionalFormatting>
  <conditionalFormatting sqref="B2:E2 E3:E23 E29:E49">
    <cfRule type="cellIs" dxfId="23" priority="37" stopIfTrue="1" operator="between">
      <formula>800</formula>
      <formula>899</formula>
    </cfRule>
    <cfRule type="cellIs" dxfId="22" priority="38" stopIfTrue="1" operator="between">
      <formula>900</formula>
      <formula>999</formula>
    </cfRule>
  </conditionalFormatting>
  <conditionalFormatting sqref="F27:M27">
    <cfRule type="cellIs" dxfId="21" priority="29" stopIfTrue="1" operator="between">
      <formula>900</formula>
      <formula>999</formula>
    </cfRule>
    <cfRule type="cellIs" dxfId="20" priority="30" stopIfTrue="1" operator="between">
      <formula>1000</formula>
      <formula>1099</formula>
    </cfRule>
    <cfRule type="cellIs" dxfId="19" priority="31" stopIfTrue="1" operator="between">
      <formula>1100</formula>
      <formula>1199</formula>
    </cfRule>
  </conditionalFormatting>
  <conditionalFormatting sqref="B28 E28 B27:E27">
    <cfRule type="cellIs" dxfId="18" priority="32" stopIfTrue="1" operator="between">
      <formula>800</formula>
      <formula>899</formula>
    </cfRule>
    <cfRule type="cellIs" dxfId="17" priority="33" stopIfTrue="1" operator="between">
      <formula>900</formula>
      <formula>999</formula>
    </cfRule>
  </conditionalFormatting>
  <conditionalFormatting sqref="F28:M28">
    <cfRule type="cellIs" dxfId="16" priority="26" stopIfTrue="1" operator="between">
      <formula>900</formula>
      <formula>999</formula>
    </cfRule>
    <cfRule type="cellIs" dxfId="15" priority="27" stopIfTrue="1" operator="between">
      <formula>1000</formula>
      <formula>1099</formula>
    </cfRule>
    <cfRule type="cellIs" dxfId="14" priority="28" stopIfTrue="1" operator="between">
      <formula>1100</formula>
      <formula>1199</formula>
    </cfRule>
  </conditionalFormatting>
  <conditionalFormatting sqref="F24:M26">
    <cfRule type="cellIs" dxfId="13" priority="16" stopIfTrue="1" operator="between">
      <formula>900</formula>
      <formula>999</formula>
    </cfRule>
    <cfRule type="cellIs" dxfId="12" priority="17" stopIfTrue="1" operator="between">
      <formula>1000</formula>
      <formula>1099</formula>
    </cfRule>
    <cfRule type="cellIs" dxfId="11" priority="18" stopIfTrue="1" operator="between">
      <formula>1100</formula>
      <formula>1199</formula>
    </cfRule>
  </conditionalFormatting>
  <conditionalFormatting sqref="E24:E26">
    <cfRule type="cellIs" dxfId="10" priority="19" stopIfTrue="1" operator="between">
      <formula>800</formula>
      <formula>899</formula>
    </cfRule>
    <cfRule type="cellIs" dxfId="9" priority="20" stopIfTrue="1" operator="between">
      <formula>900</formula>
      <formula>999</formula>
    </cfRule>
  </conditionalFormatting>
  <conditionalFormatting sqref="N27:O27">
    <cfRule type="cellIs" dxfId="8" priority="10" stopIfTrue="1" operator="between">
      <formula>900</formula>
      <formula>999</formula>
    </cfRule>
    <cfRule type="cellIs" dxfId="7" priority="11" stopIfTrue="1" operator="between">
      <formula>1000</formula>
      <formula>1099</formula>
    </cfRule>
    <cfRule type="cellIs" dxfId="6" priority="12" stopIfTrue="1" operator="between">
      <formula>1100</formula>
      <formula>1199</formula>
    </cfRule>
  </conditionalFormatting>
  <conditionalFormatting sqref="N28:O28">
    <cfRule type="cellIs" dxfId="5" priority="7" stopIfTrue="1" operator="between">
      <formula>900</formula>
      <formula>999</formula>
    </cfRule>
    <cfRule type="cellIs" dxfId="4" priority="8" stopIfTrue="1" operator="between">
      <formula>1000</formula>
      <formula>1099</formula>
    </cfRule>
    <cfRule type="cellIs" dxfId="3" priority="9" stopIfTrue="1" operator="between">
      <formula>1100</formula>
      <formula>1199</formula>
    </cfRule>
  </conditionalFormatting>
  <conditionalFormatting sqref="N24:O26">
    <cfRule type="cellIs" dxfId="2" priority="1" stopIfTrue="1" operator="between">
      <formula>900</formula>
      <formula>999</formula>
    </cfRule>
    <cfRule type="cellIs" dxfId="1" priority="2" stopIfTrue="1" operator="between">
      <formula>1000</formula>
      <formula>1099</formula>
    </cfRule>
    <cfRule type="cellIs" dxfId="0" priority="3" stopIfTrue="1" operator="between">
      <formula>1100</formula>
      <formula>1199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96" zoomScaleNormal="96" workbookViewId="0">
      <selection activeCell="B1" sqref="B1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1.855468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s="101" customFormat="1" ht="16.899999999999999" customHeight="1" x14ac:dyDescent="0.2">
      <c r="A1" s="79"/>
      <c r="B1" s="105"/>
      <c r="C1" s="106"/>
      <c r="D1" s="107"/>
      <c r="E1" s="108"/>
      <c r="F1" s="109"/>
      <c r="G1" s="109"/>
      <c r="H1" s="107"/>
      <c r="I1" s="108"/>
      <c r="J1" s="109"/>
      <c r="K1" s="109"/>
      <c r="L1" s="107"/>
      <c r="M1" s="108"/>
      <c r="N1" s="109"/>
      <c r="O1" s="109"/>
      <c r="P1" s="107"/>
      <c r="Q1" s="108"/>
      <c r="R1" s="109"/>
      <c r="S1" s="109"/>
      <c r="T1" s="107"/>
      <c r="U1" s="108"/>
      <c r="V1" s="109"/>
      <c r="W1" s="109"/>
      <c r="X1" s="108"/>
      <c r="Y1" s="107"/>
      <c r="Z1" s="110"/>
      <c r="AA1" s="111"/>
      <c r="AB1" s="112"/>
    </row>
    <row r="2" spans="1:34" ht="22.5" x14ac:dyDescent="0.25">
      <c r="B2" s="36"/>
      <c r="C2" s="37"/>
      <c r="D2" s="38"/>
      <c r="E2" s="39"/>
      <c r="F2" s="39"/>
      <c r="G2" s="39" t="s">
        <v>162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40"/>
      <c r="V2" s="189" t="s">
        <v>65</v>
      </c>
      <c r="W2" s="41"/>
      <c r="X2" s="41"/>
      <c r="Y2" s="41"/>
      <c r="Z2" s="37"/>
      <c r="AA2" s="37"/>
      <c r="AB2" s="38"/>
    </row>
    <row r="3" spans="1:34" ht="20.25" thickBot="1" x14ac:dyDescent="0.3">
      <c r="B3" s="42" t="s">
        <v>30</v>
      </c>
      <c r="C3" s="43"/>
      <c r="D3" s="38"/>
      <c r="E3" s="4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34" x14ac:dyDescent="0.25">
      <c r="B4" s="113" t="s">
        <v>3</v>
      </c>
      <c r="C4" s="45" t="s">
        <v>15</v>
      </c>
      <c r="D4" s="46"/>
      <c r="E4" s="261" t="s">
        <v>31</v>
      </c>
      <c r="F4" s="271" t="s">
        <v>32</v>
      </c>
      <c r="G4" s="272"/>
      <c r="H4" s="48"/>
      <c r="I4" s="261" t="s">
        <v>33</v>
      </c>
      <c r="J4" s="271" t="s">
        <v>32</v>
      </c>
      <c r="K4" s="272"/>
      <c r="L4" s="49"/>
      <c r="M4" s="261" t="s">
        <v>34</v>
      </c>
      <c r="N4" s="271" t="s">
        <v>32</v>
      </c>
      <c r="O4" s="272"/>
      <c r="P4" s="49"/>
      <c r="Q4" s="261" t="s">
        <v>35</v>
      </c>
      <c r="R4" s="271" t="s">
        <v>32</v>
      </c>
      <c r="S4" s="272"/>
      <c r="T4" s="50"/>
      <c r="U4" s="261" t="s">
        <v>36</v>
      </c>
      <c r="V4" s="271" t="s">
        <v>32</v>
      </c>
      <c r="W4" s="272"/>
      <c r="X4" s="261" t="s">
        <v>37</v>
      </c>
      <c r="Y4" s="51"/>
      <c r="Z4" s="52" t="s">
        <v>38</v>
      </c>
      <c r="AA4" s="53" t="s">
        <v>39</v>
      </c>
      <c r="AB4" s="54" t="s">
        <v>37</v>
      </c>
    </row>
    <row r="5" spans="1:34" ht="17.25" thickBot="1" x14ac:dyDescent="0.3">
      <c r="A5" s="55"/>
      <c r="B5" s="114" t="s">
        <v>40</v>
      </c>
      <c r="C5" s="56"/>
      <c r="D5" s="57"/>
      <c r="E5" s="58" t="s">
        <v>41</v>
      </c>
      <c r="F5" s="273" t="s">
        <v>42</v>
      </c>
      <c r="G5" s="274"/>
      <c r="H5" s="59"/>
      <c r="I5" s="58" t="s">
        <v>41</v>
      </c>
      <c r="J5" s="273" t="s">
        <v>42</v>
      </c>
      <c r="K5" s="274"/>
      <c r="L5" s="58"/>
      <c r="M5" s="58" t="s">
        <v>41</v>
      </c>
      <c r="N5" s="273" t="s">
        <v>42</v>
      </c>
      <c r="O5" s="274"/>
      <c r="P5" s="58"/>
      <c r="Q5" s="58" t="s">
        <v>41</v>
      </c>
      <c r="R5" s="273" t="s">
        <v>42</v>
      </c>
      <c r="S5" s="274"/>
      <c r="T5" s="60"/>
      <c r="U5" s="58" t="s">
        <v>41</v>
      </c>
      <c r="V5" s="273" t="s">
        <v>42</v>
      </c>
      <c r="W5" s="274"/>
      <c r="X5" s="61" t="s">
        <v>41</v>
      </c>
      <c r="Y5" s="62" t="s">
        <v>43</v>
      </c>
      <c r="Z5" s="63" t="s">
        <v>44</v>
      </c>
      <c r="AA5" s="64" t="s">
        <v>45</v>
      </c>
      <c r="AB5" s="65" t="s">
        <v>46</v>
      </c>
    </row>
    <row r="6" spans="1:34" ht="41.25" customHeight="1" thickBot="1" x14ac:dyDescent="0.3">
      <c r="A6" s="66"/>
      <c r="B6" s="95" t="s">
        <v>73</v>
      </c>
      <c r="C6" s="115">
        <f>SUM(C7:C9)</f>
        <v>55</v>
      </c>
      <c r="D6" s="67">
        <f>SUM(D7:D9)</f>
        <v>497</v>
      </c>
      <c r="E6" s="68">
        <f>SUM(E7:E9)</f>
        <v>552</v>
      </c>
      <c r="F6" s="69">
        <f>E26</f>
        <v>593</v>
      </c>
      <c r="G6" s="70" t="str">
        <f>B26</f>
        <v>TER Team</v>
      </c>
      <c r="H6" s="67">
        <f>SUM(H7:H9)</f>
        <v>510</v>
      </c>
      <c r="I6" s="72">
        <f>SUM(I7:I9)</f>
        <v>565</v>
      </c>
      <c r="J6" s="72">
        <f>I22</f>
        <v>587</v>
      </c>
      <c r="K6" s="73" t="str">
        <f>B22</f>
        <v>Toode</v>
      </c>
      <c r="L6" s="74">
        <f>SUM(L7:L9)</f>
        <v>470</v>
      </c>
      <c r="M6" s="69">
        <f>SUM(M7:M9)</f>
        <v>525</v>
      </c>
      <c r="N6" s="69">
        <f>M18</f>
        <v>597</v>
      </c>
      <c r="O6" s="70" t="str">
        <f>B18</f>
        <v>WÜRTH</v>
      </c>
      <c r="P6" s="75">
        <f>SUM(P7:P9)</f>
        <v>507</v>
      </c>
      <c r="Q6" s="69">
        <f>SUM(Q7:Q9)</f>
        <v>562</v>
      </c>
      <c r="R6" s="69">
        <f>Q14</f>
        <v>518</v>
      </c>
      <c r="S6" s="70" t="str">
        <f>B14</f>
        <v>Aroz3D</v>
      </c>
      <c r="T6" s="75">
        <f>SUM(T7:T9)</f>
        <v>533</v>
      </c>
      <c r="U6" s="69">
        <f>SUM(U7:U9)</f>
        <v>588</v>
      </c>
      <c r="V6" s="69">
        <f>U10</f>
        <v>515</v>
      </c>
      <c r="W6" s="70" t="str">
        <f>B10</f>
        <v>Kunda Trans</v>
      </c>
      <c r="X6" s="76">
        <f t="shared" ref="X6:X29" si="0">E6+I6+M6+Q6+U6</f>
        <v>2792</v>
      </c>
      <c r="Y6" s="74">
        <f>SUM(Y7:Y9)</f>
        <v>2517</v>
      </c>
      <c r="Z6" s="77">
        <f>AVERAGE(Z7,Z8,Z9)</f>
        <v>186.13333333333333</v>
      </c>
      <c r="AA6" s="78">
        <f>AVERAGE(AA7,AA8,AA9)</f>
        <v>167.79999999999998</v>
      </c>
      <c r="AB6" s="262">
        <f>F7+J7+N7+R7+V7</f>
        <v>2</v>
      </c>
    </row>
    <row r="7" spans="1:34" ht="16.899999999999999" customHeight="1" x14ac:dyDescent="0.25">
      <c r="A7" s="79"/>
      <c r="B7" s="80" t="s">
        <v>74</v>
      </c>
      <c r="C7" s="117">
        <v>11</v>
      </c>
      <c r="D7" s="81">
        <v>159</v>
      </c>
      <c r="E7" s="82">
        <f>D7+C7</f>
        <v>170</v>
      </c>
      <c r="F7" s="265">
        <v>0</v>
      </c>
      <c r="G7" s="266"/>
      <c r="H7" s="81">
        <v>155</v>
      </c>
      <c r="I7" s="84">
        <f>H7+C7</f>
        <v>166</v>
      </c>
      <c r="J7" s="265">
        <v>0</v>
      </c>
      <c r="K7" s="266"/>
      <c r="L7" s="83">
        <v>166</v>
      </c>
      <c r="M7" s="84">
        <f>L7+C7</f>
        <v>177</v>
      </c>
      <c r="N7" s="265">
        <v>0</v>
      </c>
      <c r="O7" s="266"/>
      <c r="P7" s="83">
        <v>171</v>
      </c>
      <c r="Q7" s="82">
        <f>P7+C7</f>
        <v>182</v>
      </c>
      <c r="R7" s="265">
        <v>1</v>
      </c>
      <c r="S7" s="266"/>
      <c r="T7" s="81">
        <v>202</v>
      </c>
      <c r="U7" s="82">
        <f>T7+C7</f>
        <v>213</v>
      </c>
      <c r="V7" s="265">
        <v>1</v>
      </c>
      <c r="W7" s="266"/>
      <c r="X7" s="84">
        <f t="shared" si="0"/>
        <v>908</v>
      </c>
      <c r="Y7" s="83">
        <f>D7+H7+L7+P7+T7</f>
        <v>853</v>
      </c>
      <c r="Z7" s="85">
        <f>AVERAGE(E7,I7,M7,Q7,U7)</f>
        <v>181.6</v>
      </c>
      <c r="AA7" s="86">
        <f>AVERAGE(E7,I7,M7,Q7,U7)-C7</f>
        <v>170.6</v>
      </c>
      <c r="AB7" s="263"/>
    </row>
    <row r="8" spans="1:34" s="55" customFormat="1" ht="16.149999999999999" customHeight="1" x14ac:dyDescent="0.25">
      <c r="A8" s="79"/>
      <c r="B8" s="87" t="s">
        <v>88</v>
      </c>
      <c r="C8" s="119">
        <v>23</v>
      </c>
      <c r="D8" s="81">
        <v>161</v>
      </c>
      <c r="E8" s="82">
        <f t="shared" ref="E8:E9" si="1">D8+C8</f>
        <v>184</v>
      </c>
      <c r="F8" s="267"/>
      <c r="G8" s="268"/>
      <c r="H8" s="81">
        <v>177</v>
      </c>
      <c r="I8" s="84">
        <f t="shared" ref="I8:I9" si="2">H8+C8</f>
        <v>200</v>
      </c>
      <c r="J8" s="267"/>
      <c r="K8" s="268"/>
      <c r="L8" s="83">
        <v>154</v>
      </c>
      <c r="M8" s="84">
        <f t="shared" ref="M8:M9" si="3">L8+C8</f>
        <v>177</v>
      </c>
      <c r="N8" s="267"/>
      <c r="O8" s="268"/>
      <c r="P8" s="81">
        <v>158</v>
      </c>
      <c r="Q8" s="82">
        <f t="shared" ref="Q8:Q9" si="4">P8+C8</f>
        <v>181</v>
      </c>
      <c r="R8" s="267"/>
      <c r="S8" s="268"/>
      <c r="T8" s="81">
        <v>167</v>
      </c>
      <c r="U8" s="82">
        <f t="shared" ref="U8:U9" si="5">T8+C8</f>
        <v>190</v>
      </c>
      <c r="V8" s="267"/>
      <c r="W8" s="268"/>
      <c r="X8" s="84">
        <f t="shared" si="0"/>
        <v>932</v>
      </c>
      <c r="Y8" s="83">
        <f>D8+H8+L8+P8+T8</f>
        <v>817</v>
      </c>
      <c r="Z8" s="85">
        <f>AVERAGE(E8,I8,M8,Q8,U8)</f>
        <v>186.4</v>
      </c>
      <c r="AA8" s="86">
        <f>AVERAGE(E8,I8,M8,Q8,U8)-C8</f>
        <v>163.4</v>
      </c>
      <c r="AB8" s="263"/>
      <c r="AD8" s="35"/>
      <c r="AE8" s="35"/>
      <c r="AF8" s="35"/>
      <c r="AG8" s="35"/>
      <c r="AH8" s="35"/>
    </row>
    <row r="9" spans="1:34" s="55" customFormat="1" ht="17.45" customHeight="1" thickBot="1" x14ac:dyDescent="0.3">
      <c r="A9" s="79"/>
      <c r="B9" s="89" t="s">
        <v>75</v>
      </c>
      <c r="C9" s="121">
        <v>21</v>
      </c>
      <c r="D9" s="81">
        <v>177</v>
      </c>
      <c r="E9" s="82">
        <f t="shared" si="1"/>
        <v>198</v>
      </c>
      <c r="F9" s="269"/>
      <c r="G9" s="270"/>
      <c r="H9" s="81">
        <v>178</v>
      </c>
      <c r="I9" s="84">
        <f t="shared" si="2"/>
        <v>199</v>
      </c>
      <c r="J9" s="269"/>
      <c r="K9" s="270"/>
      <c r="L9" s="224">
        <v>150</v>
      </c>
      <c r="M9" s="84">
        <f t="shared" si="3"/>
        <v>171</v>
      </c>
      <c r="N9" s="269"/>
      <c r="O9" s="270"/>
      <c r="P9" s="81">
        <v>178</v>
      </c>
      <c r="Q9" s="82">
        <f t="shared" si="4"/>
        <v>199</v>
      </c>
      <c r="R9" s="269"/>
      <c r="S9" s="270"/>
      <c r="T9" s="81">
        <v>164</v>
      </c>
      <c r="U9" s="82">
        <f t="shared" si="5"/>
        <v>185</v>
      </c>
      <c r="V9" s="269"/>
      <c r="W9" s="270"/>
      <c r="X9" s="92">
        <f t="shared" si="0"/>
        <v>952</v>
      </c>
      <c r="Y9" s="91">
        <f>D9+H9+L9+P9+T9</f>
        <v>847</v>
      </c>
      <c r="Z9" s="93">
        <f>AVERAGE(E9,I9,M9,Q9,U9)</f>
        <v>190.4</v>
      </c>
      <c r="AA9" s="94">
        <f>AVERAGE(E9,I9,M9,Q9,U9)-C9</f>
        <v>169.4</v>
      </c>
      <c r="AB9" s="264"/>
      <c r="AD9" s="35"/>
      <c r="AE9" s="35"/>
      <c r="AF9" s="35"/>
      <c r="AG9" s="35"/>
      <c r="AH9" s="35"/>
    </row>
    <row r="10" spans="1:34" s="101" customFormat="1" ht="41.25" customHeight="1" thickBot="1" x14ac:dyDescent="0.3">
      <c r="A10" s="79"/>
      <c r="B10" s="185" t="s">
        <v>59</v>
      </c>
      <c r="C10" s="122">
        <f>SUM(C11:C13)</f>
        <v>205</v>
      </c>
      <c r="D10" s="67">
        <f>SUM(D11:D13)</f>
        <v>353</v>
      </c>
      <c r="E10" s="96">
        <f>SUM(E11:E13)</f>
        <v>558</v>
      </c>
      <c r="F10" s="96">
        <f>E22</f>
        <v>519</v>
      </c>
      <c r="G10" s="73" t="str">
        <f>B22</f>
        <v>Toode</v>
      </c>
      <c r="H10" s="67">
        <f>SUM(H11:H13)</f>
        <v>280</v>
      </c>
      <c r="I10" s="96">
        <f>SUM(I11:I13)</f>
        <v>485</v>
      </c>
      <c r="J10" s="96">
        <f>I18</f>
        <v>605</v>
      </c>
      <c r="K10" s="73" t="str">
        <f>B18</f>
        <v>WÜRTH</v>
      </c>
      <c r="L10" s="74">
        <f>SUM(L11:L13)</f>
        <v>297</v>
      </c>
      <c r="M10" s="98">
        <f>SUM(M11:M13)</f>
        <v>502</v>
      </c>
      <c r="N10" s="96">
        <f>M14</f>
        <v>591</v>
      </c>
      <c r="O10" s="73" t="str">
        <f>B14</f>
        <v>Aroz3D</v>
      </c>
      <c r="P10" s="74">
        <f>SUM(P11:P13)</f>
        <v>357</v>
      </c>
      <c r="Q10" s="69">
        <f>SUM(Q11:Q13)</f>
        <v>562</v>
      </c>
      <c r="R10" s="96">
        <f>Q26</f>
        <v>560</v>
      </c>
      <c r="S10" s="73" t="str">
        <f>B26</f>
        <v>TER Team</v>
      </c>
      <c r="T10" s="74">
        <f>SUM(T11:T13)</f>
        <v>310</v>
      </c>
      <c r="U10" s="99">
        <f>SUM(U11:U13)</f>
        <v>515</v>
      </c>
      <c r="V10" s="96">
        <f>U6</f>
        <v>588</v>
      </c>
      <c r="W10" s="73" t="str">
        <f>B6</f>
        <v>VERX</v>
      </c>
      <c r="X10" s="76">
        <f t="shared" si="0"/>
        <v>2622</v>
      </c>
      <c r="Y10" s="74">
        <f>SUM(Y11:Y13)</f>
        <v>1597</v>
      </c>
      <c r="Z10" s="100">
        <f>AVERAGE(Z11,Z12,Z13)</f>
        <v>174.79999999999998</v>
      </c>
      <c r="AA10" s="78">
        <f>AVERAGE(AA11,AA12,AA13)</f>
        <v>106.46666666666665</v>
      </c>
      <c r="AB10" s="262">
        <f>F11+J11+N11+R11+V11</f>
        <v>2</v>
      </c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0" t="s">
        <v>60</v>
      </c>
      <c r="C11" s="88">
        <v>32</v>
      </c>
      <c r="D11" s="81">
        <v>206</v>
      </c>
      <c r="E11" s="82">
        <f>D11+C11</f>
        <v>238</v>
      </c>
      <c r="F11" s="265">
        <v>1</v>
      </c>
      <c r="G11" s="266"/>
      <c r="H11" s="81">
        <v>125</v>
      </c>
      <c r="I11" s="84">
        <f>H11+C11</f>
        <v>157</v>
      </c>
      <c r="J11" s="265">
        <v>0</v>
      </c>
      <c r="K11" s="266"/>
      <c r="L11" s="83">
        <v>128</v>
      </c>
      <c r="M11" s="84">
        <f>L11+C11</f>
        <v>160</v>
      </c>
      <c r="N11" s="265">
        <v>0</v>
      </c>
      <c r="O11" s="266"/>
      <c r="P11" s="83">
        <v>197</v>
      </c>
      <c r="Q11" s="82">
        <f>P11+C11</f>
        <v>229</v>
      </c>
      <c r="R11" s="265">
        <v>1</v>
      </c>
      <c r="S11" s="266"/>
      <c r="T11" s="81">
        <v>142</v>
      </c>
      <c r="U11" s="82">
        <f>T11+C11</f>
        <v>174</v>
      </c>
      <c r="V11" s="265">
        <v>0</v>
      </c>
      <c r="W11" s="266"/>
      <c r="X11" s="84">
        <f t="shared" si="0"/>
        <v>958</v>
      </c>
      <c r="Y11" s="83">
        <f>D11+H11+L11+P11+T11</f>
        <v>798</v>
      </c>
      <c r="Z11" s="85">
        <f>AVERAGE(E11,I11,M11,Q11,U11)</f>
        <v>191.6</v>
      </c>
      <c r="AA11" s="86">
        <f>AVERAGE(E11,I11,M11,Q11,U11)-C11</f>
        <v>159.6</v>
      </c>
      <c r="AB11" s="263"/>
      <c r="AD11" s="35"/>
      <c r="AE11" s="35"/>
      <c r="AF11" s="35"/>
      <c r="AG11" s="35"/>
      <c r="AH11" s="35"/>
    </row>
    <row r="12" spans="1:34" s="101" customFormat="1" ht="16.149999999999999" customHeight="1" x14ac:dyDescent="0.25">
      <c r="A12" s="79"/>
      <c r="B12" s="87" t="s">
        <v>161</v>
      </c>
      <c r="C12" s="88">
        <v>0</v>
      </c>
      <c r="D12" s="81">
        <v>147</v>
      </c>
      <c r="E12" s="82">
        <f t="shared" ref="E12:E13" si="6">D12+C12</f>
        <v>147</v>
      </c>
      <c r="F12" s="267"/>
      <c r="G12" s="268"/>
      <c r="H12" s="81">
        <v>155</v>
      </c>
      <c r="I12" s="84">
        <f t="shared" ref="I12:I13" si="7">H12+C12</f>
        <v>155</v>
      </c>
      <c r="J12" s="267"/>
      <c r="K12" s="268"/>
      <c r="L12" s="83">
        <v>169</v>
      </c>
      <c r="M12" s="84">
        <f t="shared" ref="M12:M13" si="8">L12+C12</f>
        <v>169</v>
      </c>
      <c r="N12" s="267"/>
      <c r="O12" s="268"/>
      <c r="P12" s="81">
        <v>160</v>
      </c>
      <c r="Q12" s="82">
        <f t="shared" ref="Q12:Q13" si="9">P12+C12</f>
        <v>160</v>
      </c>
      <c r="R12" s="267"/>
      <c r="S12" s="268"/>
      <c r="T12" s="81">
        <v>168</v>
      </c>
      <c r="U12" s="82">
        <f t="shared" ref="U12:U13" si="10">T12+C12</f>
        <v>168</v>
      </c>
      <c r="V12" s="267"/>
      <c r="W12" s="268"/>
      <c r="X12" s="84">
        <f t="shared" si="0"/>
        <v>799</v>
      </c>
      <c r="Y12" s="83">
        <f>D12+H12+L12+P12+T12</f>
        <v>799</v>
      </c>
      <c r="Z12" s="85">
        <f>AVERAGE(E12,I12,M12,Q12,U12)</f>
        <v>159.80000000000001</v>
      </c>
      <c r="AA12" s="86">
        <f>AVERAGE(E12,I12,M12,Q12,U12)-C12</f>
        <v>159.80000000000001</v>
      </c>
      <c r="AB12" s="263"/>
      <c r="AD12" s="35"/>
      <c r="AE12" s="35"/>
      <c r="AF12" s="35"/>
      <c r="AG12" s="35"/>
      <c r="AH12" s="35"/>
    </row>
    <row r="13" spans="1:34" s="101" customFormat="1" ht="16.899999999999999" customHeight="1" thickBot="1" x14ac:dyDescent="0.3">
      <c r="A13" s="79"/>
      <c r="B13" s="187" t="s">
        <v>62</v>
      </c>
      <c r="C13" s="90">
        <f>183-10</f>
        <v>173</v>
      </c>
      <c r="D13" s="81"/>
      <c r="E13" s="82">
        <f t="shared" si="6"/>
        <v>173</v>
      </c>
      <c r="F13" s="269"/>
      <c r="G13" s="270"/>
      <c r="H13" s="81"/>
      <c r="I13" s="84">
        <f t="shared" si="7"/>
        <v>173</v>
      </c>
      <c r="J13" s="269"/>
      <c r="K13" s="270"/>
      <c r="L13" s="224"/>
      <c r="M13" s="84">
        <f t="shared" si="8"/>
        <v>173</v>
      </c>
      <c r="N13" s="269"/>
      <c r="O13" s="270"/>
      <c r="P13" s="81"/>
      <c r="Q13" s="82">
        <f t="shared" si="9"/>
        <v>173</v>
      </c>
      <c r="R13" s="269"/>
      <c r="S13" s="270"/>
      <c r="T13" s="81"/>
      <c r="U13" s="82">
        <f t="shared" si="10"/>
        <v>173</v>
      </c>
      <c r="V13" s="269"/>
      <c r="W13" s="270"/>
      <c r="X13" s="92">
        <f t="shared" si="0"/>
        <v>865</v>
      </c>
      <c r="Y13" s="91">
        <f>D13+H13+L13+P13+T13</f>
        <v>0</v>
      </c>
      <c r="Z13" s="93">
        <f>AVERAGE(E13,I13,M13,Q13,U13)</f>
        <v>173</v>
      </c>
      <c r="AA13" s="94">
        <f>AVERAGE(E13,I13,M13,Q13,U13)-C13</f>
        <v>0</v>
      </c>
      <c r="AB13" s="264"/>
      <c r="AD13" s="35"/>
      <c r="AE13" s="35"/>
      <c r="AF13" s="35"/>
      <c r="AG13" s="35"/>
      <c r="AH13" s="35"/>
    </row>
    <row r="14" spans="1:34" s="101" customFormat="1" ht="41.25" customHeight="1" thickBot="1" x14ac:dyDescent="0.25">
      <c r="A14" s="79"/>
      <c r="B14" s="95" t="s">
        <v>112</v>
      </c>
      <c r="C14" s="122">
        <f>SUM(C15:C17)</f>
        <v>50</v>
      </c>
      <c r="D14" s="67">
        <f>SUM(D15:D17)</f>
        <v>533</v>
      </c>
      <c r="E14" s="96">
        <f>SUM(E15:E17)</f>
        <v>583</v>
      </c>
      <c r="F14" s="96">
        <f>E18</f>
        <v>678</v>
      </c>
      <c r="G14" s="73" t="str">
        <f>B18</f>
        <v>WÜRTH</v>
      </c>
      <c r="H14" s="67">
        <f>SUM(H15:H17)</f>
        <v>504</v>
      </c>
      <c r="I14" s="96">
        <f>SUM(I15:I17)</f>
        <v>554</v>
      </c>
      <c r="J14" s="96">
        <f>I26</f>
        <v>537</v>
      </c>
      <c r="K14" s="73" t="str">
        <f>B26</f>
        <v>TER Team</v>
      </c>
      <c r="L14" s="74">
        <f>SUM(L15:L17)</f>
        <v>541</v>
      </c>
      <c r="M14" s="96">
        <f>SUM(M15:M17)</f>
        <v>591</v>
      </c>
      <c r="N14" s="96">
        <f>M10</f>
        <v>502</v>
      </c>
      <c r="O14" s="73" t="str">
        <f>B10</f>
        <v>Kunda Trans</v>
      </c>
      <c r="P14" s="74">
        <f>SUM(P15:P17)</f>
        <v>468</v>
      </c>
      <c r="Q14" s="96">
        <f>SUM(Q15:Q17)</f>
        <v>518</v>
      </c>
      <c r="R14" s="96">
        <f>Q6</f>
        <v>562</v>
      </c>
      <c r="S14" s="73" t="str">
        <f>B6</f>
        <v>VERX</v>
      </c>
      <c r="T14" s="74">
        <f>SUM(T15:T17)</f>
        <v>579</v>
      </c>
      <c r="U14" s="96">
        <f>SUM(U15:U17)</f>
        <v>629</v>
      </c>
      <c r="V14" s="96">
        <f>U22</f>
        <v>604</v>
      </c>
      <c r="W14" s="73" t="str">
        <f>B22</f>
        <v>Toode</v>
      </c>
      <c r="X14" s="76">
        <f t="shared" si="0"/>
        <v>2875</v>
      </c>
      <c r="Y14" s="74">
        <f>SUM(Y15:Y17)</f>
        <v>2625</v>
      </c>
      <c r="Z14" s="100">
        <f>AVERAGE(Z15,Z16,Z17)</f>
        <v>191.66666666666666</v>
      </c>
      <c r="AA14" s="78">
        <f>AVERAGE(AA15,AA16,AA17)</f>
        <v>175</v>
      </c>
      <c r="AB14" s="262">
        <f>F15+J15+N15+R15+V15</f>
        <v>3</v>
      </c>
      <c r="AC14" s="101" t="s">
        <v>164</v>
      </c>
    </row>
    <row r="15" spans="1:34" s="101" customFormat="1" ht="16.149999999999999" customHeight="1" x14ac:dyDescent="0.2">
      <c r="A15" s="79"/>
      <c r="B15" s="80" t="s">
        <v>104</v>
      </c>
      <c r="C15" s="119">
        <v>6</v>
      </c>
      <c r="D15" s="81">
        <v>226</v>
      </c>
      <c r="E15" s="82">
        <f>D15+C15</f>
        <v>232</v>
      </c>
      <c r="F15" s="265">
        <v>0</v>
      </c>
      <c r="G15" s="266"/>
      <c r="H15" s="81">
        <v>186</v>
      </c>
      <c r="I15" s="84">
        <f>H15+C15</f>
        <v>192</v>
      </c>
      <c r="J15" s="265">
        <v>1</v>
      </c>
      <c r="K15" s="266"/>
      <c r="L15" s="83">
        <v>180</v>
      </c>
      <c r="M15" s="84">
        <f>L15+C15</f>
        <v>186</v>
      </c>
      <c r="N15" s="265">
        <v>1</v>
      </c>
      <c r="O15" s="266"/>
      <c r="P15" s="83">
        <v>179</v>
      </c>
      <c r="Q15" s="82">
        <f>P15+C15</f>
        <v>185</v>
      </c>
      <c r="R15" s="265">
        <v>0</v>
      </c>
      <c r="S15" s="266"/>
      <c r="T15" s="81">
        <v>233</v>
      </c>
      <c r="U15" s="82">
        <f>T15+C15</f>
        <v>239</v>
      </c>
      <c r="V15" s="265">
        <v>1</v>
      </c>
      <c r="W15" s="266"/>
      <c r="X15" s="84">
        <f t="shared" si="0"/>
        <v>1034</v>
      </c>
      <c r="Y15" s="83">
        <f>D15+H15+L15+P15+T15</f>
        <v>1004</v>
      </c>
      <c r="Z15" s="85">
        <f>AVERAGE(E15,I15,M15,Q15,U15)</f>
        <v>206.8</v>
      </c>
      <c r="AA15" s="86">
        <f>AVERAGE(E15,I15,M15,Q15,U15)-C15</f>
        <v>200.8</v>
      </c>
      <c r="AB15" s="263"/>
    </row>
    <row r="16" spans="1:34" s="101" customFormat="1" ht="16.149999999999999" customHeight="1" x14ac:dyDescent="0.2">
      <c r="A16" s="79"/>
      <c r="B16" s="87" t="s">
        <v>107</v>
      </c>
      <c r="C16" s="119">
        <v>25</v>
      </c>
      <c r="D16" s="81">
        <v>160</v>
      </c>
      <c r="E16" s="82">
        <f t="shared" ref="E16:E17" si="11">D16+C16</f>
        <v>185</v>
      </c>
      <c r="F16" s="267"/>
      <c r="G16" s="268"/>
      <c r="H16" s="81">
        <v>141</v>
      </c>
      <c r="I16" s="84">
        <f t="shared" ref="I16:I17" si="12">H16+C16</f>
        <v>166</v>
      </c>
      <c r="J16" s="267"/>
      <c r="K16" s="268"/>
      <c r="L16" s="83">
        <v>174</v>
      </c>
      <c r="M16" s="84">
        <f t="shared" ref="M16:M17" si="13">L16+C16</f>
        <v>199</v>
      </c>
      <c r="N16" s="267"/>
      <c r="O16" s="268"/>
      <c r="P16" s="81">
        <v>134</v>
      </c>
      <c r="Q16" s="82">
        <f t="shared" ref="Q16:Q17" si="14">P16+C16</f>
        <v>159</v>
      </c>
      <c r="R16" s="267"/>
      <c r="S16" s="268"/>
      <c r="T16" s="81">
        <v>178</v>
      </c>
      <c r="U16" s="82">
        <f t="shared" ref="U16:U17" si="15">T16+C16</f>
        <v>203</v>
      </c>
      <c r="V16" s="267"/>
      <c r="W16" s="268"/>
      <c r="X16" s="84">
        <f t="shared" si="0"/>
        <v>912</v>
      </c>
      <c r="Y16" s="83">
        <f>D16+H16+L16+P16+T16</f>
        <v>787</v>
      </c>
      <c r="Z16" s="85">
        <f>AVERAGE(E16,I16,M16,Q16,U16)</f>
        <v>182.4</v>
      </c>
      <c r="AA16" s="86">
        <f>AVERAGE(E16,I16,M16,Q16,U16)-C16</f>
        <v>157.4</v>
      </c>
      <c r="AB16" s="263"/>
    </row>
    <row r="17" spans="1:29" s="101" customFormat="1" ht="16.899999999999999" customHeight="1" thickBot="1" x14ac:dyDescent="0.25">
      <c r="A17" s="79"/>
      <c r="B17" s="89" t="s">
        <v>105</v>
      </c>
      <c r="C17" s="121">
        <v>19</v>
      </c>
      <c r="D17" s="81">
        <v>147</v>
      </c>
      <c r="E17" s="82">
        <f t="shared" si="11"/>
        <v>166</v>
      </c>
      <c r="F17" s="269"/>
      <c r="G17" s="270"/>
      <c r="H17" s="81">
        <v>177</v>
      </c>
      <c r="I17" s="84">
        <f t="shared" si="12"/>
        <v>196</v>
      </c>
      <c r="J17" s="269"/>
      <c r="K17" s="270"/>
      <c r="L17" s="224">
        <v>187</v>
      </c>
      <c r="M17" s="84">
        <f t="shared" si="13"/>
        <v>206</v>
      </c>
      <c r="N17" s="269"/>
      <c r="O17" s="270"/>
      <c r="P17" s="81">
        <v>155</v>
      </c>
      <c r="Q17" s="82">
        <f t="shared" si="14"/>
        <v>174</v>
      </c>
      <c r="R17" s="269"/>
      <c r="S17" s="270"/>
      <c r="T17" s="81">
        <v>168</v>
      </c>
      <c r="U17" s="82">
        <f t="shared" si="15"/>
        <v>187</v>
      </c>
      <c r="V17" s="269"/>
      <c r="W17" s="270"/>
      <c r="X17" s="92">
        <f t="shared" si="0"/>
        <v>929</v>
      </c>
      <c r="Y17" s="91">
        <f>D17+H17+L17+P17+T17</f>
        <v>834</v>
      </c>
      <c r="Z17" s="93">
        <f>AVERAGE(E17,I17,M17,Q17,U17)</f>
        <v>185.8</v>
      </c>
      <c r="AA17" s="94">
        <f>AVERAGE(E17,I17,M17,Q17,U17)-C17</f>
        <v>166.8</v>
      </c>
      <c r="AB17" s="264"/>
    </row>
    <row r="18" spans="1:29" s="101" customFormat="1" ht="41.25" customHeight="1" thickBot="1" x14ac:dyDescent="0.25">
      <c r="A18" s="79"/>
      <c r="B18" s="95" t="s">
        <v>102</v>
      </c>
      <c r="C18" s="122">
        <f>SUM(C19:C21)</f>
        <v>51</v>
      </c>
      <c r="D18" s="67">
        <f>SUM(D19:D21)</f>
        <v>627</v>
      </c>
      <c r="E18" s="96">
        <f>SUM(E19:E21)</f>
        <v>678</v>
      </c>
      <c r="F18" s="96">
        <f>E14</f>
        <v>583</v>
      </c>
      <c r="G18" s="73" t="str">
        <f>B14</f>
        <v>Aroz3D</v>
      </c>
      <c r="H18" s="67">
        <f>SUM(H19:H21)</f>
        <v>554</v>
      </c>
      <c r="I18" s="96">
        <f>SUM(I19:I21)</f>
        <v>605</v>
      </c>
      <c r="J18" s="96">
        <f>I10</f>
        <v>485</v>
      </c>
      <c r="K18" s="73" t="str">
        <f>B10</f>
        <v>Kunda Trans</v>
      </c>
      <c r="L18" s="75">
        <f>SUM(L19:L21)</f>
        <v>546</v>
      </c>
      <c r="M18" s="99">
        <f>SUM(M19:M21)</f>
        <v>597</v>
      </c>
      <c r="N18" s="96">
        <f>M6</f>
        <v>525</v>
      </c>
      <c r="O18" s="73" t="str">
        <f>B6</f>
        <v>VERX</v>
      </c>
      <c r="P18" s="74">
        <f>SUM(P19:P21)</f>
        <v>492</v>
      </c>
      <c r="Q18" s="99">
        <f>SUM(Q19:Q21)</f>
        <v>543</v>
      </c>
      <c r="R18" s="96">
        <f>Q22</f>
        <v>570</v>
      </c>
      <c r="S18" s="73" t="str">
        <f>B22</f>
        <v>Toode</v>
      </c>
      <c r="T18" s="74">
        <f>SUM(T19:T21)</f>
        <v>477</v>
      </c>
      <c r="U18" s="99">
        <f>SUM(U19:U21)</f>
        <v>528</v>
      </c>
      <c r="V18" s="96">
        <f>U26</f>
        <v>553</v>
      </c>
      <c r="W18" s="73" t="str">
        <f>B26</f>
        <v>TER Team</v>
      </c>
      <c r="X18" s="76">
        <f t="shared" si="0"/>
        <v>2951</v>
      </c>
      <c r="Y18" s="74">
        <f>SUM(Y19:Y21)</f>
        <v>2696</v>
      </c>
      <c r="Z18" s="100">
        <f>AVERAGE(Z19,Z20,Z21)</f>
        <v>196.73333333333335</v>
      </c>
      <c r="AA18" s="78">
        <f>AVERAGE(AA19,AA20,AA21)</f>
        <v>179.73333333333335</v>
      </c>
      <c r="AB18" s="262">
        <f>F19+J19+N19+R19+V19</f>
        <v>3</v>
      </c>
      <c r="AC18" s="101" t="s">
        <v>163</v>
      </c>
    </row>
    <row r="19" spans="1:29" s="101" customFormat="1" ht="16.149999999999999" customHeight="1" x14ac:dyDescent="0.2">
      <c r="A19" s="79"/>
      <c r="B19" s="80" t="s">
        <v>106</v>
      </c>
      <c r="C19" s="119">
        <v>29</v>
      </c>
      <c r="D19" s="81">
        <v>176</v>
      </c>
      <c r="E19" s="82">
        <f>D19+C19</f>
        <v>205</v>
      </c>
      <c r="F19" s="265">
        <v>1</v>
      </c>
      <c r="G19" s="266"/>
      <c r="H19" s="81">
        <v>202</v>
      </c>
      <c r="I19" s="84">
        <f>H19+C19</f>
        <v>231</v>
      </c>
      <c r="J19" s="265">
        <v>1</v>
      </c>
      <c r="K19" s="266"/>
      <c r="L19" s="83">
        <v>140</v>
      </c>
      <c r="M19" s="84">
        <f>L19+C19</f>
        <v>169</v>
      </c>
      <c r="N19" s="265">
        <v>1</v>
      </c>
      <c r="O19" s="266"/>
      <c r="P19" s="83">
        <v>165</v>
      </c>
      <c r="Q19" s="82">
        <f>P19+C19</f>
        <v>194</v>
      </c>
      <c r="R19" s="265">
        <v>0</v>
      </c>
      <c r="S19" s="266"/>
      <c r="T19" s="81">
        <v>131</v>
      </c>
      <c r="U19" s="82">
        <f>T19+C19</f>
        <v>160</v>
      </c>
      <c r="V19" s="265">
        <v>0</v>
      </c>
      <c r="W19" s="266"/>
      <c r="X19" s="84">
        <f t="shared" si="0"/>
        <v>959</v>
      </c>
      <c r="Y19" s="83">
        <f>D19+H19+L19+P19+T19</f>
        <v>814</v>
      </c>
      <c r="Z19" s="85">
        <f>AVERAGE(E19,I19,M19,Q19,U19)</f>
        <v>191.8</v>
      </c>
      <c r="AA19" s="86">
        <f>AVERAGE(E19,I19,M19,Q19,U19)-C19</f>
        <v>162.80000000000001</v>
      </c>
      <c r="AB19" s="263"/>
    </row>
    <row r="20" spans="1:29" s="101" customFormat="1" ht="16.149999999999999" customHeight="1" x14ac:dyDescent="0.2">
      <c r="A20" s="79"/>
      <c r="B20" s="87" t="s">
        <v>103</v>
      </c>
      <c r="C20" s="119">
        <v>6</v>
      </c>
      <c r="D20" s="81">
        <v>191</v>
      </c>
      <c r="E20" s="82">
        <f t="shared" ref="E20:E21" si="16">D20+C20</f>
        <v>197</v>
      </c>
      <c r="F20" s="267"/>
      <c r="G20" s="268"/>
      <c r="H20" s="81">
        <v>161</v>
      </c>
      <c r="I20" s="84">
        <f t="shared" ref="I20:I21" si="17">H20+C20</f>
        <v>167</v>
      </c>
      <c r="J20" s="267"/>
      <c r="K20" s="268"/>
      <c r="L20" s="83">
        <v>216</v>
      </c>
      <c r="M20" s="84">
        <f t="shared" ref="M20:M21" si="18">L20+C20</f>
        <v>222</v>
      </c>
      <c r="N20" s="267"/>
      <c r="O20" s="268"/>
      <c r="P20" s="81">
        <v>181</v>
      </c>
      <c r="Q20" s="82">
        <f t="shared" ref="Q20:Q21" si="19">P20+C20</f>
        <v>187</v>
      </c>
      <c r="R20" s="267"/>
      <c r="S20" s="268"/>
      <c r="T20" s="81">
        <v>191</v>
      </c>
      <c r="U20" s="82">
        <f t="shared" ref="U20:U21" si="20">T20+C20</f>
        <v>197</v>
      </c>
      <c r="V20" s="267"/>
      <c r="W20" s="268"/>
      <c r="X20" s="84">
        <f t="shared" si="0"/>
        <v>970</v>
      </c>
      <c r="Y20" s="83">
        <f>D20+H20+L20+P20+T20</f>
        <v>940</v>
      </c>
      <c r="Z20" s="85">
        <f>AVERAGE(E20,I20,M20,Q20,U20)</f>
        <v>194</v>
      </c>
      <c r="AA20" s="86">
        <f>AVERAGE(E20,I20,M20,Q20,U20)-C20</f>
        <v>188</v>
      </c>
      <c r="AB20" s="263"/>
    </row>
    <row r="21" spans="1:29" s="101" customFormat="1" ht="16.899999999999999" customHeight="1" thickBot="1" x14ac:dyDescent="0.25">
      <c r="A21" s="79"/>
      <c r="B21" s="89" t="s">
        <v>101</v>
      </c>
      <c r="C21" s="121">
        <v>16</v>
      </c>
      <c r="D21" s="81">
        <v>260</v>
      </c>
      <c r="E21" s="82">
        <f t="shared" si="16"/>
        <v>276</v>
      </c>
      <c r="F21" s="269"/>
      <c r="G21" s="270"/>
      <c r="H21" s="81">
        <v>191</v>
      </c>
      <c r="I21" s="84">
        <f t="shared" si="17"/>
        <v>207</v>
      </c>
      <c r="J21" s="269"/>
      <c r="K21" s="270"/>
      <c r="L21" s="224">
        <v>190</v>
      </c>
      <c r="M21" s="84">
        <f t="shared" si="18"/>
        <v>206</v>
      </c>
      <c r="N21" s="269"/>
      <c r="O21" s="270"/>
      <c r="P21" s="81">
        <v>146</v>
      </c>
      <c r="Q21" s="82">
        <f t="shared" si="19"/>
        <v>162</v>
      </c>
      <c r="R21" s="269"/>
      <c r="S21" s="270"/>
      <c r="T21" s="81">
        <v>155</v>
      </c>
      <c r="U21" s="82">
        <f t="shared" si="20"/>
        <v>171</v>
      </c>
      <c r="V21" s="269"/>
      <c r="W21" s="270"/>
      <c r="X21" s="92">
        <f t="shared" si="0"/>
        <v>1022</v>
      </c>
      <c r="Y21" s="91">
        <f>D21+H21+L21+P21+T21</f>
        <v>942</v>
      </c>
      <c r="Z21" s="93">
        <f>AVERAGE(E21,I21,M21,Q21,U21)</f>
        <v>204.4</v>
      </c>
      <c r="AA21" s="86">
        <f>AVERAGE(E21,I21,M21,Q21,U21)-C21</f>
        <v>188.4</v>
      </c>
      <c r="AB21" s="264"/>
    </row>
    <row r="22" spans="1:29" s="101" customFormat="1" ht="41.25" customHeight="1" thickBot="1" x14ac:dyDescent="0.25">
      <c r="A22" s="79"/>
      <c r="B22" s="95" t="s">
        <v>114</v>
      </c>
      <c r="C22" s="115">
        <f>SUM(C23:C25)</f>
        <v>93</v>
      </c>
      <c r="D22" s="67">
        <f>SUM(D23:D25)</f>
        <v>426</v>
      </c>
      <c r="E22" s="96">
        <f>SUM(E23:E25)</f>
        <v>519</v>
      </c>
      <c r="F22" s="96">
        <f>E10</f>
        <v>558</v>
      </c>
      <c r="G22" s="73" t="str">
        <f>B10</f>
        <v>Kunda Trans</v>
      </c>
      <c r="H22" s="67">
        <f>SUM(H23:H25)</f>
        <v>494</v>
      </c>
      <c r="I22" s="96">
        <f>SUM(I23:I25)</f>
        <v>587</v>
      </c>
      <c r="J22" s="96">
        <f>I6</f>
        <v>565</v>
      </c>
      <c r="K22" s="73" t="str">
        <f>B6</f>
        <v>VERX</v>
      </c>
      <c r="L22" s="74">
        <f>SUM(L23:L25)</f>
        <v>464</v>
      </c>
      <c r="M22" s="98">
        <f>SUM(M23:M25)</f>
        <v>557</v>
      </c>
      <c r="N22" s="96">
        <f>M26</f>
        <v>605</v>
      </c>
      <c r="O22" s="73" t="str">
        <f>B26</f>
        <v>TER Team</v>
      </c>
      <c r="P22" s="74">
        <f>SUM(P23:P25)</f>
        <v>477</v>
      </c>
      <c r="Q22" s="98">
        <f>SUM(Q23:Q25)</f>
        <v>570</v>
      </c>
      <c r="R22" s="96">
        <f>Q18</f>
        <v>543</v>
      </c>
      <c r="S22" s="73" t="str">
        <f>B18</f>
        <v>WÜRTH</v>
      </c>
      <c r="T22" s="74">
        <f>SUM(T23:T25)</f>
        <v>511</v>
      </c>
      <c r="U22" s="98">
        <f>SUM(U23:U25)</f>
        <v>604</v>
      </c>
      <c r="V22" s="96">
        <f>U14</f>
        <v>629</v>
      </c>
      <c r="W22" s="73" t="str">
        <f>B14</f>
        <v>Aroz3D</v>
      </c>
      <c r="X22" s="76">
        <f t="shared" si="0"/>
        <v>2837</v>
      </c>
      <c r="Y22" s="74">
        <f>SUM(Y23:Y25)</f>
        <v>2372</v>
      </c>
      <c r="Z22" s="100">
        <f>AVERAGE(Z23,Z24,Z25)</f>
        <v>189.13333333333333</v>
      </c>
      <c r="AA22" s="78">
        <f>AVERAGE(AA23,AA24,AA25)</f>
        <v>158.13333333333333</v>
      </c>
      <c r="AB22" s="262">
        <f>F23+J23+N23+R23+V23</f>
        <v>2</v>
      </c>
    </row>
    <row r="23" spans="1:29" s="101" customFormat="1" ht="16.149999999999999" customHeight="1" x14ac:dyDescent="0.2">
      <c r="A23" s="79"/>
      <c r="B23" s="207" t="s">
        <v>109</v>
      </c>
      <c r="C23" s="117">
        <v>27</v>
      </c>
      <c r="D23" s="81">
        <v>118</v>
      </c>
      <c r="E23" s="82">
        <f>D23+C23</f>
        <v>145</v>
      </c>
      <c r="F23" s="265">
        <v>0</v>
      </c>
      <c r="G23" s="266"/>
      <c r="H23" s="81">
        <v>137</v>
      </c>
      <c r="I23" s="84">
        <f>H23+C23</f>
        <v>164</v>
      </c>
      <c r="J23" s="265">
        <v>1</v>
      </c>
      <c r="K23" s="266"/>
      <c r="L23" s="83">
        <v>159</v>
      </c>
      <c r="M23" s="84">
        <f>L23+C23</f>
        <v>186</v>
      </c>
      <c r="N23" s="265">
        <v>0</v>
      </c>
      <c r="O23" s="266"/>
      <c r="P23" s="83">
        <v>155</v>
      </c>
      <c r="Q23" s="82">
        <f>P23+C23</f>
        <v>182</v>
      </c>
      <c r="R23" s="265">
        <v>1</v>
      </c>
      <c r="S23" s="266"/>
      <c r="T23" s="81">
        <v>168</v>
      </c>
      <c r="U23" s="82">
        <f>T23+C23</f>
        <v>195</v>
      </c>
      <c r="V23" s="265">
        <v>0</v>
      </c>
      <c r="W23" s="266"/>
      <c r="X23" s="84">
        <f t="shared" si="0"/>
        <v>872</v>
      </c>
      <c r="Y23" s="83">
        <f>D23+H23+L23+P23+T23</f>
        <v>737</v>
      </c>
      <c r="Z23" s="85">
        <f>AVERAGE(E23,I23,M23,Q23,U23)</f>
        <v>174.4</v>
      </c>
      <c r="AA23" s="86">
        <f>AVERAGE(E23,I23,M23,Q23,U23)-C23</f>
        <v>147.4</v>
      </c>
      <c r="AB23" s="263"/>
    </row>
    <row r="24" spans="1:29" s="101" customFormat="1" ht="16.149999999999999" customHeight="1" x14ac:dyDescent="0.2">
      <c r="A24" s="79"/>
      <c r="B24" s="207" t="s">
        <v>115</v>
      </c>
      <c r="C24" s="119">
        <v>49</v>
      </c>
      <c r="D24" s="81">
        <v>141</v>
      </c>
      <c r="E24" s="82">
        <f t="shared" ref="E24:E25" si="21">D24+C24</f>
        <v>190</v>
      </c>
      <c r="F24" s="267"/>
      <c r="G24" s="268"/>
      <c r="H24" s="81">
        <v>168</v>
      </c>
      <c r="I24" s="84">
        <f t="shared" ref="I24:I25" si="22">H24+C24</f>
        <v>217</v>
      </c>
      <c r="J24" s="267"/>
      <c r="K24" s="268"/>
      <c r="L24" s="83">
        <v>132</v>
      </c>
      <c r="M24" s="84">
        <f t="shared" ref="M24:M25" si="23">L24+C24</f>
        <v>181</v>
      </c>
      <c r="N24" s="267"/>
      <c r="O24" s="268"/>
      <c r="P24" s="81">
        <v>154</v>
      </c>
      <c r="Q24" s="82">
        <f t="shared" ref="Q24:Q25" si="24">P24+C24</f>
        <v>203</v>
      </c>
      <c r="R24" s="267"/>
      <c r="S24" s="268"/>
      <c r="T24" s="81">
        <v>182</v>
      </c>
      <c r="U24" s="82">
        <f t="shared" ref="U24:U25" si="25">T24+C24</f>
        <v>231</v>
      </c>
      <c r="V24" s="267"/>
      <c r="W24" s="268"/>
      <c r="X24" s="84">
        <f t="shared" si="0"/>
        <v>1022</v>
      </c>
      <c r="Y24" s="83">
        <f>D24+H24+L24+P24+T24</f>
        <v>777</v>
      </c>
      <c r="Z24" s="85">
        <f>AVERAGE(E24,I24,M24,Q24,U24)</f>
        <v>204.4</v>
      </c>
      <c r="AA24" s="86">
        <f>AVERAGE(E24,I24,M24,Q24,U24)-C24</f>
        <v>155.4</v>
      </c>
      <c r="AB24" s="263"/>
    </row>
    <row r="25" spans="1:29" s="101" customFormat="1" ht="16.899999999999999" customHeight="1" thickBot="1" x14ac:dyDescent="0.25">
      <c r="A25" s="79"/>
      <c r="B25" s="87" t="s">
        <v>116</v>
      </c>
      <c r="C25" s="121">
        <v>17</v>
      </c>
      <c r="D25" s="81">
        <v>167</v>
      </c>
      <c r="E25" s="82">
        <f t="shared" si="21"/>
        <v>184</v>
      </c>
      <c r="F25" s="269"/>
      <c r="G25" s="270"/>
      <c r="H25" s="81">
        <v>189</v>
      </c>
      <c r="I25" s="84">
        <f t="shared" si="22"/>
        <v>206</v>
      </c>
      <c r="J25" s="269"/>
      <c r="K25" s="270"/>
      <c r="L25" s="224">
        <v>173</v>
      </c>
      <c r="M25" s="84">
        <f t="shared" si="23"/>
        <v>190</v>
      </c>
      <c r="N25" s="269"/>
      <c r="O25" s="270"/>
      <c r="P25" s="81">
        <v>168</v>
      </c>
      <c r="Q25" s="82">
        <f t="shared" si="24"/>
        <v>185</v>
      </c>
      <c r="R25" s="269"/>
      <c r="S25" s="270"/>
      <c r="T25" s="81">
        <v>161</v>
      </c>
      <c r="U25" s="82">
        <f t="shared" si="25"/>
        <v>178</v>
      </c>
      <c r="V25" s="269"/>
      <c r="W25" s="270"/>
      <c r="X25" s="92">
        <f t="shared" si="0"/>
        <v>943</v>
      </c>
      <c r="Y25" s="91">
        <f>D25+H25+L25+P25+T25</f>
        <v>858</v>
      </c>
      <c r="Z25" s="93">
        <f>AVERAGE(E25,I25,M25,Q25,U25)</f>
        <v>188.6</v>
      </c>
      <c r="AA25" s="86">
        <f>AVERAGE(E25,I25,M25,Q25,U25)-C25</f>
        <v>171.6</v>
      </c>
      <c r="AB25" s="264"/>
    </row>
    <row r="26" spans="1:29" s="101" customFormat="1" ht="41.25" customHeight="1" thickBot="1" x14ac:dyDescent="0.25">
      <c r="A26" s="79"/>
      <c r="B26" s="95" t="s">
        <v>92</v>
      </c>
      <c r="C26" s="196">
        <f>SUM(C27:C29)</f>
        <v>36</v>
      </c>
      <c r="D26" s="67">
        <f>SUM(D27:D29)</f>
        <v>557</v>
      </c>
      <c r="E26" s="96">
        <f>SUM(E27:E29)</f>
        <v>593</v>
      </c>
      <c r="F26" s="96">
        <f>E6</f>
        <v>552</v>
      </c>
      <c r="G26" s="73" t="str">
        <f>B6</f>
        <v>VERX</v>
      </c>
      <c r="H26" s="67">
        <f>SUM(H27:H29)</f>
        <v>501</v>
      </c>
      <c r="I26" s="96">
        <f>SUM(I27:I29)</f>
        <v>537</v>
      </c>
      <c r="J26" s="96">
        <f>I14</f>
        <v>554</v>
      </c>
      <c r="K26" s="73" t="str">
        <f>B14</f>
        <v>Aroz3D</v>
      </c>
      <c r="L26" s="75">
        <f>SUM(L27:L29)</f>
        <v>569</v>
      </c>
      <c r="M26" s="99">
        <f>SUM(M27:M29)</f>
        <v>605</v>
      </c>
      <c r="N26" s="96">
        <f>M22</f>
        <v>557</v>
      </c>
      <c r="O26" s="73" t="str">
        <f>B22</f>
        <v>Toode</v>
      </c>
      <c r="P26" s="74">
        <f>SUM(P27:P29)</f>
        <v>524</v>
      </c>
      <c r="Q26" s="99">
        <f>SUM(Q27:Q29)</f>
        <v>560</v>
      </c>
      <c r="R26" s="96">
        <f>Q10</f>
        <v>562</v>
      </c>
      <c r="S26" s="73" t="str">
        <f>B10</f>
        <v>Kunda Trans</v>
      </c>
      <c r="T26" s="74">
        <f>SUM(T27:T29)</f>
        <v>517</v>
      </c>
      <c r="U26" s="99">
        <f>SUM(U27:U29)</f>
        <v>553</v>
      </c>
      <c r="V26" s="96">
        <f>U18</f>
        <v>528</v>
      </c>
      <c r="W26" s="73" t="str">
        <f>B18</f>
        <v>WÜRTH</v>
      </c>
      <c r="X26" s="76">
        <f t="shared" si="0"/>
        <v>2848</v>
      </c>
      <c r="Y26" s="74">
        <f>SUM(Y27:Y29)</f>
        <v>2668</v>
      </c>
      <c r="Z26" s="100">
        <f>AVERAGE(Z27,Z28,Z29)</f>
        <v>189.86666666666667</v>
      </c>
      <c r="AA26" s="78">
        <f>AVERAGE(AA27,AA28,AA29)</f>
        <v>177.86666666666667</v>
      </c>
      <c r="AB26" s="262">
        <f>F27+J27+N27+R27+V27</f>
        <v>3</v>
      </c>
      <c r="AC26" s="101" t="s">
        <v>165</v>
      </c>
    </row>
    <row r="27" spans="1:29" s="101" customFormat="1" ht="16.149999999999999" customHeight="1" x14ac:dyDescent="0.2">
      <c r="A27" s="79"/>
      <c r="B27" s="80" t="s">
        <v>85</v>
      </c>
      <c r="C27" s="88">
        <v>14</v>
      </c>
      <c r="D27" s="81">
        <v>218</v>
      </c>
      <c r="E27" s="82">
        <f>D27+C27</f>
        <v>232</v>
      </c>
      <c r="F27" s="265">
        <v>1</v>
      </c>
      <c r="G27" s="266"/>
      <c r="H27" s="81">
        <v>179</v>
      </c>
      <c r="I27" s="84">
        <f>H27+C27</f>
        <v>193</v>
      </c>
      <c r="J27" s="265">
        <v>0</v>
      </c>
      <c r="K27" s="266"/>
      <c r="L27" s="83">
        <v>181</v>
      </c>
      <c r="M27" s="84">
        <f>L27+C27</f>
        <v>195</v>
      </c>
      <c r="N27" s="265">
        <v>1</v>
      </c>
      <c r="O27" s="266"/>
      <c r="P27" s="83">
        <v>206</v>
      </c>
      <c r="Q27" s="82">
        <f>P27+C27</f>
        <v>220</v>
      </c>
      <c r="R27" s="265">
        <v>0</v>
      </c>
      <c r="S27" s="266"/>
      <c r="T27" s="81">
        <v>183</v>
      </c>
      <c r="U27" s="82">
        <f>T27+C27</f>
        <v>197</v>
      </c>
      <c r="V27" s="265">
        <v>1</v>
      </c>
      <c r="W27" s="266"/>
      <c r="X27" s="84">
        <f t="shared" si="0"/>
        <v>1037</v>
      </c>
      <c r="Y27" s="83">
        <f>D27+H27+L27+P27+T27</f>
        <v>967</v>
      </c>
      <c r="Z27" s="85">
        <f>AVERAGE(E27,I27,M27,Q27,U27)</f>
        <v>207.4</v>
      </c>
      <c r="AA27" s="86">
        <f>AVERAGE(E27,I27,M27,Q27,U27)-C27</f>
        <v>193.4</v>
      </c>
      <c r="AB27" s="263"/>
    </row>
    <row r="28" spans="1:29" s="101" customFormat="1" ht="16.149999999999999" customHeight="1" x14ac:dyDescent="0.2">
      <c r="A28" s="79"/>
      <c r="B28" s="87" t="s">
        <v>86</v>
      </c>
      <c r="C28" s="88">
        <v>20</v>
      </c>
      <c r="D28" s="81">
        <v>158</v>
      </c>
      <c r="E28" s="82">
        <f t="shared" ref="E28:E29" si="26">D28+C28</f>
        <v>178</v>
      </c>
      <c r="F28" s="267"/>
      <c r="G28" s="268"/>
      <c r="H28" s="81">
        <v>122</v>
      </c>
      <c r="I28" s="84">
        <f t="shared" ref="I28:I29" si="27">H28+C28</f>
        <v>142</v>
      </c>
      <c r="J28" s="267"/>
      <c r="K28" s="268"/>
      <c r="L28" s="83">
        <v>201</v>
      </c>
      <c r="M28" s="84">
        <f t="shared" ref="M28:M29" si="28">L28+C28</f>
        <v>221</v>
      </c>
      <c r="N28" s="267"/>
      <c r="O28" s="268"/>
      <c r="P28" s="81">
        <v>160</v>
      </c>
      <c r="Q28" s="82">
        <f t="shared" ref="Q28:Q29" si="29">P28+C28</f>
        <v>180</v>
      </c>
      <c r="R28" s="267"/>
      <c r="S28" s="268"/>
      <c r="T28" s="81">
        <v>166</v>
      </c>
      <c r="U28" s="82">
        <f t="shared" ref="U28:U29" si="30">T28+C28</f>
        <v>186</v>
      </c>
      <c r="V28" s="267"/>
      <c r="W28" s="268"/>
      <c r="X28" s="84">
        <f t="shared" si="0"/>
        <v>907</v>
      </c>
      <c r="Y28" s="83">
        <f>D28+H28+L28+P28+T28</f>
        <v>807</v>
      </c>
      <c r="Z28" s="85">
        <f>AVERAGE(E28,I28,M28,Q28,U28)</f>
        <v>181.4</v>
      </c>
      <c r="AA28" s="86">
        <f t="shared" ref="AA28:AA29" si="31">AVERAGE(E28,I28,M28,Q28,U28)-C28</f>
        <v>161.4</v>
      </c>
      <c r="AB28" s="263"/>
    </row>
    <row r="29" spans="1:29" s="101" customFormat="1" ht="16.899999999999999" customHeight="1" thickBot="1" x14ac:dyDescent="0.25">
      <c r="A29" s="79"/>
      <c r="B29" s="89" t="s">
        <v>87</v>
      </c>
      <c r="C29" s="90">
        <v>2</v>
      </c>
      <c r="D29" s="81">
        <v>181</v>
      </c>
      <c r="E29" s="82">
        <f t="shared" si="26"/>
        <v>183</v>
      </c>
      <c r="F29" s="269"/>
      <c r="G29" s="270"/>
      <c r="H29" s="81">
        <v>200</v>
      </c>
      <c r="I29" s="84">
        <f t="shared" si="27"/>
        <v>202</v>
      </c>
      <c r="J29" s="269"/>
      <c r="K29" s="270"/>
      <c r="L29" s="224">
        <v>187</v>
      </c>
      <c r="M29" s="84">
        <f t="shared" si="28"/>
        <v>189</v>
      </c>
      <c r="N29" s="269"/>
      <c r="O29" s="270"/>
      <c r="P29" s="81">
        <v>158</v>
      </c>
      <c r="Q29" s="82">
        <f t="shared" si="29"/>
        <v>160</v>
      </c>
      <c r="R29" s="269"/>
      <c r="S29" s="270"/>
      <c r="T29" s="81">
        <v>168</v>
      </c>
      <c r="U29" s="82">
        <f t="shared" si="30"/>
        <v>170</v>
      </c>
      <c r="V29" s="269"/>
      <c r="W29" s="270"/>
      <c r="X29" s="92">
        <f t="shared" si="0"/>
        <v>904</v>
      </c>
      <c r="Y29" s="91">
        <f>D29+H29+L29+P29+T29</f>
        <v>894</v>
      </c>
      <c r="Z29" s="93">
        <f>AVERAGE(E29,I29,M29,Q29,U29)</f>
        <v>180.8</v>
      </c>
      <c r="AA29" s="86">
        <f t="shared" si="31"/>
        <v>178.8</v>
      </c>
      <c r="AB29" s="264"/>
    </row>
    <row r="30" spans="1:29" s="101" customFormat="1" ht="16.899999999999999" customHeight="1" x14ac:dyDescent="0.2">
      <c r="A30" s="79"/>
      <c r="B30" s="105"/>
      <c r="C30" s="106"/>
      <c r="D30" s="107"/>
      <c r="E30" s="108"/>
      <c r="F30" s="109"/>
      <c r="G30" s="109"/>
      <c r="H30" s="107"/>
      <c r="I30" s="108"/>
      <c r="J30" s="109"/>
      <c r="K30" s="109"/>
      <c r="L30" s="107"/>
      <c r="M30" s="108"/>
      <c r="N30" s="109"/>
      <c r="O30" s="109"/>
      <c r="P30" s="107"/>
      <c r="Q30" s="108"/>
      <c r="R30" s="109"/>
      <c r="S30" s="109"/>
      <c r="T30" s="107"/>
      <c r="U30" s="108"/>
      <c r="V30" s="109"/>
      <c r="W30" s="109"/>
      <c r="X30" s="108"/>
      <c r="Y30" s="107"/>
      <c r="Z30" s="110"/>
      <c r="AA30" s="111"/>
      <c r="AB30" s="112"/>
    </row>
    <row r="31" spans="1:29" s="101" customFormat="1" ht="16.899999999999999" customHeight="1" x14ac:dyDescent="0.2">
      <c r="A31" s="79"/>
      <c r="B31" s="105"/>
      <c r="C31" s="106"/>
      <c r="D31" s="107"/>
      <c r="E31" s="108"/>
      <c r="F31" s="109"/>
      <c r="G31" s="109"/>
      <c r="H31" s="107"/>
      <c r="I31" s="108"/>
      <c r="J31" s="109"/>
      <c r="K31" s="109"/>
      <c r="L31" s="107"/>
      <c r="M31" s="108"/>
      <c r="N31" s="109"/>
      <c r="O31" s="109"/>
      <c r="P31" s="107"/>
      <c r="Q31" s="108"/>
      <c r="R31" s="109"/>
      <c r="S31" s="109"/>
      <c r="T31" s="107"/>
      <c r="U31" s="108"/>
      <c r="V31" s="109"/>
      <c r="W31" s="109"/>
      <c r="X31" s="108"/>
      <c r="Y31" s="107"/>
      <c r="Z31" s="110"/>
      <c r="AA31" s="111"/>
      <c r="AB31" s="112"/>
    </row>
  </sheetData>
  <mergeCells count="46"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AB18:AB21"/>
    <mergeCell ref="F19:G21"/>
    <mergeCell ref="J19:K21"/>
    <mergeCell ref="N19:O21"/>
    <mergeCell ref="R19:S21"/>
    <mergeCell ref="V19:W21"/>
    <mergeCell ref="AB14:AB17"/>
    <mergeCell ref="F15:G17"/>
    <mergeCell ref="J15:K17"/>
    <mergeCell ref="N15:O17"/>
    <mergeCell ref="R15:S17"/>
    <mergeCell ref="V15:W17"/>
    <mergeCell ref="AB10:AB13"/>
    <mergeCell ref="F11:G13"/>
    <mergeCell ref="J11:K13"/>
    <mergeCell ref="N11:O13"/>
    <mergeCell ref="R11:S13"/>
    <mergeCell ref="V11:W13"/>
    <mergeCell ref="AB6:AB9"/>
    <mergeCell ref="F7:G9"/>
    <mergeCell ref="J7:K9"/>
    <mergeCell ref="N7:O9"/>
    <mergeCell ref="R7:S9"/>
    <mergeCell ref="V7:W9"/>
    <mergeCell ref="F4:G4"/>
    <mergeCell ref="J4:K4"/>
    <mergeCell ref="N4:O4"/>
    <mergeCell ref="R4:S4"/>
    <mergeCell ref="V4:W4"/>
    <mergeCell ref="F5:G5"/>
    <mergeCell ref="J5:K5"/>
    <mergeCell ref="N5:O5"/>
    <mergeCell ref="R5:S5"/>
    <mergeCell ref="V5:W5"/>
  </mergeCells>
  <conditionalFormatting sqref="X31:AA31 L31 H31 P31 T31 D31">
    <cfRule type="cellIs" dxfId="906" priority="117" stopIfTrue="1" operator="between">
      <formula>200</formula>
      <formula>300</formula>
    </cfRule>
  </conditionalFormatting>
  <conditionalFormatting sqref="E31">
    <cfRule type="cellIs" dxfId="905" priority="97" stopIfTrue="1" operator="between">
      <formula>200</formula>
      <formula>300</formula>
    </cfRule>
  </conditionalFormatting>
  <conditionalFormatting sqref="I31">
    <cfRule type="cellIs" dxfId="904" priority="96" stopIfTrue="1" operator="between">
      <formula>200</formula>
      <formula>300</formula>
    </cfRule>
  </conditionalFormatting>
  <conditionalFormatting sqref="M31">
    <cfRule type="cellIs" dxfId="903" priority="95" stopIfTrue="1" operator="between">
      <formula>200</formula>
      <formula>300</formula>
    </cfRule>
  </conditionalFormatting>
  <conditionalFormatting sqref="U31">
    <cfRule type="cellIs" dxfId="902" priority="93" stopIfTrue="1" operator="between">
      <formula>200</formula>
      <formula>300</formula>
    </cfRule>
  </conditionalFormatting>
  <conditionalFormatting sqref="E18 E22 E26 E14 X1:AA1 L1 H1 P1 T1 D1 E7:E10 X6:AA30">
    <cfRule type="cellIs" dxfId="901" priority="83" stopIfTrue="1" operator="between">
      <formula>200</formula>
      <formula>300</formula>
    </cfRule>
  </conditionalFormatting>
  <conditionalFormatting sqref="Q31">
    <cfRule type="cellIs" dxfId="900" priority="94" stopIfTrue="1" operator="between">
      <formula>200</formula>
      <formula>300</formula>
    </cfRule>
  </conditionalFormatting>
  <conditionalFormatting sqref="D26">
    <cfRule type="cellIs" dxfId="899" priority="76" stopIfTrue="1" operator="between">
      <formula>200</formula>
      <formula>300</formula>
    </cfRule>
  </conditionalFormatting>
  <conditionalFormatting sqref="E6">
    <cfRule type="cellIs" dxfId="898" priority="74" stopIfTrue="1" operator="between">
      <formula>200</formula>
      <formula>300</formula>
    </cfRule>
  </conditionalFormatting>
  <conditionalFormatting sqref="L30 H30 P30">
    <cfRule type="cellIs" dxfId="897" priority="73" stopIfTrue="1" operator="between">
      <formula>200</formula>
      <formula>300</formula>
    </cfRule>
  </conditionalFormatting>
  <conditionalFormatting sqref="T30">
    <cfRule type="cellIs" dxfId="896" priority="72" stopIfTrue="1" operator="between">
      <formula>200</formula>
      <formula>300</formula>
    </cfRule>
  </conditionalFormatting>
  <conditionalFormatting sqref="D30 D19:D21 D15:D17 D11:D13 D7:D9">
    <cfRule type="cellIs" dxfId="895" priority="71" stopIfTrue="1" operator="between">
      <formula>200</formula>
      <formula>300</formula>
    </cfRule>
  </conditionalFormatting>
  <conditionalFormatting sqref="E30">
    <cfRule type="cellIs" dxfId="894" priority="70" stopIfTrue="1" operator="between">
      <formula>200</formula>
      <formula>300</formula>
    </cfRule>
  </conditionalFormatting>
  <conditionalFormatting sqref="I30">
    <cfRule type="cellIs" dxfId="893" priority="69" stopIfTrue="1" operator="between">
      <formula>200</formula>
      <formula>300</formula>
    </cfRule>
  </conditionalFormatting>
  <conditionalFormatting sqref="M30">
    <cfRule type="cellIs" dxfId="892" priority="68" stopIfTrue="1" operator="between">
      <formula>200</formula>
      <formula>300</formula>
    </cfRule>
  </conditionalFormatting>
  <conditionalFormatting sqref="C6:C8 C10:C12 C14:C16 C18:C20">
    <cfRule type="cellIs" dxfId="891" priority="81" stopIfTrue="1" operator="between">
      <formula>200</formula>
      <formula>300</formula>
    </cfRule>
  </conditionalFormatting>
  <conditionalFormatting sqref="AA3:AA5">
    <cfRule type="cellIs" dxfId="890" priority="82" stopIfTrue="1" operator="between">
      <formula>200</formula>
      <formula>300</formula>
    </cfRule>
  </conditionalFormatting>
  <conditionalFormatting sqref="D10">
    <cfRule type="cellIs" dxfId="889" priority="80" stopIfTrue="1" operator="between">
      <formula>200</formula>
      <formula>300</formula>
    </cfRule>
  </conditionalFormatting>
  <conditionalFormatting sqref="D14">
    <cfRule type="cellIs" dxfId="888" priority="79" stopIfTrue="1" operator="between">
      <formula>200</formula>
      <formula>300</formula>
    </cfRule>
  </conditionalFormatting>
  <conditionalFormatting sqref="D18">
    <cfRule type="cellIs" dxfId="887" priority="78" stopIfTrue="1" operator="between">
      <formula>200</formula>
      <formula>300</formula>
    </cfRule>
  </conditionalFormatting>
  <conditionalFormatting sqref="D22">
    <cfRule type="cellIs" dxfId="886" priority="77" stopIfTrue="1" operator="between">
      <formula>200</formula>
      <formula>300</formula>
    </cfRule>
  </conditionalFormatting>
  <conditionalFormatting sqref="D6">
    <cfRule type="cellIs" dxfId="885" priority="75" stopIfTrue="1" operator="between">
      <formula>200</formula>
      <formula>300</formula>
    </cfRule>
  </conditionalFormatting>
  <conditionalFormatting sqref="Q7:Q9 Q15:Q17 Q19:Q21 Q23:Q25">
    <cfRule type="cellIs" dxfId="884" priority="51" stopIfTrue="1" operator="between">
      <formula>200</formula>
      <formula>300</formula>
    </cfRule>
  </conditionalFormatting>
  <conditionalFormatting sqref="M7:M9">
    <cfRule type="cellIs" dxfId="883" priority="49" stopIfTrue="1" operator="between">
      <formula>200</formula>
      <formula>300</formula>
    </cfRule>
  </conditionalFormatting>
  <conditionalFormatting sqref="P7:P9">
    <cfRule type="cellIs" dxfId="882" priority="48" stopIfTrue="1" operator="between">
      <formula>200</formula>
      <formula>300</formula>
    </cfRule>
  </conditionalFormatting>
  <conditionalFormatting sqref="Q30">
    <cfRule type="cellIs" dxfId="881" priority="67" stopIfTrue="1" operator="between">
      <formula>200</formula>
      <formula>300</formula>
    </cfRule>
  </conditionalFormatting>
  <conditionalFormatting sqref="U30">
    <cfRule type="cellIs" dxfId="880" priority="66" stopIfTrue="1" operator="between">
      <formula>200</formula>
      <formula>300</formula>
    </cfRule>
  </conditionalFormatting>
  <conditionalFormatting sqref="E1">
    <cfRule type="cellIs" dxfId="879" priority="65" stopIfTrue="1" operator="between">
      <formula>200</formula>
      <formula>300</formula>
    </cfRule>
  </conditionalFormatting>
  <conditionalFormatting sqref="M1">
    <cfRule type="cellIs" dxfId="878" priority="63" stopIfTrue="1" operator="between">
      <formula>200</formula>
      <formula>300</formula>
    </cfRule>
  </conditionalFormatting>
  <conditionalFormatting sqref="I1">
    <cfRule type="cellIs" dxfId="877" priority="64" stopIfTrue="1" operator="between">
      <formula>200</formula>
      <formula>300</formula>
    </cfRule>
  </conditionalFormatting>
  <conditionalFormatting sqref="Q1">
    <cfRule type="cellIs" dxfId="876" priority="62" stopIfTrue="1" operator="between">
      <formula>200</formula>
      <formula>300</formula>
    </cfRule>
  </conditionalFormatting>
  <conditionalFormatting sqref="U1">
    <cfRule type="cellIs" dxfId="875" priority="61" stopIfTrue="1" operator="between">
      <formula>200</formula>
      <formula>300</formula>
    </cfRule>
  </conditionalFormatting>
  <conditionalFormatting sqref="D27:D29">
    <cfRule type="cellIs" dxfId="874" priority="60" stopIfTrue="1" operator="between">
      <formula>200</formula>
      <formula>300</formula>
    </cfRule>
  </conditionalFormatting>
  <conditionalFormatting sqref="D23:D25">
    <cfRule type="cellIs" dxfId="873" priority="59" stopIfTrue="1" operator="between">
      <formula>200</formula>
      <formula>300</formula>
    </cfRule>
  </conditionalFormatting>
  <conditionalFormatting sqref="V10:W10 J10:K10 F7 L7:L10 N7 T7:T10 U7:V7 I7:J7 R7 F18:G18 F22:G22 F26:G26 F14:G14 M10:S10 F10:G10 I14:W14 I26:W26 I22:W22 I18:W18 I8:I10 U8:U10">
    <cfRule type="cellIs" dxfId="872" priority="58" stopIfTrue="1" operator="between">
      <formula>200</formula>
      <formula>300</formula>
    </cfRule>
  </conditionalFormatting>
  <conditionalFormatting sqref="F6:G6 I6:W6">
    <cfRule type="cellIs" dxfId="871" priority="57" stopIfTrue="1" operator="between">
      <formula>200</formula>
      <formula>300</formula>
    </cfRule>
  </conditionalFormatting>
  <conditionalFormatting sqref="F23 N23 T23:T25 V23 J23 P23:P25 R23">
    <cfRule type="cellIs" dxfId="870" priority="53" stopIfTrue="1" operator="between">
      <formula>200</formula>
      <formula>300</formula>
    </cfRule>
  </conditionalFormatting>
  <conditionalFormatting sqref="F19 N19 T19:T21 V19 J19 P19:P21 R19">
    <cfRule type="cellIs" dxfId="869" priority="54" stopIfTrue="1" operator="between">
      <formula>200</formula>
      <formula>300</formula>
    </cfRule>
  </conditionalFormatting>
  <conditionalFormatting sqref="F27 N27 V27 J27 P27:P29 R27">
    <cfRule type="cellIs" dxfId="868" priority="52" stopIfTrue="1" operator="between">
      <formula>200</formula>
      <formula>300</formula>
    </cfRule>
  </conditionalFormatting>
  <conditionalFormatting sqref="F11 N11 T11:T13 V11 J11 P11:P13 R11">
    <cfRule type="cellIs" dxfId="867" priority="56" stopIfTrue="1" operator="between">
      <formula>200</formula>
      <formula>300</formula>
    </cfRule>
  </conditionalFormatting>
  <conditionalFormatting sqref="F15 N15 T15:T17 V15 J15 P15:P17 R15">
    <cfRule type="cellIs" dxfId="866" priority="55" stopIfTrue="1" operator="between">
      <formula>200</formula>
      <formula>300</formula>
    </cfRule>
  </conditionalFormatting>
  <conditionalFormatting sqref="T27:T29">
    <cfRule type="cellIs" dxfId="865" priority="50" stopIfTrue="1" operator="between">
      <formula>200</formula>
      <formula>300</formula>
    </cfRule>
  </conditionalFormatting>
  <conditionalFormatting sqref="H14">
    <cfRule type="cellIs" dxfId="864" priority="35" stopIfTrue="1" operator="between">
      <formula>200</formula>
      <formula>300</formula>
    </cfRule>
  </conditionalFormatting>
  <conditionalFormatting sqref="H22">
    <cfRule type="cellIs" dxfId="863" priority="33" stopIfTrue="1" operator="between">
      <formula>200</formula>
      <formula>300</formula>
    </cfRule>
  </conditionalFormatting>
  <conditionalFormatting sqref="L27:L29 L23:L25 L19:L21 L15:L17 L11:L13">
    <cfRule type="cellIs" dxfId="862" priority="42" stopIfTrue="1" operator="between">
      <formula>200</formula>
      <formula>300</formula>
    </cfRule>
  </conditionalFormatting>
  <conditionalFormatting sqref="H10">
    <cfRule type="cellIs" dxfId="861" priority="36" stopIfTrue="1" operator="between">
      <formula>200</formula>
      <formula>300</formula>
    </cfRule>
  </conditionalFormatting>
  <conditionalFormatting sqref="H18">
    <cfRule type="cellIs" dxfId="860" priority="34" stopIfTrue="1" operator="between">
      <formula>200</formula>
      <formula>300</formula>
    </cfRule>
  </conditionalFormatting>
  <conditionalFormatting sqref="H26">
    <cfRule type="cellIs" dxfId="859" priority="32" stopIfTrue="1" operator="between">
      <formula>200</formula>
      <formula>300</formula>
    </cfRule>
  </conditionalFormatting>
  <conditionalFormatting sqref="H6">
    <cfRule type="cellIs" dxfId="858" priority="31" stopIfTrue="1" operator="between">
      <formula>200</formula>
      <formula>300</formula>
    </cfRule>
  </conditionalFormatting>
  <conditionalFormatting sqref="H19:H21 H15:H17 H11:H13 H7:H9">
    <cfRule type="cellIs" dxfId="857" priority="30" stopIfTrue="1" operator="between">
      <formula>200</formula>
      <formula>300</formula>
    </cfRule>
  </conditionalFormatting>
  <conditionalFormatting sqref="H27:H29">
    <cfRule type="cellIs" dxfId="856" priority="29" stopIfTrue="1" operator="between">
      <formula>200</formula>
      <formula>300</formula>
    </cfRule>
  </conditionalFormatting>
  <conditionalFormatting sqref="H23:H25">
    <cfRule type="cellIs" dxfId="855" priority="28" stopIfTrue="1" operator="between">
      <formula>200</formula>
      <formula>300</formula>
    </cfRule>
  </conditionalFormatting>
  <conditionalFormatting sqref="C26:C28">
    <cfRule type="cellIs" dxfId="854" priority="16" stopIfTrue="1" operator="between">
      <formula>200</formula>
      <formula>300</formula>
    </cfRule>
  </conditionalFormatting>
  <conditionalFormatting sqref="C22:C24">
    <cfRule type="cellIs" dxfId="853" priority="15" stopIfTrue="1" operator="between">
      <formula>200</formula>
      <formula>300</formula>
    </cfRule>
  </conditionalFormatting>
  <conditionalFormatting sqref="E11:E13">
    <cfRule type="cellIs" dxfId="852" priority="14" stopIfTrue="1" operator="between">
      <formula>200</formula>
      <formula>300</formula>
    </cfRule>
  </conditionalFormatting>
  <conditionalFormatting sqref="E15:E17">
    <cfRule type="cellIs" dxfId="851" priority="13" stopIfTrue="1" operator="between">
      <formula>200</formula>
      <formula>300</formula>
    </cfRule>
  </conditionalFormatting>
  <conditionalFormatting sqref="E19:E21">
    <cfRule type="cellIs" dxfId="850" priority="12" stopIfTrue="1" operator="between">
      <formula>200</formula>
      <formula>300</formula>
    </cfRule>
  </conditionalFormatting>
  <conditionalFormatting sqref="E23:E25">
    <cfRule type="cellIs" dxfId="849" priority="11" stopIfTrue="1" operator="between">
      <formula>200</formula>
      <formula>300</formula>
    </cfRule>
  </conditionalFormatting>
  <conditionalFormatting sqref="E27:E29">
    <cfRule type="cellIs" dxfId="848" priority="10" stopIfTrue="1" operator="between">
      <formula>200</formula>
      <formula>300</formula>
    </cfRule>
  </conditionalFormatting>
  <conditionalFormatting sqref="I11:I13">
    <cfRule type="cellIs" dxfId="847" priority="9" stopIfTrue="1" operator="between">
      <formula>200</formula>
      <formula>300</formula>
    </cfRule>
  </conditionalFormatting>
  <conditionalFormatting sqref="I15:I17">
    <cfRule type="cellIs" dxfId="846" priority="8" stopIfTrue="1" operator="between">
      <formula>200</formula>
      <formula>300</formula>
    </cfRule>
  </conditionalFormatting>
  <conditionalFormatting sqref="I19:I21">
    <cfRule type="cellIs" dxfId="845" priority="7" stopIfTrue="1" operator="between">
      <formula>200</formula>
      <formula>300</formula>
    </cfRule>
  </conditionalFormatting>
  <conditionalFormatting sqref="I23:I25">
    <cfRule type="cellIs" dxfId="844" priority="6" stopIfTrue="1" operator="between">
      <formula>200</formula>
      <formula>300</formula>
    </cfRule>
  </conditionalFormatting>
  <conditionalFormatting sqref="I27:I29">
    <cfRule type="cellIs" dxfId="843" priority="5" stopIfTrue="1" operator="between">
      <formula>200</formula>
      <formula>300</formula>
    </cfRule>
  </conditionalFormatting>
  <conditionalFormatting sqref="M27:M29 M23:M25 M19:M21 M15:M17 M11:M13">
    <cfRule type="cellIs" dxfId="842" priority="4" stopIfTrue="1" operator="between">
      <formula>200</formula>
      <formula>300</formula>
    </cfRule>
  </conditionalFormatting>
  <conditionalFormatting sqref="Q11:Q13">
    <cfRule type="cellIs" dxfId="841" priority="3" stopIfTrue="1" operator="between">
      <formula>200</formula>
      <formula>300</formula>
    </cfRule>
  </conditionalFormatting>
  <conditionalFormatting sqref="Q27:Q29">
    <cfRule type="cellIs" dxfId="840" priority="2" stopIfTrue="1" operator="between">
      <formula>200</formula>
      <formula>300</formula>
    </cfRule>
  </conditionalFormatting>
  <conditionalFormatting sqref="U27:U29 U23:U25 U19:U21 U15:U17 U11:U13">
    <cfRule type="cellIs" dxfId="839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96" zoomScaleNormal="96" workbookViewId="0">
      <selection activeCell="C5" sqref="C5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6.14062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ht="22.5" x14ac:dyDescent="0.25">
      <c r="B1" s="36"/>
      <c r="C1" s="37"/>
      <c r="D1" s="38"/>
      <c r="E1" s="39"/>
      <c r="F1" s="39"/>
      <c r="G1" s="39" t="s">
        <v>159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7"/>
      <c r="S1" s="37"/>
      <c r="T1" s="37"/>
      <c r="U1" s="40"/>
      <c r="V1" s="189" t="s">
        <v>65</v>
      </c>
      <c r="W1" s="41"/>
      <c r="X1" s="41"/>
      <c r="Y1" s="41"/>
      <c r="Z1" s="37"/>
      <c r="AA1" s="37"/>
      <c r="AB1" s="38"/>
    </row>
    <row r="2" spans="1:34" ht="20.25" thickBot="1" x14ac:dyDescent="0.3">
      <c r="B2" s="42" t="s">
        <v>30</v>
      </c>
      <c r="C2" s="43"/>
      <c r="D2" s="38"/>
      <c r="E2" s="4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4" x14ac:dyDescent="0.25">
      <c r="B3" s="113" t="s">
        <v>3</v>
      </c>
      <c r="C3" s="45" t="s">
        <v>15</v>
      </c>
      <c r="D3" s="46"/>
      <c r="E3" s="260" t="s">
        <v>31</v>
      </c>
      <c r="F3" s="271" t="s">
        <v>32</v>
      </c>
      <c r="G3" s="272"/>
      <c r="H3" s="48"/>
      <c r="I3" s="260" t="s">
        <v>33</v>
      </c>
      <c r="J3" s="271" t="s">
        <v>32</v>
      </c>
      <c r="K3" s="272"/>
      <c r="L3" s="49"/>
      <c r="M3" s="260" t="s">
        <v>34</v>
      </c>
      <c r="N3" s="271" t="s">
        <v>32</v>
      </c>
      <c r="O3" s="272"/>
      <c r="P3" s="49"/>
      <c r="Q3" s="260" t="s">
        <v>35</v>
      </c>
      <c r="R3" s="271" t="s">
        <v>32</v>
      </c>
      <c r="S3" s="272"/>
      <c r="T3" s="50"/>
      <c r="U3" s="260" t="s">
        <v>36</v>
      </c>
      <c r="V3" s="271" t="s">
        <v>32</v>
      </c>
      <c r="W3" s="272"/>
      <c r="X3" s="260" t="s">
        <v>37</v>
      </c>
      <c r="Y3" s="51"/>
      <c r="Z3" s="52" t="s">
        <v>38</v>
      </c>
      <c r="AA3" s="53" t="s">
        <v>39</v>
      </c>
      <c r="AB3" s="54" t="s">
        <v>37</v>
      </c>
    </row>
    <row r="4" spans="1:34" ht="17.25" thickBot="1" x14ac:dyDescent="0.3">
      <c r="A4" s="55"/>
      <c r="B4" s="114" t="s">
        <v>40</v>
      </c>
      <c r="C4" s="56"/>
      <c r="D4" s="57"/>
      <c r="E4" s="58" t="s">
        <v>41</v>
      </c>
      <c r="F4" s="273" t="s">
        <v>42</v>
      </c>
      <c r="G4" s="274"/>
      <c r="H4" s="59"/>
      <c r="I4" s="58" t="s">
        <v>41</v>
      </c>
      <c r="J4" s="273" t="s">
        <v>42</v>
      </c>
      <c r="K4" s="274"/>
      <c r="L4" s="58"/>
      <c r="M4" s="58" t="s">
        <v>41</v>
      </c>
      <c r="N4" s="273" t="s">
        <v>42</v>
      </c>
      <c r="O4" s="274"/>
      <c r="P4" s="58"/>
      <c r="Q4" s="58" t="s">
        <v>41</v>
      </c>
      <c r="R4" s="273" t="s">
        <v>42</v>
      </c>
      <c r="S4" s="274"/>
      <c r="T4" s="60"/>
      <c r="U4" s="58" t="s">
        <v>41</v>
      </c>
      <c r="V4" s="273" t="s">
        <v>42</v>
      </c>
      <c r="W4" s="274"/>
      <c r="X4" s="61" t="s">
        <v>41</v>
      </c>
      <c r="Y4" s="62" t="s">
        <v>43</v>
      </c>
      <c r="Z4" s="63" t="s">
        <v>44</v>
      </c>
      <c r="AA4" s="64" t="s">
        <v>45</v>
      </c>
      <c r="AB4" s="65" t="s">
        <v>46</v>
      </c>
    </row>
    <row r="5" spans="1:34" ht="48.75" customHeight="1" thickBot="1" x14ac:dyDescent="0.3">
      <c r="A5" s="66"/>
      <c r="B5" s="95" t="s">
        <v>114</v>
      </c>
      <c r="C5" s="115">
        <f>SUM(C6:C8)</f>
        <v>93</v>
      </c>
      <c r="D5" s="67">
        <f>SUM(D6:D8)</f>
        <v>480</v>
      </c>
      <c r="E5" s="68">
        <f>SUM(E6:E8)</f>
        <v>573</v>
      </c>
      <c r="F5" s="69">
        <f>E25</f>
        <v>535</v>
      </c>
      <c r="G5" s="70" t="str">
        <f>B25</f>
        <v>Eesti Raudtee</v>
      </c>
      <c r="H5" s="71">
        <f>SUM(H6:H8)</f>
        <v>481</v>
      </c>
      <c r="I5" s="72">
        <f>SUM(I6:I8)</f>
        <v>574</v>
      </c>
      <c r="J5" s="72">
        <f>I21</f>
        <v>486</v>
      </c>
      <c r="K5" s="73" t="str">
        <f>B21</f>
        <v>Põdra Pubi</v>
      </c>
      <c r="L5" s="74">
        <f>SUM(L6:L8)</f>
        <v>495</v>
      </c>
      <c r="M5" s="69">
        <f>SUM(M6:M8)</f>
        <v>588</v>
      </c>
      <c r="N5" s="69">
        <f>M17</f>
        <v>489</v>
      </c>
      <c r="O5" s="70" t="str">
        <f>B17</f>
        <v>Egesten Metall</v>
      </c>
      <c r="P5" s="75">
        <f>SUM(P6:P8)</f>
        <v>477</v>
      </c>
      <c r="Q5" s="69">
        <f>SUM(Q6:Q8)</f>
        <v>570</v>
      </c>
      <c r="R5" s="69">
        <f>Q13</f>
        <v>529</v>
      </c>
      <c r="S5" s="70" t="str">
        <f>B13</f>
        <v>Malm ja Ko</v>
      </c>
      <c r="T5" s="75">
        <f>SUM(T6:T8)</f>
        <v>464</v>
      </c>
      <c r="U5" s="69">
        <f>SUM(U6:U8)</f>
        <v>557</v>
      </c>
      <c r="V5" s="69">
        <f>U9</f>
        <v>538</v>
      </c>
      <c r="W5" s="70" t="str">
        <f>B9</f>
        <v>TER Team</v>
      </c>
      <c r="X5" s="76">
        <f t="shared" ref="X5:X28" si="0">E5+I5+M5+Q5+U5</f>
        <v>2862</v>
      </c>
      <c r="Y5" s="74">
        <f>SUM(Y6:Y8)</f>
        <v>2397</v>
      </c>
      <c r="Z5" s="77">
        <f>AVERAGE(Z6,Z7,Z8)</f>
        <v>190.80000000000004</v>
      </c>
      <c r="AA5" s="78">
        <f>AVERAGE(AA6,AA7,AA8)</f>
        <v>159.80000000000001</v>
      </c>
      <c r="AB5" s="262">
        <f>F6+J6+N6+R6+V6</f>
        <v>5</v>
      </c>
    </row>
    <row r="6" spans="1:34" ht="16.899999999999999" customHeight="1" x14ac:dyDescent="0.25">
      <c r="A6" s="79"/>
      <c r="B6" s="207" t="s">
        <v>109</v>
      </c>
      <c r="C6" s="117">
        <v>27</v>
      </c>
      <c r="D6" s="81">
        <v>173</v>
      </c>
      <c r="E6" s="82">
        <f>D6+C6</f>
        <v>200</v>
      </c>
      <c r="F6" s="265">
        <v>1</v>
      </c>
      <c r="G6" s="266"/>
      <c r="H6" s="83">
        <v>200</v>
      </c>
      <c r="I6" s="84">
        <f>H6+C6</f>
        <v>227</v>
      </c>
      <c r="J6" s="265">
        <v>1</v>
      </c>
      <c r="K6" s="266"/>
      <c r="L6" s="83">
        <v>170</v>
      </c>
      <c r="M6" s="84">
        <f>L6+C6</f>
        <v>197</v>
      </c>
      <c r="N6" s="265">
        <v>1</v>
      </c>
      <c r="O6" s="266"/>
      <c r="P6" s="83">
        <v>188</v>
      </c>
      <c r="Q6" s="82">
        <f>P6+C6</f>
        <v>215</v>
      </c>
      <c r="R6" s="265">
        <v>1</v>
      </c>
      <c r="S6" s="266"/>
      <c r="T6" s="81">
        <v>149</v>
      </c>
      <c r="U6" s="82">
        <f>T6+C6</f>
        <v>176</v>
      </c>
      <c r="V6" s="265">
        <v>1</v>
      </c>
      <c r="W6" s="266"/>
      <c r="X6" s="84">
        <f t="shared" si="0"/>
        <v>1015</v>
      </c>
      <c r="Y6" s="83">
        <f>D6+H6+L6+P6+T6</f>
        <v>880</v>
      </c>
      <c r="Z6" s="85">
        <f>AVERAGE(E6,I6,M6,Q6,U6)</f>
        <v>203</v>
      </c>
      <c r="AA6" s="86">
        <f>AVERAGE(E6,I6,M6,Q6,U6)-C6</f>
        <v>176</v>
      </c>
      <c r="AB6" s="263"/>
    </row>
    <row r="7" spans="1:34" s="55" customFormat="1" ht="16.149999999999999" customHeight="1" x14ac:dyDescent="0.25">
      <c r="A7" s="79"/>
      <c r="B7" s="207" t="s">
        <v>115</v>
      </c>
      <c r="C7" s="119">
        <v>49</v>
      </c>
      <c r="D7" s="81">
        <v>134</v>
      </c>
      <c r="E7" s="82">
        <f t="shared" ref="E7:E8" si="1">D7+C7</f>
        <v>183</v>
      </c>
      <c r="F7" s="267"/>
      <c r="G7" s="268"/>
      <c r="H7" s="83">
        <v>122</v>
      </c>
      <c r="I7" s="84">
        <f t="shared" ref="I7:I8" si="2">H7+C7</f>
        <v>171</v>
      </c>
      <c r="J7" s="267"/>
      <c r="K7" s="268"/>
      <c r="L7" s="83">
        <v>152</v>
      </c>
      <c r="M7" s="84">
        <f t="shared" ref="M7:M8" si="3">L7+C7</f>
        <v>201</v>
      </c>
      <c r="N7" s="267"/>
      <c r="O7" s="268"/>
      <c r="P7" s="81">
        <v>135</v>
      </c>
      <c r="Q7" s="82">
        <f t="shared" ref="Q7:Q8" si="4">P7+C7</f>
        <v>184</v>
      </c>
      <c r="R7" s="267"/>
      <c r="S7" s="268"/>
      <c r="T7" s="81">
        <v>165</v>
      </c>
      <c r="U7" s="82">
        <f t="shared" ref="U7:U8" si="5">T7+C7</f>
        <v>214</v>
      </c>
      <c r="V7" s="267"/>
      <c r="W7" s="268"/>
      <c r="X7" s="84">
        <f t="shared" si="0"/>
        <v>953</v>
      </c>
      <c r="Y7" s="83">
        <f>D7+H7+L7+P7+T7</f>
        <v>708</v>
      </c>
      <c r="Z7" s="85">
        <f>AVERAGE(E7,I7,M7,Q7,U7)</f>
        <v>190.6</v>
      </c>
      <c r="AA7" s="86">
        <f>AVERAGE(E7,I7,M7,Q7,U7)-C7</f>
        <v>141.6</v>
      </c>
      <c r="AB7" s="263"/>
      <c r="AD7" s="35"/>
      <c r="AE7" s="35"/>
      <c r="AF7" s="35"/>
      <c r="AG7" s="35"/>
      <c r="AH7" s="35"/>
    </row>
    <row r="8" spans="1:34" s="55" customFormat="1" ht="17.45" customHeight="1" thickBot="1" x14ac:dyDescent="0.3">
      <c r="A8" s="79"/>
      <c r="B8" s="87" t="s">
        <v>116</v>
      </c>
      <c r="C8" s="121">
        <v>17</v>
      </c>
      <c r="D8" s="81">
        <v>173</v>
      </c>
      <c r="E8" s="82">
        <f t="shared" si="1"/>
        <v>190</v>
      </c>
      <c r="F8" s="269"/>
      <c r="G8" s="270"/>
      <c r="H8" s="91">
        <v>159</v>
      </c>
      <c r="I8" s="84">
        <f t="shared" si="2"/>
        <v>176</v>
      </c>
      <c r="J8" s="269"/>
      <c r="K8" s="270"/>
      <c r="L8" s="83">
        <v>173</v>
      </c>
      <c r="M8" s="84">
        <f t="shared" si="3"/>
        <v>190</v>
      </c>
      <c r="N8" s="269"/>
      <c r="O8" s="270"/>
      <c r="P8" s="81">
        <v>154</v>
      </c>
      <c r="Q8" s="82">
        <f t="shared" si="4"/>
        <v>171</v>
      </c>
      <c r="R8" s="269"/>
      <c r="S8" s="270"/>
      <c r="T8" s="81">
        <v>150</v>
      </c>
      <c r="U8" s="82">
        <f t="shared" si="5"/>
        <v>167</v>
      </c>
      <c r="V8" s="269"/>
      <c r="W8" s="270"/>
      <c r="X8" s="92">
        <f t="shared" si="0"/>
        <v>894</v>
      </c>
      <c r="Y8" s="91">
        <f>D8+H8+L8+P8+T8</f>
        <v>809</v>
      </c>
      <c r="Z8" s="93">
        <f>AVERAGE(E8,I8,M8,Q8,U8)</f>
        <v>178.8</v>
      </c>
      <c r="AA8" s="94">
        <f>AVERAGE(E8,I8,M8,Q8,U8)-C8</f>
        <v>161.80000000000001</v>
      </c>
      <c r="AB8" s="264"/>
      <c r="AD8" s="35"/>
      <c r="AE8" s="35"/>
      <c r="AF8" s="35"/>
      <c r="AG8" s="35"/>
      <c r="AH8" s="35"/>
    </row>
    <row r="9" spans="1:34" s="101" customFormat="1" ht="48.75" customHeight="1" thickBot="1" x14ac:dyDescent="0.3">
      <c r="A9" s="79"/>
      <c r="B9" s="95" t="s">
        <v>92</v>
      </c>
      <c r="C9" s="196">
        <f>SUM(C10:C12)</f>
        <v>36</v>
      </c>
      <c r="D9" s="67">
        <f>SUM(D10:D12)</f>
        <v>545</v>
      </c>
      <c r="E9" s="96">
        <f>SUM(E10:E12)</f>
        <v>581</v>
      </c>
      <c r="F9" s="96">
        <f>E21</f>
        <v>537</v>
      </c>
      <c r="G9" s="73" t="str">
        <f>B21</f>
        <v>Põdra Pubi</v>
      </c>
      <c r="H9" s="97">
        <f>SUM(H10:H12)</f>
        <v>515</v>
      </c>
      <c r="I9" s="96">
        <f>SUM(I10:I12)</f>
        <v>551</v>
      </c>
      <c r="J9" s="96">
        <f>I17</f>
        <v>550</v>
      </c>
      <c r="K9" s="73" t="str">
        <f>B17</f>
        <v>Egesten Metall</v>
      </c>
      <c r="L9" s="74">
        <f>SUM(L10:L12)</f>
        <v>518</v>
      </c>
      <c r="M9" s="98">
        <f>SUM(M10:M12)</f>
        <v>554</v>
      </c>
      <c r="N9" s="96">
        <f>M13</f>
        <v>494</v>
      </c>
      <c r="O9" s="73" t="str">
        <f>B13</f>
        <v>Malm ja Ko</v>
      </c>
      <c r="P9" s="74">
        <f>SUM(P10:P12)</f>
        <v>566</v>
      </c>
      <c r="Q9" s="69">
        <f>SUM(Q10:Q12)</f>
        <v>602</v>
      </c>
      <c r="R9" s="96">
        <f>Q25</f>
        <v>592</v>
      </c>
      <c r="S9" s="73" t="str">
        <f>B25</f>
        <v>Eesti Raudtee</v>
      </c>
      <c r="T9" s="74">
        <f>SUM(T10:T12)</f>
        <v>502</v>
      </c>
      <c r="U9" s="99">
        <f>SUM(U10:U12)</f>
        <v>538</v>
      </c>
      <c r="V9" s="96">
        <f>U5</f>
        <v>557</v>
      </c>
      <c r="W9" s="73" t="str">
        <f>B5</f>
        <v>Toode</v>
      </c>
      <c r="X9" s="76">
        <f t="shared" si="0"/>
        <v>2826</v>
      </c>
      <c r="Y9" s="74">
        <f>SUM(Y10:Y12)</f>
        <v>2646</v>
      </c>
      <c r="Z9" s="100">
        <f>AVERAGE(Z10,Z11,Z12)</f>
        <v>188.4</v>
      </c>
      <c r="AA9" s="78">
        <f>AVERAGE(AA10,AA11,AA12)</f>
        <v>176.4</v>
      </c>
      <c r="AB9" s="262">
        <f>F10+J10+N10+R10+V10</f>
        <v>4</v>
      </c>
      <c r="AD9" s="35"/>
      <c r="AE9" s="35"/>
      <c r="AF9" s="35"/>
      <c r="AG9" s="35"/>
      <c r="AH9" s="35"/>
    </row>
    <row r="10" spans="1:34" s="101" customFormat="1" ht="16.149999999999999" customHeight="1" x14ac:dyDescent="0.25">
      <c r="A10" s="79"/>
      <c r="B10" s="80" t="s">
        <v>85</v>
      </c>
      <c r="C10" s="88">
        <v>14</v>
      </c>
      <c r="D10" s="81">
        <v>152</v>
      </c>
      <c r="E10" s="82">
        <f>D10+C10</f>
        <v>166</v>
      </c>
      <c r="F10" s="265">
        <v>1</v>
      </c>
      <c r="G10" s="266"/>
      <c r="H10" s="83">
        <v>171</v>
      </c>
      <c r="I10" s="84">
        <f>H10+C10</f>
        <v>185</v>
      </c>
      <c r="J10" s="265">
        <v>1</v>
      </c>
      <c r="K10" s="266"/>
      <c r="L10" s="83">
        <v>175</v>
      </c>
      <c r="M10" s="84">
        <f>L10+C10</f>
        <v>189</v>
      </c>
      <c r="N10" s="265">
        <v>1</v>
      </c>
      <c r="O10" s="266"/>
      <c r="P10" s="83">
        <v>211</v>
      </c>
      <c r="Q10" s="82">
        <f>P10+C10</f>
        <v>225</v>
      </c>
      <c r="R10" s="265">
        <v>1</v>
      </c>
      <c r="S10" s="266"/>
      <c r="T10" s="81">
        <v>154</v>
      </c>
      <c r="U10" s="82">
        <f>T10+C10</f>
        <v>168</v>
      </c>
      <c r="V10" s="265">
        <v>0</v>
      </c>
      <c r="W10" s="266"/>
      <c r="X10" s="84">
        <f t="shared" si="0"/>
        <v>933</v>
      </c>
      <c r="Y10" s="83">
        <f>D10+H10+L10+P10+T10</f>
        <v>863</v>
      </c>
      <c r="Z10" s="85">
        <f>AVERAGE(E10,I10,M10,Q10,U10)</f>
        <v>186.6</v>
      </c>
      <c r="AA10" s="86">
        <f>AVERAGE(E10,I10,M10,Q10,U10)-C10</f>
        <v>172.6</v>
      </c>
      <c r="AB10" s="263"/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7" t="s">
        <v>86</v>
      </c>
      <c r="C11" s="88">
        <v>20</v>
      </c>
      <c r="D11" s="81">
        <v>197</v>
      </c>
      <c r="E11" s="82">
        <f t="shared" ref="E11:E12" si="6">D11+C11</f>
        <v>217</v>
      </c>
      <c r="F11" s="267"/>
      <c r="G11" s="268"/>
      <c r="H11" s="83">
        <v>166</v>
      </c>
      <c r="I11" s="84">
        <f t="shared" ref="I11:I12" si="7">H11+C11</f>
        <v>186</v>
      </c>
      <c r="J11" s="267"/>
      <c r="K11" s="268"/>
      <c r="L11" s="83">
        <v>183</v>
      </c>
      <c r="M11" s="84">
        <f t="shared" ref="M11:M12" si="8">L11+C11</f>
        <v>203</v>
      </c>
      <c r="N11" s="267"/>
      <c r="O11" s="268"/>
      <c r="P11" s="81">
        <v>144</v>
      </c>
      <c r="Q11" s="82">
        <f t="shared" ref="Q11:Q12" si="9">P11+C11</f>
        <v>164</v>
      </c>
      <c r="R11" s="267"/>
      <c r="S11" s="268"/>
      <c r="T11" s="81">
        <v>155</v>
      </c>
      <c r="U11" s="82">
        <f t="shared" ref="U11:U12" si="10">T11+C11</f>
        <v>175</v>
      </c>
      <c r="V11" s="267"/>
      <c r="W11" s="268"/>
      <c r="X11" s="84">
        <f t="shared" si="0"/>
        <v>945</v>
      </c>
      <c r="Y11" s="83">
        <f>D11+H11+L11+P11+T11</f>
        <v>845</v>
      </c>
      <c r="Z11" s="85">
        <f>AVERAGE(E11,I11,M11,Q11,U11)</f>
        <v>189</v>
      </c>
      <c r="AA11" s="86">
        <f>AVERAGE(E11,I11,M11,Q11,U11)-C11</f>
        <v>169</v>
      </c>
      <c r="AB11" s="263"/>
      <c r="AD11" s="35"/>
      <c r="AE11" s="35"/>
      <c r="AF11" s="35"/>
      <c r="AG11" s="35"/>
      <c r="AH11" s="35"/>
    </row>
    <row r="12" spans="1:34" s="101" customFormat="1" ht="16.899999999999999" customHeight="1" thickBot="1" x14ac:dyDescent="0.3">
      <c r="A12" s="79"/>
      <c r="B12" s="89" t="s">
        <v>87</v>
      </c>
      <c r="C12" s="90">
        <v>2</v>
      </c>
      <c r="D12" s="81">
        <v>196</v>
      </c>
      <c r="E12" s="82">
        <f t="shared" si="6"/>
        <v>198</v>
      </c>
      <c r="F12" s="269"/>
      <c r="G12" s="270"/>
      <c r="H12" s="91">
        <v>178</v>
      </c>
      <c r="I12" s="84">
        <f t="shared" si="7"/>
        <v>180</v>
      </c>
      <c r="J12" s="269"/>
      <c r="K12" s="270"/>
      <c r="L12" s="83">
        <v>160</v>
      </c>
      <c r="M12" s="84">
        <f t="shared" si="8"/>
        <v>162</v>
      </c>
      <c r="N12" s="269"/>
      <c r="O12" s="270"/>
      <c r="P12" s="81">
        <v>211</v>
      </c>
      <c r="Q12" s="82">
        <f t="shared" si="9"/>
        <v>213</v>
      </c>
      <c r="R12" s="269"/>
      <c r="S12" s="270"/>
      <c r="T12" s="81">
        <v>193</v>
      </c>
      <c r="U12" s="82">
        <f t="shared" si="10"/>
        <v>195</v>
      </c>
      <c r="V12" s="269"/>
      <c r="W12" s="270"/>
      <c r="X12" s="92">
        <f t="shared" si="0"/>
        <v>948</v>
      </c>
      <c r="Y12" s="91">
        <f>D12+H12+L12+P12+T12</f>
        <v>938</v>
      </c>
      <c r="Z12" s="93">
        <f>AVERAGE(E12,I12,M12,Q12,U12)</f>
        <v>189.6</v>
      </c>
      <c r="AA12" s="94">
        <f>AVERAGE(E12,I12,M12,Q12,U12)-C12</f>
        <v>187.6</v>
      </c>
      <c r="AB12" s="264"/>
      <c r="AD12" s="35"/>
      <c r="AE12" s="35"/>
      <c r="AF12" s="35"/>
      <c r="AG12" s="35"/>
      <c r="AH12" s="35"/>
    </row>
    <row r="13" spans="1:34" s="101" customFormat="1" ht="44.45" customHeight="1" thickBot="1" x14ac:dyDescent="0.25">
      <c r="A13" s="79"/>
      <c r="B13" s="218" t="s">
        <v>57</v>
      </c>
      <c r="C13" s="122">
        <f>SUM(C14:C16)</f>
        <v>122</v>
      </c>
      <c r="D13" s="67">
        <f>SUM(D14:D16)</f>
        <v>477</v>
      </c>
      <c r="E13" s="96">
        <f>SUM(E14:E16)</f>
        <v>599</v>
      </c>
      <c r="F13" s="96">
        <f>E17</f>
        <v>524</v>
      </c>
      <c r="G13" s="73" t="str">
        <f>B17</f>
        <v>Egesten Metall</v>
      </c>
      <c r="H13" s="97">
        <f>SUM(H14:H16)</f>
        <v>363</v>
      </c>
      <c r="I13" s="96">
        <f>SUM(I14:I16)</f>
        <v>485</v>
      </c>
      <c r="J13" s="96">
        <f>I25</f>
        <v>594</v>
      </c>
      <c r="K13" s="73" t="str">
        <f>B25</f>
        <v>Eesti Raudtee</v>
      </c>
      <c r="L13" s="74">
        <f>SUM(L14:L16)</f>
        <v>372</v>
      </c>
      <c r="M13" s="96">
        <f>SUM(M14:M16)</f>
        <v>494</v>
      </c>
      <c r="N13" s="96">
        <f>M9</f>
        <v>554</v>
      </c>
      <c r="O13" s="73" t="str">
        <f>B9</f>
        <v>TER Team</v>
      </c>
      <c r="P13" s="74">
        <f>SUM(P14:P16)</f>
        <v>407</v>
      </c>
      <c r="Q13" s="96">
        <f>SUM(Q14:Q16)</f>
        <v>529</v>
      </c>
      <c r="R13" s="96">
        <f>Q5</f>
        <v>570</v>
      </c>
      <c r="S13" s="73" t="str">
        <f>B5</f>
        <v>Toode</v>
      </c>
      <c r="T13" s="74">
        <f>SUM(T14:T16)</f>
        <v>428</v>
      </c>
      <c r="U13" s="96">
        <f>SUM(U14:U16)</f>
        <v>550</v>
      </c>
      <c r="V13" s="96">
        <f>U21</f>
        <v>495</v>
      </c>
      <c r="W13" s="73" t="str">
        <f>B21</f>
        <v>Põdra Pubi</v>
      </c>
      <c r="X13" s="76">
        <f t="shared" si="0"/>
        <v>2657</v>
      </c>
      <c r="Y13" s="74">
        <f>SUM(Y14:Y16)</f>
        <v>2047</v>
      </c>
      <c r="Z13" s="100">
        <f>AVERAGE(Z14,Z15,Z16)</f>
        <v>177.13333333333333</v>
      </c>
      <c r="AA13" s="78">
        <f>AVERAGE(AA14,AA15,AA16)</f>
        <v>136.46666666666667</v>
      </c>
      <c r="AB13" s="262">
        <f>F14+J14+N14+R14+V14</f>
        <v>2</v>
      </c>
    </row>
    <row r="14" spans="1:34" s="101" customFormat="1" ht="16.149999999999999" customHeight="1" x14ac:dyDescent="0.2">
      <c r="A14" s="79"/>
      <c r="B14" s="80" t="s">
        <v>28</v>
      </c>
      <c r="C14" s="119">
        <v>47</v>
      </c>
      <c r="D14" s="81">
        <v>146</v>
      </c>
      <c r="E14" s="82">
        <f>D14+C14</f>
        <v>193</v>
      </c>
      <c r="F14" s="265">
        <v>1</v>
      </c>
      <c r="G14" s="266"/>
      <c r="H14" s="83">
        <v>127</v>
      </c>
      <c r="I14" s="84">
        <f>H14+C14</f>
        <v>174</v>
      </c>
      <c r="J14" s="265">
        <v>0</v>
      </c>
      <c r="K14" s="266"/>
      <c r="L14" s="83">
        <v>109</v>
      </c>
      <c r="M14" s="84">
        <f>L14+C14</f>
        <v>156</v>
      </c>
      <c r="N14" s="265">
        <v>0</v>
      </c>
      <c r="O14" s="266"/>
      <c r="P14" s="83">
        <v>143</v>
      </c>
      <c r="Q14" s="82">
        <f>P14+C14</f>
        <v>190</v>
      </c>
      <c r="R14" s="265">
        <v>0</v>
      </c>
      <c r="S14" s="266"/>
      <c r="T14" s="81">
        <v>129</v>
      </c>
      <c r="U14" s="82">
        <f>T14+C14</f>
        <v>176</v>
      </c>
      <c r="V14" s="265">
        <v>1</v>
      </c>
      <c r="W14" s="266"/>
      <c r="X14" s="84">
        <f t="shared" si="0"/>
        <v>889</v>
      </c>
      <c r="Y14" s="83">
        <f>D14+H14+L14+P14+T14</f>
        <v>654</v>
      </c>
      <c r="Z14" s="85">
        <f>AVERAGE(E14,I14,M14,Q14,U14)</f>
        <v>177.8</v>
      </c>
      <c r="AA14" s="86">
        <f>AVERAGE(E14,I14,M14,Q14,U14)-C14</f>
        <v>130.80000000000001</v>
      </c>
      <c r="AB14" s="263"/>
    </row>
    <row r="15" spans="1:34" s="101" customFormat="1" ht="16.149999999999999" customHeight="1" x14ac:dyDescent="0.2">
      <c r="A15" s="79"/>
      <c r="B15" s="87" t="s">
        <v>128</v>
      </c>
      <c r="C15" s="119">
        <v>58</v>
      </c>
      <c r="D15" s="81">
        <v>130</v>
      </c>
      <c r="E15" s="82">
        <f t="shared" ref="E15:E16" si="11">D15+C15</f>
        <v>188</v>
      </c>
      <c r="F15" s="267"/>
      <c r="G15" s="268"/>
      <c r="H15" s="83">
        <v>114</v>
      </c>
      <c r="I15" s="84">
        <f t="shared" ref="I15:I16" si="12">H15+C15</f>
        <v>172</v>
      </c>
      <c r="J15" s="267"/>
      <c r="K15" s="268"/>
      <c r="L15" s="83">
        <v>110</v>
      </c>
      <c r="M15" s="84">
        <f t="shared" ref="M15:M16" si="13">L15+C15</f>
        <v>168</v>
      </c>
      <c r="N15" s="267"/>
      <c r="O15" s="268"/>
      <c r="P15" s="81">
        <v>125</v>
      </c>
      <c r="Q15" s="82">
        <f t="shared" ref="Q15:Q16" si="14">P15+C15</f>
        <v>183</v>
      </c>
      <c r="R15" s="267"/>
      <c r="S15" s="268"/>
      <c r="T15" s="81">
        <v>124</v>
      </c>
      <c r="U15" s="82">
        <f t="shared" ref="U15:U16" si="15">T15+C15</f>
        <v>182</v>
      </c>
      <c r="V15" s="267"/>
      <c r="W15" s="268"/>
      <c r="X15" s="84">
        <f t="shared" si="0"/>
        <v>893</v>
      </c>
      <c r="Y15" s="83">
        <f>D15+H15+L15+P15+T15</f>
        <v>603</v>
      </c>
      <c r="Z15" s="85">
        <f>AVERAGE(E15,I15,M15,Q15,U15)</f>
        <v>178.6</v>
      </c>
      <c r="AA15" s="86">
        <f>AVERAGE(E15,I15,M15,Q15,U15)-C15</f>
        <v>120.6</v>
      </c>
      <c r="AB15" s="263"/>
    </row>
    <row r="16" spans="1:34" s="101" customFormat="1" ht="16.899999999999999" customHeight="1" thickBot="1" x14ac:dyDescent="0.25">
      <c r="A16" s="79"/>
      <c r="B16" s="89" t="s">
        <v>17</v>
      </c>
      <c r="C16" s="121">
        <v>17</v>
      </c>
      <c r="D16" s="81">
        <v>201</v>
      </c>
      <c r="E16" s="82">
        <f t="shared" si="11"/>
        <v>218</v>
      </c>
      <c r="F16" s="269"/>
      <c r="G16" s="270"/>
      <c r="H16" s="91">
        <v>122</v>
      </c>
      <c r="I16" s="84">
        <f t="shared" si="12"/>
        <v>139</v>
      </c>
      <c r="J16" s="269"/>
      <c r="K16" s="270"/>
      <c r="L16" s="83">
        <v>153</v>
      </c>
      <c r="M16" s="84">
        <f t="shared" si="13"/>
        <v>170</v>
      </c>
      <c r="N16" s="269"/>
      <c r="O16" s="270"/>
      <c r="P16" s="81">
        <v>139</v>
      </c>
      <c r="Q16" s="82">
        <f t="shared" si="14"/>
        <v>156</v>
      </c>
      <c r="R16" s="269"/>
      <c r="S16" s="270"/>
      <c r="T16" s="81">
        <v>175</v>
      </c>
      <c r="U16" s="82">
        <f t="shared" si="15"/>
        <v>192</v>
      </c>
      <c r="V16" s="269"/>
      <c r="W16" s="270"/>
      <c r="X16" s="92">
        <f t="shared" si="0"/>
        <v>875</v>
      </c>
      <c r="Y16" s="83">
        <f>D16+H16+L16+P16+T16</f>
        <v>790</v>
      </c>
      <c r="Z16" s="93">
        <f>AVERAGE(E16,I16,M16,Q16,U16)</f>
        <v>175</v>
      </c>
      <c r="AA16" s="94">
        <f>AVERAGE(E16,I16,M16,Q16,U16)-C16</f>
        <v>158</v>
      </c>
      <c r="AB16" s="264"/>
    </row>
    <row r="17" spans="1:28" s="101" customFormat="1" ht="48.75" customHeight="1" thickBot="1" x14ac:dyDescent="0.25">
      <c r="A17" s="79"/>
      <c r="B17" s="95" t="s">
        <v>70</v>
      </c>
      <c r="C17" s="122">
        <f>SUM(C18:C20)</f>
        <v>70</v>
      </c>
      <c r="D17" s="67">
        <f>SUM(D18:D20)</f>
        <v>454</v>
      </c>
      <c r="E17" s="96">
        <f>SUM(E18:E20)</f>
        <v>524</v>
      </c>
      <c r="F17" s="96">
        <f>E13</f>
        <v>599</v>
      </c>
      <c r="G17" s="73" t="str">
        <f>B13</f>
        <v>Malm ja Ko</v>
      </c>
      <c r="H17" s="102">
        <f>SUM(H18:H20)</f>
        <v>480</v>
      </c>
      <c r="I17" s="96">
        <f>SUM(I18:I20)</f>
        <v>550</v>
      </c>
      <c r="J17" s="96">
        <f>I9</f>
        <v>551</v>
      </c>
      <c r="K17" s="73" t="str">
        <f>B9</f>
        <v>TER Team</v>
      </c>
      <c r="L17" s="75">
        <f>SUM(L18:L20)</f>
        <v>419</v>
      </c>
      <c r="M17" s="99">
        <f>SUM(M18:M20)</f>
        <v>489</v>
      </c>
      <c r="N17" s="96">
        <f>M5</f>
        <v>588</v>
      </c>
      <c r="O17" s="73" t="str">
        <f>B5</f>
        <v>Toode</v>
      </c>
      <c r="P17" s="74">
        <f>SUM(P18:P20)</f>
        <v>426</v>
      </c>
      <c r="Q17" s="99">
        <f>SUM(Q18:Q20)</f>
        <v>496</v>
      </c>
      <c r="R17" s="96">
        <f>Q21</f>
        <v>584</v>
      </c>
      <c r="S17" s="73" t="str">
        <f>B21</f>
        <v>Põdra Pubi</v>
      </c>
      <c r="T17" s="74">
        <f>SUM(T18:T20)</f>
        <v>485</v>
      </c>
      <c r="U17" s="99">
        <f>SUM(U18:U20)</f>
        <v>555</v>
      </c>
      <c r="V17" s="96">
        <f>U25</f>
        <v>575</v>
      </c>
      <c r="W17" s="73" t="str">
        <f>B25</f>
        <v>Eesti Raudtee</v>
      </c>
      <c r="X17" s="76">
        <f t="shared" si="0"/>
        <v>2614</v>
      </c>
      <c r="Y17" s="74">
        <f>SUM(Y18:Y20)</f>
        <v>2264</v>
      </c>
      <c r="Z17" s="100">
        <f>AVERAGE(Z18,Z19,Z20)</f>
        <v>174.26666666666665</v>
      </c>
      <c r="AA17" s="78">
        <f>AVERAGE(AA18,AA19,AA20)</f>
        <v>150.93333333333334</v>
      </c>
      <c r="AB17" s="262">
        <f>F18+J18+N18+R18+V18</f>
        <v>0</v>
      </c>
    </row>
    <row r="18" spans="1:28" s="101" customFormat="1" ht="16.149999999999999" customHeight="1" x14ac:dyDescent="0.2">
      <c r="A18" s="79"/>
      <c r="B18" s="80" t="s">
        <v>81</v>
      </c>
      <c r="C18" s="119">
        <v>53</v>
      </c>
      <c r="D18" s="81">
        <v>116</v>
      </c>
      <c r="E18" s="82">
        <f>D18+C18</f>
        <v>169</v>
      </c>
      <c r="F18" s="265">
        <v>0</v>
      </c>
      <c r="G18" s="266"/>
      <c r="H18" s="83">
        <v>135</v>
      </c>
      <c r="I18" s="84">
        <f>H18+C18</f>
        <v>188</v>
      </c>
      <c r="J18" s="265">
        <v>0</v>
      </c>
      <c r="K18" s="266"/>
      <c r="L18" s="83">
        <v>119</v>
      </c>
      <c r="M18" s="84">
        <f>L18+C18</f>
        <v>172</v>
      </c>
      <c r="N18" s="265">
        <v>0</v>
      </c>
      <c r="O18" s="266"/>
      <c r="P18" s="83">
        <v>150</v>
      </c>
      <c r="Q18" s="82">
        <f>P18+C18</f>
        <v>203</v>
      </c>
      <c r="R18" s="265">
        <v>0</v>
      </c>
      <c r="S18" s="266"/>
      <c r="T18" s="81">
        <v>127</v>
      </c>
      <c r="U18" s="82">
        <f>T18+C18</f>
        <v>180</v>
      </c>
      <c r="V18" s="265">
        <v>0</v>
      </c>
      <c r="W18" s="266"/>
      <c r="X18" s="84">
        <f t="shared" si="0"/>
        <v>912</v>
      </c>
      <c r="Y18" s="83">
        <f>D18+H18+L18+P18+T18</f>
        <v>647</v>
      </c>
      <c r="Z18" s="85">
        <f>AVERAGE(E18,I18,M18,Q18,U18)</f>
        <v>182.4</v>
      </c>
      <c r="AA18" s="86">
        <f>AVERAGE(E18,I18,M18,Q18,U18)-C18</f>
        <v>129.4</v>
      </c>
      <c r="AB18" s="263"/>
    </row>
    <row r="19" spans="1:28" s="101" customFormat="1" ht="16.149999999999999" customHeight="1" x14ac:dyDescent="0.2">
      <c r="A19" s="79"/>
      <c r="B19" s="87" t="s">
        <v>82</v>
      </c>
      <c r="C19" s="119">
        <v>0</v>
      </c>
      <c r="D19" s="81">
        <v>215</v>
      </c>
      <c r="E19" s="82">
        <f t="shared" ref="E19:E20" si="16">D19+C19</f>
        <v>215</v>
      </c>
      <c r="F19" s="267"/>
      <c r="G19" s="268"/>
      <c r="H19" s="83">
        <v>195</v>
      </c>
      <c r="I19" s="84">
        <f t="shared" ref="I19:I20" si="17">H19+C19</f>
        <v>195</v>
      </c>
      <c r="J19" s="267"/>
      <c r="K19" s="268"/>
      <c r="L19" s="83">
        <v>138</v>
      </c>
      <c r="M19" s="84">
        <f t="shared" ref="M19:M20" si="18">L19+C19</f>
        <v>138</v>
      </c>
      <c r="N19" s="267"/>
      <c r="O19" s="268"/>
      <c r="P19" s="81">
        <v>131</v>
      </c>
      <c r="Q19" s="82">
        <f t="shared" ref="Q19:Q20" si="19">P19+C19</f>
        <v>131</v>
      </c>
      <c r="R19" s="267"/>
      <c r="S19" s="268"/>
      <c r="T19" s="81">
        <v>183</v>
      </c>
      <c r="U19" s="82">
        <f t="shared" ref="U19:U20" si="20">T19+C19</f>
        <v>183</v>
      </c>
      <c r="V19" s="267"/>
      <c r="W19" s="268"/>
      <c r="X19" s="84">
        <f t="shared" si="0"/>
        <v>862</v>
      </c>
      <c r="Y19" s="83">
        <f>D19+H19+L19+P19+T19</f>
        <v>862</v>
      </c>
      <c r="Z19" s="85">
        <f>AVERAGE(E19,I19,M19,Q19,U19)</f>
        <v>172.4</v>
      </c>
      <c r="AA19" s="86">
        <f>AVERAGE(E19,I19,M19,Q19,U19)-C19</f>
        <v>172.4</v>
      </c>
      <c r="AB19" s="263"/>
    </row>
    <row r="20" spans="1:28" s="101" customFormat="1" ht="16.899999999999999" customHeight="1" thickBot="1" x14ac:dyDescent="0.25">
      <c r="A20" s="79"/>
      <c r="B20" s="89" t="s">
        <v>83</v>
      </c>
      <c r="C20" s="121">
        <v>17</v>
      </c>
      <c r="D20" s="81">
        <v>123</v>
      </c>
      <c r="E20" s="82">
        <f t="shared" si="16"/>
        <v>140</v>
      </c>
      <c r="F20" s="269"/>
      <c r="G20" s="270"/>
      <c r="H20" s="91">
        <v>150</v>
      </c>
      <c r="I20" s="84">
        <f t="shared" si="17"/>
        <v>167</v>
      </c>
      <c r="J20" s="269"/>
      <c r="K20" s="270"/>
      <c r="L20" s="83">
        <v>162</v>
      </c>
      <c r="M20" s="84">
        <f t="shared" si="18"/>
        <v>179</v>
      </c>
      <c r="N20" s="269"/>
      <c r="O20" s="270"/>
      <c r="P20" s="81">
        <v>145</v>
      </c>
      <c r="Q20" s="82">
        <f t="shared" si="19"/>
        <v>162</v>
      </c>
      <c r="R20" s="269"/>
      <c r="S20" s="270"/>
      <c r="T20" s="81">
        <v>175</v>
      </c>
      <c r="U20" s="82">
        <f t="shared" si="20"/>
        <v>192</v>
      </c>
      <c r="V20" s="269"/>
      <c r="W20" s="270"/>
      <c r="X20" s="92">
        <f t="shared" si="0"/>
        <v>840</v>
      </c>
      <c r="Y20" s="91">
        <f>D20+H20+L20+P20+T20</f>
        <v>755</v>
      </c>
      <c r="Z20" s="93">
        <f>AVERAGE(E20,I20,M20,Q20,U20)</f>
        <v>168</v>
      </c>
      <c r="AA20" s="94">
        <f>AVERAGE(E20,I20,M20,Q20,U20)-C20</f>
        <v>151</v>
      </c>
      <c r="AB20" s="264"/>
    </row>
    <row r="21" spans="1:28" s="101" customFormat="1" ht="48.75" customHeight="1" x14ac:dyDescent="0.2">
      <c r="A21" s="79"/>
      <c r="B21" s="104" t="s">
        <v>21</v>
      </c>
      <c r="C21" s="122">
        <f>SUM(C22:C24)</f>
        <v>99</v>
      </c>
      <c r="D21" s="67">
        <f>SUM(D22:D24)</f>
        <v>438</v>
      </c>
      <c r="E21" s="96">
        <f>SUM(E22:E24)</f>
        <v>537</v>
      </c>
      <c r="F21" s="96">
        <f>E9</f>
        <v>581</v>
      </c>
      <c r="G21" s="73" t="str">
        <f>B9</f>
        <v>TER Team</v>
      </c>
      <c r="H21" s="97">
        <f>SUM(H22:H24)</f>
        <v>387</v>
      </c>
      <c r="I21" s="96">
        <f>SUM(I22:I24)</f>
        <v>486</v>
      </c>
      <c r="J21" s="96">
        <f>I5</f>
        <v>574</v>
      </c>
      <c r="K21" s="73" t="str">
        <f>B5</f>
        <v>Toode</v>
      </c>
      <c r="L21" s="74">
        <f>SUM(L22:L24)</f>
        <v>426</v>
      </c>
      <c r="M21" s="98">
        <f>SUM(M22:M24)</f>
        <v>525</v>
      </c>
      <c r="N21" s="96">
        <f>M25</f>
        <v>541</v>
      </c>
      <c r="O21" s="73" t="str">
        <f>B25</f>
        <v>Eesti Raudtee</v>
      </c>
      <c r="P21" s="74">
        <f>SUM(P22:P24)</f>
        <v>485</v>
      </c>
      <c r="Q21" s="98">
        <f>SUM(Q22:Q24)</f>
        <v>584</v>
      </c>
      <c r="R21" s="96">
        <f>Q17</f>
        <v>496</v>
      </c>
      <c r="S21" s="73" t="str">
        <f>B17</f>
        <v>Egesten Metall</v>
      </c>
      <c r="T21" s="74">
        <f>SUM(T22:T24)</f>
        <v>396</v>
      </c>
      <c r="U21" s="98">
        <f>SUM(U22:U24)</f>
        <v>495</v>
      </c>
      <c r="V21" s="96">
        <f>U13</f>
        <v>550</v>
      </c>
      <c r="W21" s="73" t="str">
        <f>B13</f>
        <v>Malm ja Ko</v>
      </c>
      <c r="X21" s="76">
        <f t="shared" si="0"/>
        <v>2627</v>
      </c>
      <c r="Y21" s="74">
        <f>SUM(Y22:Y24)</f>
        <v>2132</v>
      </c>
      <c r="Z21" s="100">
        <f>AVERAGE(Z22,Z23,Z24)</f>
        <v>175.13333333333333</v>
      </c>
      <c r="AA21" s="78">
        <f>AVERAGE(AA22,AA23,AA24)</f>
        <v>142.13333333333333</v>
      </c>
      <c r="AB21" s="262">
        <f>F22+J22+N22+R22+V22</f>
        <v>1</v>
      </c>
    </row>
    <row r="22" spans="1:28" s="101" customFormat="1" ht="16.149999999999999" customHeight="1" x14ac:dyDescent="0.2">
      <c r="A22" s="79"/>
      <c r="B22" s="103" t="s">
        <v>48</v>
      </c>
      <c r="C22" s="119">
        <v>34</v>
      </c>
      <c r="D22" s="81">
        <v>188</v>
      </c>
      <c r="E22" s="82">
        <f>D22+C22</f>
        <v>222</v>
      </c>
      <c r="F22" s="265">
        <v>0</v>
      </c>
      <c r="G22" s="266"/>
      <c r="H22" s="83">
        <v>134</v>
      </c>
      <c r="I22" s="84">
        <f>H22+C22</f>
        <v>168</v>
      </c>
      <c r="J22" s="265">
        <v>0</v>
      </c>
      <c r="K22" s="266"/>
      <c r="L22" s="83">
        <v>147</v>
      </c>
      <c r="M22" s="84">
        <f>L22+C22</f>
        <v>181</v>
      </c>
      <c r="N22" s="265">
        <v>0</v>
      </c>
      <c r="O22" s="266"/>
      <c r="P22" s="83">
        <v>155</v>
      </c>
      <c r="Q22" s="82">
        <f>P22+C22</f>
        <v>189</v>
      </c>
      <c r="R22" s="265">
        <v>1</v>
      </c>
      <c r="S22" s="266"/>
      <c r="T22" s="81">
        <v>138</v>
      </c>
      <c r="U22" s="82">
        <f>T22+C22</f>
        <v>172</v>
      </c>
      <c r="V22" s="265">
        <v>0</v>
      </c>
      <c r="W22" s="266"/>
      <c r="X22" s="84">
        <f t="shared" si="0"/>
        <v>932</v>
      </c>
      <c r="Y22" s="83">
        <f>D22+H22+L22+P22+T22</f>
        <v>762</v>
      </c>
      <c r="Z22" s="85">
        <f>AVERAGE(E22,I22,M22,Q22,U22)</f>
        <v>186.4</v>
      </c>
      <c r="AA22" s="86">
        <f>AVERAGE(E22,I22,M22,Q22,U22)-C22</f>
        <v>152.4</v>
      </c>
      <c r="AB22" s="263"/>
    </row>
    <row r="23" spans="1:28" s="101" customFormat="1" ht="16.149999999999999" customHeight="1" x14ac:dyDescent="0.2">
      <c r="A23" s="79"/>
      <c r="B23" s="87" t="s">
        <v>49</v>
      </c>
      <c r="C23" s="119">
        <v>42</v>
      </c>
      <c r="D23" s="81">
        <v>103</v>
      </c>
      <c r="E23" s="82">
        <f t="shared" ref="E23:E24" si="21">D23+C23</f>
        <v>145</v>
      </c>
      <c r="F23" s="267"/>
      <c r="G23" s="268"/>
      <c r="H23" s="83">
        <v>121</v>
      </c>
      <c r="I23" s="84">
        <f t="shared" ref="I23:I24" si="22">H23+C23</f>
        <v>163</v>
      </c>
      <c r="J23" s="267"/>
      <c r="K23" s="268"/>
      <c r="L23" s="83">
        <v>110</v>
      </c>
      <c r="M23" s="84">
        <f t="shared" ref="M23:M24" si="23">L23+C23</f>
        <v>152</v>
      </c>
      <c r="N23" s="267"/>
      <c r="O23" s="268"/>
      <c r="P23" s="81">
        <v>170</v>
      </c>
      <c r="Q23" s="82">
        <f t="shared" ref="Q23:Q24" si="24">P23+C23</f>
        <v>212</v>
      </c>
      <c r="R23" s="267"/>
      <c r="S23" s="268"/>
      <c r="T23" s="81">
        <v>133</v>
      </c>
      <c r="U23" s="82">
        <f t="shared" ref="U23:U24" si="25">T23+C23</f>
        <v>175</v>
      </c>
      <c r="V23" s="267"/>
      <c r="W23" s="268"/>
      <c r="X23" s="84">
        <f t="shared" si="0"/>
        <v>847</v>
      </c>
      <c r="Y23" s="83">
        <f>D23+H23+L23+P23+T23</f>
        <v>637</v>
      </c>
      <c r="Z23" s="85">
        <f>AVERAGE(E23,I23,M23,Q23,U23)</f>
        <v>169.4</v>
      </c>
      <c r="AA23" s="86">
        <f>AVERAGE(E23,I23,M23,Q23,U23)-C23</f>
        <v>127.4</v>
      </c>
      <c r="AB23" s="263"/>
    </row>
    <row r="24" spans="1:28" s="101" customFormat="1" ht="16.899999999999999" customHeight="1" thickBot="1" x14ac:dyDescent="0.25">
      <c r="A24" s="79"/>
      <c r="B24" s="89" t="s">
        <v>50</v>
      </c>
      <c r="C24" s="121">
        <v>23</v>
      </c>
      <c r="D24" s="81">
        <v>147</v>
      </c>
      <c r="E24" s="82">
        <f t="shared" si="21"/>
        <v>170</v>
      </c>
      <c r="F24" s="269"/>
      <c r="G24" s="270"/>
      <c r="H24" s="91">
        <v>132</v>
      </c>
      <c r="I24" s="84">
        <f t="shared" si="22"/>
        <v>155</v>
      </c>
      <c r="J24" s="269"/>
      <c r="K24" s="270"/>
      <c r="L24" s="83">
        <v>169</v>
      </c>
      <c r="M24" s="84">
        <f t="shared" si="23"/>
        <v>192</v>
      </c>
      <c r="N24" s="269"/>
      <c r="O24" s="270"/>
      <c r="P24" s="81">
        <v>160</v>
      </c>
      <c r="Q24" s="82">
        <f t="shared" si="24"/>
        <v>183</v>
      </c>
      <c r="R24" s="269"/>
      <c r="S24" s="270"/>
      <c r="T24" s="81">
        <v>125</v>
      </c>
      <c r="U24" s="82">
        <f t="shared" si="25"/>
        <v>148</v>
      </c>
      <c r="V24" s="269"/>
      <c r="W24" s="270"/>
      <c r="X24" s="92">
        <f t="shared" si="0"/>
        <v>848</v>
      </c>
      <c r="Y24" s="91">
        <f>D24+H24+L24+P24+T24</f>
        <v>733</v>
      </c>
      <c r="Z24" s="93">
        <f>AVERAGE(E24,I24,M24,Q24,U24)</f>
        <v>169.6</v>
      </c>
      <c r="AA24" s="94">
        <f>AVERAGE(E24,I24,M24,Q24,U24)-C24</f>
        <v>146.6</v>
      </c>
      <c r="AB24" s="264"/>
    </row>
    <row r="25" spans="1:28" s="101" customFormat="1" ht="48.75" customHeight="1" thickBot="1" x14ac:dyDescent="0.25">
      <c r="A25" s="79"/>
      <c r="B25" s="95" t="s">
        <v>98</v>
      </c>
      <c r="C25" s="122">
        <f>SUM(C26:C28)</f>
        <v>92</v>
      </c>
      <c r="D25" s="67">
        <f>SUM(D26:D28)</f>
        <v>443</v>
      </c>
      <c r="E25" s="96">
        <f>SUM(E26:E28)</f>
        <v>535</v>
      </c>
      <c r="F25" s="96">
        <f>E5</f>
        <v>573</v>
      </c>
      <c r="G25" s="73" t="str">
        <f>B5</f>
        <v>Toode</v>
      </c>
      <c r="H25" s="97">
        <f>SUM(H26:H28)</f>
        <v>502</v>
      </c>
      <c r="I25" s="96">
        <f>SUM(I26:I28)</f>
        <v>594</v>
      </c>
      <c r="J25" s="96">
        <f>I13</f>
        <v>485</v>
      </c>
      <c r="K25" s="73" t="str">
        <f>B13</f>
        <v>Malm ja Ko</v>
      </c>
      <c r="L25" s="75">
        <f>SUM(L26:L28)</f>
        <v>449</v>
      </c>
      <c r="M25" s="99">
        <f>SUM(M26:M28)</f>
        <v>541</v>
      </c>
      <c r="N25" s="96">
        <f>M21</f>
        <v>525</v>
      </c>
      <c r="O25" s="73" t="str">
        <f>B21</f>
        <v>Põdra Pubi</v>
      </c>
      <c r="P25" s="74">
        <f>SUM(P26:P28)</f>
        <v>500</v>
      </c>
      <c r="Q25" s="99">
        <f>SUM(Q26:Q28)</f>
        <v>592</v>
      </c>
      <c r="R25" s="96">
        <f>Q9</f>
        <v>602</v>
      </c>
      <c r="S25" s="73" t="str">
        <f>B9</f>
        <v>TER Team</v>
      </c>
      <c r="T25" s="74">
        <f>SUM(T26:T28)</f>
        <v>483</v>
      </c>
      <c r="U25" s="99">
        <f>SUM(U26:U28)</f>
        <v>575</v>
      </c>
      <c r="V25" s="96">
        <f>U17</f>
        <v>555</v>
      </c>
      <c r="W25" s="73" t="str">
        <f>B17</f>
        <v>Egesten Metall</v>
      </c>
      <c r="X25" s="76">
        <f t="shared" si="0"/>
        <v>2837</v>
      </c>
      <c r="Y25" s="74">
        <f>SUM(Y26:Y28)</f>
        <v>2377</v>
      </c>
      <c r="Z25" s="100">
        <f>AVERAGE(Z26,Z27,Z28)</f>
        <v>189.13333333333335</v>
      </c>
      <c r="AA25" s="78">
        <f>AVERAGE(AA26,AA27,AA28)</f>
        <v>158.46666666666667</v>
      </c>
      <c r="AB25" s="262">
        <f>F26+J26+N26+R26+V26</f>
        <v>3</v>
      </c>
    </row>
    <row r="26" spans="1:28" s="101" customFormat="1" ht="16.149999999999999" customHeight="1" x14ac:dyDescent="0.2">
      <c r="A26" s="79"/>
      <c r="B26" s="80" t="s">
        <v>108</v>
      </c>
      <c r="C26" s="119">
        <v>35</v>
      </c>
      <c r="D26" s="81">
        <v>152</v>
      </c>
      <c r="E26" s="82">
        <f>D26+C26</f>
        <v>187</v>
      </c>
      <c r="F26" s="265">
        <v>0</v>
      </c>
      <c r="G26" s="266"/>
      <c r="H26" s="83">
        <v>188</v>
      </c>
      <c r="I26" s="84">
        <f>H26+C26</f>
        <v>223</v>
      </c>
      <c r="J26" s="265">
        <v>1</v>
      </c>
      <c r="K26" s="266"/>
      <c r="L26" s="83">
        <v>136</v>
      </c>
      <c r="M26" s="84">
        <f>L26+C26</f>
        <v>171</v>
      </c>
      <c r="N26" s="265">
        <v>1</v>
      </c>
      <c r="O26" s="266"/>
      <c r="P26" s="83">
        <v>204</v>
      </c>
      <c r="Q26" s="82">
        <f>P26+C26</f>
        <v>239</v>
      </c>
      <c r="R26" s="265">
        <v>0</v>
      </c>
      <c r="S26" s="266"/>
      <c r="T26" s="81">
        <v>157</v>
      </c>
      <c r="U26" s="82">
        <f>T26+C26</f>
        <v>192</v>
      </c>
      <c r="V26" s="265">
        <v>1</v>
      </c>
      <c r="W26" s="266"/>
      <c r="X26" s="84">
        <f t="shared" si="0"/>
        <v>1012</v>
      </c>
      <c r="Y26" s="83">
        <f>D26+H26+L26+P26+T26</f>
        <v>837</v>
      </c>
      <c r="Z26" s="85">
        <f>AVERAGE(E26,I26,M26,Q26,U26)</f>
        <v>202.4</v>
      </c>
      <c r="AA26" s="86">
        <f>AVERAGE(E26,I26,M26,Q26,U26)-C26</f>
        <v>167.4</v>
      </c>
      <c r="AB26" s="263"/>
    </row>
    <row r="27" spans="1:28" s="101" customFormat="1" ht="16.149999999999999" customHeight="1" x14ac:dyDescent="0.2">
      <c r="A27" s="79"/>
      <c r="B27" s="87" t="s">
        <v>113</v>
      </c>
      <c r="C27" s="119">
        <v>23</v>
      </c>
      <c r="D27" s="81">
        <v>134</v>
      </c>
      <c r="E27" s="82">
        <f t="shared" ref="E27:E28" si="26">D27+C27</f>
        <v>157</v>
      </c>
      <c r="F27" s="267"/>
      <c r="G27" s="268"/>
      <c r="H27" s="83">
        <v>148</v>
      </c>
      <c r="I27" s="84">
        <f t="shared" ref="I27:I28" si="27">H27+C27</f>
        <v>171</v>
      </c>
      <c r="J27" s="267"/>
      <c r="K27" s="268"/>
      <c r="L27" s="83">
        <v>150</v>
      </c>
      <c r="M27" s="84">
        <f t="shared" ref="M27:M28" si="28">L27+C27</f>
        <v>173</v>
      </c>
      <c r="N27" s="267"/>
      <c r="O27" s="268"/>
      <c r="P27" s="81">
        <v>128</v>
      </c>
      <c r="Q27" s="82">
        <f t="shared" ref="Q27:Q28" si="29">P27+C27</f>
        <v>151</v>
      </c>
      <c r="R27" s="267"/>
      <c r="S27" s="268"/>
      <c r="T27" s="81">
        <v>149</v>
      </c>
      <c r="U27" s="82">
        <f t="shared" ref="U27:U28" si="30">T27+C27</f>
        <v>172</v>
      </c>
      <c r="V27" s="267"/>
      <c r="W27" s="268"/>
      <c r="X27" s="84">
        <f t="shared" si="0"/>
        <v>824</v>
      </c>
      <c r="Y27" s="83">
        <f>D27+H27+L27+P27+T27</f>
        <v>709</v>
      </c>
      <c r="Z27" s="85">
        <f>AVERAGE(E27,I27,M27,Q27,U27)</f>
        <v>164.8</v>
      </c>
      <c r="AA27" s="86">
        <f>AVERAGE(E27,I27,M27,Q27,U27)-C27</f>
        <v>141.80000000000001</v>
      </c>
      <c r="AB27" s="263"/>
    </row>
    <row r="28" spans="1:28" s="101" customFormat="1" ht="16.899999999999999" customHeight="1" thickBot="1" x14ac:dyDescent="0.25">
      <c r="A28" s="79"/>
      <c r="B28" s="89" t="s">
        <v>97</v>
      </c>
      <c r="C28" s="121">
        <v>34</v>
      </c>
      <c r="D28" s="81">
        <v>157</v>
      </c>
      <c r="E28" s="82">
        <f t="shared" si="26"/>
        <v>191</v>
      </c>
      <c r="F28" s="269"/>
      <c r="G28" s="270"/>
      <c r="H28" s="91">
        <v>166</v>
      </c>
      <c r="I28" s="84">
        <f t="shared" si="27"/>
        <v>200</v>
      </c>
      <c r="J28" s="269"/>
      <c r="K28" s="270"/>
      <c r="L28" s="83">
        <v>163</v>
      </c>
      <c r="M28" s="84">
        <f t="shared" si="28"/>
        <v>197</v>
      </c>
      <c r="N28" s="269"/>
      <c r="O28" s="270"/>
      <c r="P28" s="81">
        <v>168</v>
      </c>
      <c r="Q28" s="82">
        <f t="shared" si="29"/>
        <v>202</v>
      </c>
      <c r="R28" s="269"/>
      <c r="S28" s="270"/>
      <c r="T28" s="81">
        <v>177</v>
      </c>
      <c r="U28" s="82">
        <f t="shared" si="30"/>
        <v>211</v>
      </c>
      <c r="V28" s="269"/>
      <c r="W28" s="270"/>
      <c r="X28" s="92">
        <f t="shared" si="0"/>
        <v>1001</v>
      </c>
      <c r="Y28" s="91">
        <f>D28+H28+L28+P28+T28</f>
        <v>831</v>
      </c>
      <c r="Z28" s="93">
        <f>AVERAGE(E28,I28,M28,Q28,U28)</f>
        <v>200.2</v>
      </c>
      <c r="AA28" s="94">
        <f>AVERAGE(E28,I28,M28,Q28,U28)-C28</f>
        <v>166.2</v>
      </c>
      <c r="AB28" s="264"/>
    </row>
    <row r="29" spans="1:28" s="101" customFormat="1" ht="16.899999999999999" customHeight="1" x14ac:dyDescent="0.2">
      <c r="A29" s="79"/>
      <c r="B29" s="105"/>
      <c r="C29" s="106"/>
      <c r="D29" s="107"/>
      <c r="E29" s="108"/>
      <c r="F29" s="109"/>
      <c r="G29" s="109"/>
      <c r="H29" s="107"/>
      <c r="I29" s="108"/>
      <c r="J29" s="109"/>
      <c r="K29" s="109"/>
      <c r="L29" s="107"/>
      <c r="M29" s="108"/>
      <c r="N29" s="109"/>
      <c r="O29" s="109"/>
      <c r="P29" s="107"/>
      <c r="Q29" s="108"/>
      <c r="R29" s="109"/>
      <c r="S29" s="109"/>
      <c r="T29" s="107"/>
      <c r="U29" s="108"/>
      <c r="V29" s="109"/>
      <c r="W29" s="109"/>
      <c r="X29" s="108"/>
      <c r="Y29" s="107"/>
      <c r="Z29" s="110"/>
      <c r="AA29" s="111"/>
      <c r="AB29" s="112"/>
    </row>
  </sheetData>
  <mergeCells count="46"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</mergeCells>
  <conditionalFormatting sqref="C5:C7 C9:C11 C13:C15 C17:C19">
    <cfRule type="cellIs" dxfId="838" priority="58" stopIfTrue="1" operator="between">
      <formula>200</formula>
      <formula>300</formula>
    </cfRule>
  </conditionalFormatting>
  <conditionalFormatting sqref="AA2:AA4">
    <cfRule type="cellIs" dxfId="837" priority="59" stopIfTrue="1" operator="between">
      <formula>200</formula>
      <formula>300</formula>
    </cfRule>
  </conditionalFormatting>
  <conditionalFormatting sqref="V9:W9 J9:K9 F9:G9 E6:F6 L6:L9 N6 T6:T9 U6:V6 H6:H9 I6:J6 R6 E17:W17 E21:W21 E25:W25 E13:W13 M9:S9 E7:E9 I7:I9 X5:AA29 U7:U9">
    <cfRule type="cellIs" dxfId="836" priority="60" stopIfTrue="1" operator="between">
      <formula>200</formula>
      <formula>300</formula>
    </cfRule>
  </conditionalFormatting>
  <conditionalFormatting sqref="D9">
    <cfRule type="cellIs" dxfId="835" priority="57" stopIfTrue="1" operator="between">
      <formula>200</formula>
      <formula>300</formula>
    </cfRule>
  </conditionalFormatting>
  <conditionalFormatting sqref="D13">
    <cfRule type="cellIs" dxfId="834" priority="56" stopIfTrue="1" operator="between">
      <formula>200</formula>
      <formula>300</formula>
    </cfRule>
  </conditionalFormatting>
  <conditionalFormatting sqref="D17">
    <cfRule type="cellIs" dxfId="833" priority="55" stopIfTrue="1" operator="between">
      <formula>200</formula>
      <formula>300</formula>
    </cfRule>
  </conditionalFormatting>
  <conditionalFormatting sqref="D21">
    <cfRule type="cellIs" dxfId="832" priority="54" stopIfTrue="1" operator="between">
      <formula>200</formula>
      <formula>300</formula>
    </cfRule>
  </conditionalFormatting>
  <conditionalFormatting sqref="D25">
    <cfRule type="cellIs" dxfId="831" priority="53" stopIfTrue="1" operator="between">
      <formula>200</formula>
      <formula>300</formula>
    </cfRule>
  </conditionalFormatting>
  <conditionalFormatting sqref="D5">
    <cfRule type="cellIs" dxfId="830" priority="52" stopIfTrue="1" operator="between">
      <formula>200</formula>
      <formula>300</formula>
    </cfRule>
  </conditionalFormatting>
  <conditionalFormatting sqref="E5:W5">
    <cfRule type="cellIs" dxfId="829" priority="51" stopIfTrue="1" operator="between">
      <formula>200</formula>
      <formula>300</formula>
    </cfRule>
  </conditionalFormatting>
  <conditionalFormatting sqref="F22 L22:L24 N22 T22:T24 V22 H22:H24 J22 P22:P24 R22 D22:D24">
    <cfRule type="cellIs" dxfId="828" priority="47" stopIfTrue="1" operator="between">
      <formula>200</formula>
      <formula>300</formula>
    </cfRule>
  </conditionalFormatting>
  <conditionalFormatting sqref="F18 L18:L20 N18 T18:T20 V18 H18:H20 J18 P18:P20 R18">
    <cfRule type="cellIs" dxfId="827" priority="48" stopIfTrue="1" operator="between">
      <formula>200</formula>
      <formula>300</formula>
    </cfRule>
  </conditionalFormatting>
  <conditionalFormatting sqref="F26 L26:L29 N26 V26 H26:H29 J26 P26:P29 R26">
    <cfRule type="cellIs" dxfId="826" priority="46" stopIfTrue="1" operator="between">
      <formula>200</formula>
      <formula>300</formula>
    </cfRule>
  </conditionalFormatting>
  <conditionalFormatting sqref="F10 L10:L12 N10 T10:T12 V10 H10:H12 J10 P10:P12 R10">
    <cfRule type="cellIs" dxfId="825" priority="50" stopIfTrue="1" operator="between">
      <formula>200</formula>
      <formula>300</formula>
    </cfRule>
  </conditionalFormatting>
  <conditionalFormatting sqref="F14 L14:L16 N14 T14:T16 V14 H14:H16 J14 P14:P16 R14">
    <cfRule type="cellIs" dxfId="824" priority="49" stopIfTrue="1" operator="between">
      <formula>200</formula>
      <formula>300</formula>
    </cfRule>
  </conditionalFormatting>
  <conditionalFormatting sqref="Q6:Q8 Q14:Q16 Q18:Q20 Q22:Q24">
    <cfRule type="cellIs" dxfId="823" priority="45" stopIfTrue="1" operator="between">
      <formula>200</formula>
      <formula>300</formula>
    </cfRule>
  </conditionalFormatting>
  <conditionalFormatting sqref="T26:T29">
    <cfRule type="cellIs" dxfId="822" priority="44" stopIfTrue="1" operator="between">
      <formula>200</formula>
      <formula>300</formula>
    </cfRule>
  </conditionalFormatting>
  <conditionalFormatting sqref="M6:M8">
    <cfRule type="cellIs" dxfId="821" priority="43" stopIfTrue="1" operator="between">
      <formula>200</formula>
      <formula>300</formula>
    </cfRule>
  </conditionalFormatting>
  <conditionalFormatting sqref="D26:D29 D18:D20 D14:D16 D10:D12 D6:D8">
    <cfRule type="cellIs" dxfId="820" priority="41" stopIfTrue="1" operator="between">
      <formula>200</formula>
      <formula>300</formula>
    </cfRule>
  </conditionalFormatting>
  <conditionalFormatting sqref="P6:P8">
    <cfRule type="cellIs" dxfId="819" priority="42" stopIfTrue="1" operator="between">
      <formula>200</formula>
      <formula>300</formula>
    </cfRule>
  </conditionalFormatting>
  <conditionalFormatting sqref="E29">
    <cfRule type="cellIs" dxfId="818" priority="40" stopIfTrue="1" operator="between">
      <formula>200</formula>
      <formula>300</formula>
    </cfRule>
  </conditionalFormatting>
  <conditionalFormatting sqref="M29">
    <cfRule type="cellIs" dxfId="817" priority="38" stopIfTrue="1" operator="between">
      <formula>200</formula>
      <formula>300</formula>
    </cfRule>
  </conditionalFormatting>
  <conditionalFormatting sqref="I29">
    <cfRule type="cellIs" dxfId="816" priority="39" stopIfTrue="1" operator="between">
      <formula>200</formula>
      <formula>300</formula>
    </cfRule>
  </conditionalFormatting>
  <conditionalFormatting sqref="Q29">
    <cfRule type="cellIs" dxfId="815" priority="37" stopIfTrue="1" operator="between">
      <formula>200</formula>
      <formula>300</formula>
    </cfRule>
  </conditionalFormatting>
  <conditionalFormatting sqref="U29">
    <cfRule type="cellIs" dxfId="814" priority="36" stopIfTrue="1" operator="between">
      <formula>200</formula>
      <formula>300</formula>
    </cfRule>
  </conditionalFormatting>
  <conditionalFormatting sqref="C25:C27">
    <cfRule type="cellIs" dxfId="813" priority="11" stopIfTrue="1" operator="between">
      <formula>200</formula>
      <formula>300</formula>
    </cfRule>
  </conditionalFormatting>
  <conditionalFormatting sqref="C21:C23">
    <cfRule type="cellIs" dxfId="812" priority="10" stopIfTrue="1" operator="between">
      <formula>200</formula>
      <formula>300</formula>
    </cfRule>
  </conditionalFormatting>
  <conditionalFormatting sqref="E10:E12">
    <cfRule type="cellIs" dxfId="811" priority="9" stopIfTrue="1" operator="between">
      <formula>200</formula>
      <formula>300</formula>
    </cfRule>
  </conditionalFormatting>
  <conditionalFormatting sqref="E14:E16">
    <cfRule type="cellIs" dxfId="810" priority="8" stopIfTrue="1" operator="between">
      <formula>200</formula>
      <formula>300</formula>
    </cfRule>
  </conditionalFormatting>
  <conditionalFormatting sqref="E18:E20">
    <cfRule type="cellIs" dxfId="809" priority="7" stopIfTrue="1" operator="between">
      <formula>200</formula>
      <formula>300</formula>
    </cfRule>
  </conditionalFormatting>
  <conditionalFormatting sqref="E22:E24">
    <cfRule type="cellIs" dxfId="808" priority="6" stopIfTrue="1" operator="between">
      <formula>200</formula>
      <formula>300</formula>
    </cfRule>
  </conditionalFormatting>
  <conditionalFormatting sqref="E26:E28">
    <cfRule type="cellIs" dxfId="807" priority="5" stopIfTrue="1" operator="between">
      <formula>200</formula>
      <formula>300</formula>
    </cfRule>
  </conditionalFormatting>
  <conditionalFormatting sqref="I26:I28 I22:I24 I18:I20 I14:I16 I10:I12">
    <cfRule type="cellIs" dxfId="806" priority="4" stopIfTrue="1" operator="between">
      <formula>200</formula>
      <formula>300</formula>
    </cfRule>
  </conditionalFormatting>
  <conditionalFormatting sqref="M26:M28 M22:M24 M18:M20 M14:M16 M10:M12">
    <cfRule type="cellIs" dxfId="805" priority="3" stopIfTrue="1" operator="between">
      <formula>200</formula>
      <formula>300</formula>
    </cfRule>
  </conditionalFormatting>
  <conditionalFormatting sqref="Q26:Q28 Q10:Q12">
    <cfRule type="cellIs" dxfId="804" priority="2" stopIfTrue="1" operator="between">
      <formula>200</formula>
      <formula>300</formula>
    </cfRule>
  </conditionalFormatting>
  <conditionalFormatting sqref="U26:U28 U22:U24 U18:U20 U14:U16 U10:U12">
    <cfRule type="cellIs" dxfId="80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96" zoomScaleNormal="96" workbookViewId="0">
      <selection activeCell="I16" sqref="I16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6.14062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ht="22.5" x14ac:dyDescent="0.25">
      <c r="B1" s="36"/>
      <c r="C1" s="37"/>
      <c r="D1" s="38"/>
      <c r="E1" s="39"/>
      <c r="F1" s="39"/>
      <c r="G1" s="39" t="s">
        <v>158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7"/>
      <c r="S1" s="37"/>
      <c r="T1" s="37"/>
      <c r="U1" s="40"/>
      <c r="V1" s="189" t="s">
        <v>65</v>
      </c>
      <c r="W1" s="41"/>
      <c r="X1" s="41"/>
      <c r="Y1" s="41"/>
      <c r="Z1" s="37"/>
      <c r="AA1" s="37"/>
      <c r="AB1" s="38"/>
    </row>
    <row r="2" spans="1:34" ht="20.25" thickBot="1" x14ac:dyDescent="0.3">
      <c r="B2" s="42" t="s">
        <v>30</v>
      </c>
      <c r="C2" s="43"/>
      <c r="D2" s="38"/>
      <c r="E2" s="4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4" x14ac:dyDescent="0.25">
      <c r="B3" s="113" t="s">
        <v>3</v>
      </c>
      <c r="C3" s="45" t="s">
        <v>15</v>
      </c>
      <c r="D3" s="46"/>
      <c r="E3" s="259" t="s">
        <v>31</v>
      </c>
      <c r="F3" s="271" t="s">
        <v>32</v>
      </c>
      <c r="G3" s="272"/>
      <c r="H3" s="48"/>
      <c r="I3" s="259" t="s">
        <v>33</v>
      </c>
      <c r="J3" s="271" t="s">
        <v>32</v>
      </c>
      <c r="K3" s="272"/>
      <c r="L3" s="49"/>
      <c r="M3" s="259" t="s">
        <v>34</v>
      </c>
      <c r="N3" s="271" t="s">
        <v>32</v>
      </c>
      <c r="O3" s="272"/>
      <c r="P3" s="49"/>
      <c r="Q3" s="259" t="s">
        <v>35</v>
      </c>
      <c r="R3" s="271" t="s">
        <v>32</v>
      </c>
      <c r="S3" s="272"/>
      <c r="T3" s="50"/>
      <c r="U3" s="259" t="s">
        <v>36</v>
      </c>
      <c r="V3" s="271" t="s">
        <v>32</v>
      </c>
      <c r="W3" s="272"/>
      <c r="X3" s="259" t="s">
        <v>37</v>
      </c>
      <c r="Y3" s="51"/>
      <c r="Z3" s="52" t="s">
        <v>38</v>
      </c>
      <c r="AA3" s="53" t="s">
        <v>39</v>
      </c>
      <c r="AB3" s="54" t="s">
        <v>37</v>
      </c>
    </row>
    <row r="4" spans="1:34" ht="17.25" thickBot="1" x14ac:dyDescent="0.3">
      <c r="A4" s="55"/>
      <c r="B4" s="114" t="s">
        <v>40</v>
      </c>
      <c r="C4" s="56"/>
      <c r="D4" s="57"/>
      <c r="E4" s="58" t="s">
        <v>41</v>
      </c>
      <c r="F4" s="273" t="s">
        <v>42</v>
      </c>
      <c r="G4" s="274"/>
      <c r="H4" s="59"/>
      <c r="I4" s="58" t="s">
        <v>41</v>
      </c>
      <c r="J4" s="273" t="s">
        <v>42</v>
      </c>
      <c r="K4" s="274"/>
      <c r="L4" s="58"/>
      <c r="M4" s="58" t="s">
        <v>41</v>
      </c>
      <c r="N4" s="273" t="s">
        <v>42</v>
      </c>
      <c r="O4" s="274"/>
      <c r="P4" s="58"/>
      <c r="Q4" s="58" t="s">
        <v>41</v>
      </c>
      <c r="R4" s="273" t="s">
        <v>42</v>
      </c>
      <c r="S4" s="274"/>
      <c r="T4" s="60"/>
      <c r="U4" s="58" t="s">
        <v>41</v>
      </c>
      <c r="V4" s="273" t="s">
        <v>42</v>
      </c>
      <c r="W4" s="274"/>
      <c r="X4" s="61" t="s">
        <v>41</v>
      </c>
      <c r="Y4" s="62" t="s">
        <v>43</v>
      </c>
      <c r="Z4" s="63" t="s">
        <v>44</v>
      </c>
      <c r="AA4" s="64" t="s">
        <v>45</v>
      </c>
      <c r="AB4" s="65" t="s">
        <v>46</v>
      </c>
    </row>
    <row r="5" spans="1:34" ht="48.75" customHeight="1" thickBot="1" x14ac:dyDescent="0.3">
      <c r="A5" s="66"/>
      <c r="B5" s="211" t="s">
        <v>20</v>
      </c>
      <c r="C5" s="115">
        <f>SUM(C6:C8)</f>
        <v>75</v>
      </c>
      <c r="D5" s="67">
        <f>SUM(D6:D8)</f>
        <v>524</v>
      </c>
      <c r="E5" s="68">
        <f>SUM(E6:E8)</f>
        <v>599</v>
      </c>
      <c r="F5" s="69">
        <f>E25</f>
        <v>512</v>
      </c>
      <c r="G5" s="70" t="str">
        <f>B25</f>
        <v>Latestoil</v>
      </c>
      <c r="H5" s="71">
        <f>SUM(H6:H8)</f>
        <v>450</v>
      </c>
      <c r="I5" s="72">
        <f>SUM(I6:I8)</f>
        <v>525</v>
      </c>
      <c r="J5" s="72">
        <f>I21</f>
        <v>572</v>
      </c>
      <c r="K5" s="73" t="str">
        <f>B21</f>
        <v>Eesti Raudtee</v>
      </c>
      <c r="L5" s="74">
        <f>SUM(L6:L8)</f>
        <v>524</v>
      </c>
      <c r="M5" s="69">
        <f>SUM(M6:M8)</f>
        <v>599</v>
      </c>
      <c r="N5" s="69">
        <f>M17</f>
        <v>611</v>
      </c>
      <c r="O5" s="70" t="str">
        <f>B17</f>
        <v>Põdra Pubi</v>
      </c>
      <c r="P5" s="75">
        <f>SUM(P6:P8)</f>
        <v>436</v>
      </c>
      <c r="Q5" s="69">
        <f>SUM(Q6:Q8)</f>
        <v>511</v>
      </c>
      <c r="R5" s="69">
        <f>Q13</f>
        <v>546</v>
      </c>
      <c r="S5" s="70" t="str">
        <f>B13</f>
        <v>Temper</v>
      </c>
      <c r="T5" s="75">
        <f>SUM(T6:T8)</f>
        <v>423</v>
      </c>
      <c r="U5" s="69">
        <f>SUM(U6:U8)</f>
        <v>498</v>
      </c>
      <c r="V5" s="69">
        <f>U9</f>
        <v>564</v>
      </c>
      <c r="W5" s="70" t="str">
        <f>B9</f>
        <v>AK44</v>
      </c>
      <c r="X5" s="76">
        <f t="shared" ref="X5:X28" si="0">E5+I5+M5+Q5+U5</f>
        <v>2732</v>
      </c>
      <c r="Y5" s="74">
        <f>SUM(Y6:Y8)</f>
        <v>2357</v>
      </c>
      <c r="Z5" s="77">
        <f>AVERAGE(Z6,Z7,Z8)</f>
        <v>182.13333333333333</v>
      </c>
      <c r="AA5" s="78">
        <f>AVERAGE(AA6,AA7,AA8)</f>
        <v>157.13333333333333</v>
      </c>
      <c r="AB5" s="262">
        <f>F6+J6+N6+R6+V6</f>
        <v>1</v>
      </c>
    </row>
    <row r="6" spans="1:34" ht="16.899999999999999" customHeight="1" x14ac:dyDescent="0.25">
      <c r="A6" s="79"/>
      <c r="B6" s="80" t="s">
        <v>26</v>
      </c>
      <c r="C6" s="117">
        <v>16</v>
      </c>
      <c r="D6" s="81">
        <v>157</v>
      </c>
      <c r="E6" s="82">
        <f>D6+C6</f>
        <v>173</v>
      </c>
      <c r="F6" s="265">
        <v>1</v>
      </c>
      <c r="G6" s="266"/>
      <c r="H6" s="83">
        <v>173</v>
      </c>
      <c r="I6" s="84">
        <f>H6+C6</f>
        <v>189</v>
      </c>
      <c r="J6" s="265">
        <v>0</v>
      </c>
      <c r="K6" s="266"/>
      <c r="L6" s="83">
        <v>146</v>
      </c>
      <c r="M6" s="84">
        <f>L6+C6</f>
        <v>162</v>
      </c>
      <c r="N6" s="265">
        <v>0</v>
      </c>
      <c r="O6" s="266"/>
      <c r="P6" s="83">
        <v>153</v>
      </c>
      <c r="Q6" s="82">
        <f>P6+C6</f>
        <v>169</v>
      </c>
      <c r="R6" s="265">
        <v>0</v>
      </c>
      <c r="S6" s="266"/>
      <c r="T6" s="81">
        <v>163</v>
      </c>
      <c r="U6" s="82">
        <f>T6+C6</f>
        <v>179</v>
      </c>
      <c r="V6" s="265">
        <v>0</v>
      </c>
      <c r="W6" s="266"/>
      <c r="X6" s="84">
        <f t="shared" si="0"/>
        <v>872</v>
      </c>
      <c r="Y6" s="83">
        <f>D6+H6+L6+P6+T6</f>
        <v>792</v>
      </c>
      <c r="Z6" s="85">
        <f>AVERAGE(E6,I6,M6,Q6,U6)</f>
        <v>174.4</v>
      </c>
      <c r="AA6" s="86">
        <f>AVERAGE(E6,I6,M6,Q6,U6)-C6</f>
        <v>158.4</v>
      </c>
      <c r="AB6" s="263"/>
    </row>
    <row r="7" spans="1:34" s="55" customFormat="1" ht="16.149999999999999" customHeight="1" x14ac:dyDescent="0.25">
      <c r="A7" s="79"/>
      <c r="B7" s="103" t="s">
        <v>22</v>
      </c>
      <c r="C7" s="119">
        <v>33</v>
      </c>
      <c r="D7" s="81">
        <v>145</v>
      </c>
      <c r="E7" s="82">
        <f t="shared" ref="E7:E8" si="1">D7+C7</f>
        <v>178</v>
      </c>
      <c r="F7" s="267"/>
      <c r="G7" s="268"/>
      <c r="H7" s="83">
        <v>148</v>
      </c>
      <c r="I7" s="84">
        <f t="shared" ref="I7:I8" si="2">H7+C7</f>
        <v>181</v>
      </c>
      <c r="J7" s="267"/>
      <c r="K7" s="268"/>
      <c r="L7" s="83">
        <v>168</v>
      </c>
      <c r="M7" s="84">
        <f t="shared" ref="M7:M8" si="3">L7+C7</f>
        <v>201</v>
      </c>
      <c r="N7" s="267"/>
      <c r="O7" s="268"/>
      <c r="P7" s="81">
        <v>146</v>
      </c>
      <c r="Q7" s="82">
        <f t="shared" ref="Q7:Q8" si="4">P7+C7</f>
        <v>179</v>
      </c>
      <c r="R7" s="267"/>
      <c r="S7" s="268"/>
      <c r="T7" s="81">
        <v>148</v>
      </c>
      <c r="U7" s="82">
        <f t="shared" ref="U7:U8" si="5">T7+C7</f>
        <v>181</v>
      </c>
      <c r="V7" s="267"/>
      <c r="W7" s="268"/>
      <c r="X7" s="84">
        <f t="shared" si="0"/>
        <v>920</v>
      </c>
      <c r="Y7" s="83">
        <f>D7+H7+L7+P7+T7</f>
        <v>755</v>
      </c>
      <c r="Z7" s="85">
        <f>AVERAGE(E7,I7,M7,Q7,U7)</f>
        <v>184</v>
      </c>
      <c r="AA7" s="86">
        <f>AVERAGE(E7,I7,M7,Q7,U7)-C7</f>
        <v>151</v>
      </c>
      <c r="AB7" s="263"/>
      <c r="AD7" s="35"/>
      <c r="AE7" s="35"/>
      <c r="AF7" s="35"/>
      <c r="AG7" s="35"/>
      <c r="AH7" s="35"/>
    </row>
    <row r="8" spans="1:34" s="55" customFormat="1" ht="17.45" customHeight="1" thickBot="1" x14ac:dyDescent="0.3">
      <c r="A8" s="79"/>
      <c r="B8" s="89" t="s">
        <v>19</v>
      </c>
      <c r="C8" s="121">
        <v>26</v>
      </c>
      <c r="D8" s="81">
        <v>222</v>
      </c>
      <c r="E8" s="82">
        <f t="shared" si="1"/>
        <v>248</v>
      </c>
      <c r="F8" s="269"/>
      <c r="G8" s="270"/>
      <c r="H8" s="91">
        <v>129</v>
      </c>
      <c r="I8" s="84">
        <f t="shared" si="2"/>
        <v>155</v>
      </c>
      <c r="J8" s="269"/>
      <c r="K8" s="270"/>
      <c r="L8" s="83">
        <v>210</v>
      </c>
      <c r="M8" s="84">
        <f t="shared" si="3"/>
        <v>236</v>
      </c>
      <c r="N8" s="269"/>
      <c r="O8" s="270"/>
      <c r="P8" s="81">
        <v>137</v>
      </c>
      <c r="Q8" s="82">
        <f t="shared" si="4"/>
        <v>163</v>
      </c>
      <c r="R8" s="269"/>
      <c r="S8" s="270"/>
      <c r="T8" s="81">
        <v>112</v>
      </c>
      <c r="U8" s="82">
        <f t="shared" si="5"/>
        <v>138</v>
      </c>
      <c r="V8" s="269"/>
      <c r="W8" s="270"/>
      <c r="X8" s="92">
        <f t="shared" si="0"/>
        <v>940</v>
      </c>
      <c r="Y8" s="91">
        <f>D8+H8+L8+P8+T8</f>
        <v>810</v>
      </c>
      <c r="Z8" s="93">
        <f>AVERAGE(E8,I8,M8,Q8,U8)</f>
        <v>188</v>
      </c>
      <c r="AA8" s="94">
        <f>AVERAGE(E8,I8,M8,Q8,U8)-C8</f>
        <v>162</v>
      </c>
      <c r="AB8" s="264"/>
      <c r="AD8" s="35"/>
      <c r="AE8" s="35"/>
      <c r="AF8" s="35"/>
      <c r="AG8" s="35"/>
      <c r="AH8" s="35"/>
    </row>
    <row r="9" spans="1:34" s="101" customFormat="1" ht="48.75" customHeight="1" thickBot="1" x14ac:dyDescent="0.3">
      <c r="A9" s="79"/>
      <c r="B9" s="193" t="s">
        <v>58</v>
      </c>
      <c r="C9" s="196">
        <f>SUM(C10:C12)</f>
        <v>122</v>
      </c>
      <c r="D9" s="67">
        <f>SUM(D10:D12)</f>
        <v>475</v>
      </c>
      <c r="E9" s="96">
        <f>SUM(E10:E12)</f>
        <v>597</v>
      </c>
      <c r="F9" s="96">
        <f>E21</f>
        <v>561</v>
      </c>
      <c r="G9" s="73" t="str">
        <f>B21</f>
        <v>Eesti Raudtee</v>
      </c>
      <c r="H9" s="97">
        <f>SUM(H10:H12)</f>
        <v>394</v>
      </c>
      <c r="I9" s="96">
        <f>SUM(I10:I12)</f>
        <v>516</v>
      </c>
      <c r="J9" s="96">
        <f>I17</f>
        <v>502</v>
      </c>
      <c r="K9" s="73" t="str">
        <f>B17</f>
        <v>Põdra Pubi</v>
      </c>
      <c r="L9" s="74">
        <f>SUM(L10:L12)</f>
        <v>440</v>
      </c>
      <c r="M9" s="98">
        <f>SUM(M10:M12)</f>
        <v>562</v>
      </c>
      <c r="N9" s="96">
        <f>M13</f>
        <v>566</v>
      </c>
      <c r="O9" s="73" t="str">
        <f>B13</f>
        <v>Temper</v>
      </c>
      <c r="P9" s="74">
        <f>SUM(P10:P12)</f>
        <v>373</v>
      </c>
      <c r="Q9" s="69">
        <f>SUM(Q10:Q12)</f>
        <v>495</v>
      </c>
      <c r="R9" s="96">
        <f>Q25</f>
        <v>555</v>
      </c>
      <c r="S9" s="73" t="str">
        <f>B25</f>
        <v>Latestoil</v>
      </c>
      <c r="T9" s="74">
        <f>SUM(T10:T12)</f>
        <v>442</v>
      </c>
      <c r="U9" s="99">
        <f>SUM(U10:U12)</f>
        <v>564</v>
      </c>
      <c r="V9" s="96">
        <f>U5</f>
        <v>498</v>
      </c>
      <c r="W9" s="73" t="str">
        <f>B5</f>
        <v>KTM</v>
      </c>
      <c r="X9" s="76">
        <f t="shared" si="0"/>
        <v>2734</v>
      </c>
      <c r="Y9" s="74">
        <f>SUM(Y10:Y12)</f>
        <v>2124</v>
      </c>
      <c r="Z9" s="100">
        <f>AVERAGE(Z10,Z11,Z12)</f>
        <v>182.26666666666665</v>
      </c>
      <c r="AA9" s="78">
        <f>AVERAGE(AA10,AA11,AA12)</f>
        <v>141.6</v>
      </c>
      <c r="AB9" s="262">
        <f>F10+J10+N10+R10+V10</f>
        <v>3</v>
      </c>
      <c r="AD9" s="35"/>
      <c r="AE9" s="35"/>
      <c r="AF9" s="35"/>
      <c r="AG9" s="35"/>
      <c r="AH9" s="35"/>
    </row>
    <row r="10" spans="1:34" s="101" customFormat="1" ht="16.149999999999999" customHeight="1" x14ac:dyDescent="0.25">
      <c r="A10" s="79"/>
      <c r="B10" s="80" t="s">
        <v>29</v>
      </c>
      <c r="C10" s="88">
        <v>39</v>
      </c>
      <c r="D10" s="81">
        <v>160</v>
      </c>
      <c r="E10" s="82">
        <f>D10+C10</f>
        <v>199</v>
      </c>
      <c r="F10" s="265">
        <v>1</v>
      </c>
      <c r="G10" s="266"/>
      <c r="H10" s="83">
        <v>146</v>
      </c>
      <c r="I10" s="84">
        <f>H10+C10</f>
        <v>185</v>
      </c>
      <c r="J10" s="265">
        <v>1</v>
      </c>
      <c r="K10" s="266"/>
      <c r="L10" s="83">
        <v>164</v>
      </c>
      <c r="M10" s="84">
        <f>L10+C10</f>
        <v>203</v>
      </c>
      <c r="N10" s="265">
        <v>0</v>
      </c>
      <c r="O10" s="266"/>
      <c r="P10" s="83">
        <v>128</v>
      </c>
      <c r="Q10" s="82">
        <f>P10+C10</f>
        <v>167</v>
      </c>
      <c r="R10" s="265">
        <v>0</v>
      </c>
      <c r="S10" s="266"/>
      <c r="T10" s="81">
        <v>142</v>
      </c>
      <c r="U10" s="82">
        <f>T10+C10</f>
        <v>181</v>
      </c>
      <c r="V10" s="265">
        <v>1</v>
      </c>
      <c r="W10" s="266"/>
      <c r="X10" s="84">
        <f t="shared" si="0"/>
        <v>935</v>
      </c>
      <c r="Y10" s="83">
        <f>D10+H10+L10+P10+T10</f>
        <v>740</v>
      </c>
      <c r="Z10" s="85">
        <f>AVERAGE(E10,I10,M10,Q10,U10)</f>
        <v>187</v>
      </c>
      <c r="AA10" s="86">
        <f>AVERAGE(E10,I10,M10,Q10,U10)-C10</f>
        <v>148</v>
      </c>
      <c r="AB10" s="263"/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7" t="s">
        <v>134</v>
      </c>
      <c r="C11" s="88">
        <v>56</v>
      </c>
      <c r="D11" s="81">
        <v>124</v>
      </c>
      <c r="E11" s="82">
        <f t="shared" ref="E11:E12" si="6">D11+C11</f>
        <v>180</v>
      </c>
      <c r="F11" s="267"/>
      <c r="G11" s="268"/>
      <c r="H11" s="83">
        <v>108</v>
      </c>
      <c r="I11" s="84">
        <f t="shared" ref="I11:I12" si="7">H11+C11</f>
        <v>164</v>
      </c>
      <c r="J11" s="267"/>
      <c r="K11" s="268"/>
      <c r="L11" s="83">
        <v>119</v>
      </c>
      <c r="M11" s="84">
        <f t="shared" ref="M11:M12" si="8">L11+C11</f>
        <v>175</v>
      </c>
      <c r="N11" s="267"/>
      <c r="O11" s="268"/>
      <c r="P11" s="81">
        <v>114</v>
      </c>
      <c r="Q11" s="82">
        <f t="shared" ref="Q11:Q12" si="9">P11+C11</f>
        <v>170</v>
      </c>
      <c r="R11" s="267"/>
      <c r="S11" s="268"/>
      <c r="T11" s="81">
        <v>101</v>
      </c>
      <c r="U11" s="82">
        <f t="shared" ref="U11:U12" si="10">T11+C11</f>
        <v>157</v>
      </c>
      <c r="V11" s="267"/>
      <c r="W11" s="268"/>
      <c r="X11" s="84">
        <f t="shared" si="0"/>
        <v>846</v>
      </c>
      <c r="Y11" s="83">
        <f>D11+H11+L11+P11+T11</f>
        <v>566</v>
      </c>
      <c r="Z11" s="85">
        <f>AVERAGE(E11,I11,M11,Q11,U11)</f>
        <v>169.2</v>
      </c>
      <c r="AA11" s="86">
        <f>AVERAGE(E11,I11,M11,Q11,U11)-C11</f>
        <v>113.19999999999999</v>
      </c>
      <c r="AB11" s="263"/>
      <c r="AD11" s="35"/>
      <c r="AE11" s="35"/>
      <c r="AF11" s="35"/>
      <c r="AG11" s="35"/>
      <c r="AH11" s="35"/>
    </row>
    <row r="12" spans="1:34" s="101" customFormat="1" ht="16.899999999999999" customHeight="1" thickBot="1" x14ac:dyDescent="0.3">
      <c r="A12" s="79"/>
      <c r="B12" s="89" t="s">
        <v>143</v>
      </c>
      <c r="C12" s="90">
        <v>27</v>
      </c>
      <c r="D12" s="81">
        <v>191</v>
      </c>
      <c r="E12" s="82">
        <f t="shared" si="6"/>
        <v>218</v>
      </c>
      <c r="F12" s="269"/>
      <c r="G12" s="270"/>
      <c r="H12" s="91">
        <v>140</v>
      </c>
      <c r="I12" s="84">
        <f t="shared" si="7"/>
        <v>167</v>
      </c>
      <c r="J12" s="269"/>
      <c r="K12" s="270"/>
      <c r="L12" s="83">
        <v>157</v>
      </c>
      <c r="M12" s="84">
        <f t="shared" si="8"/>
        <v>184</v>
      </c>
      <c r="N12" s="269"/>
      <c r="O12" s="270"/>
      <c r="P12" s="81">
        <v>131</v>
      </c>
      <c r="Q12" s="82">
        <f t="shared" si="9"/>
        <v>158</v>
      </c>
      <c r="R12" s="269"/>
      <c r="S12" s="270"/>
      <c r="T12" s="81">
        <v>199</v>
      </c>
      <c r="U12" s="82">
        <f t="shared" si="10"/>
        <v>226</v>
      </c>
      <c r="V12" s="269"/>
      <c r="W12" s="270"/>
      <c r="X12" s="92">
        <f t="shared" si="0"/>
        <v>953</v>
      </c>
      <c r="Y12" s="91">
        <f>D12+H12+L12+P12+T12</f>
        <v>818</v>
      </c>
      <c r="Z12" s="93">
        <f>AVERAGE(E12,I12,M12,Q12,U12)</f>
        <v>190.6</v>
      </c>
      <c r="AA12" s="94">
        <f>AVERAGE(E12,I12,M12,Q12,U12)-C12</f>
        <v>163.6</v>
      </c>
      <c r="AB12" s="264"/>
      <c r="AD12" s="35"/>
      <c r="AE12" s="35"/>
      <c r="AF12" s="35"/>
      <c r="AG12" s="35"/>
      <c r="AH12" s="35"/>
    </row>
    <row r="13" spans="1:34" s="101" customFormat="1" ht="44.45" customHeight="1" thickBot="1" x14ac:dyDescent="0.25">
      <c r="A13" s="79"/>
      <c r="B13" s="193" t="s">
        <v>71</v>
      </c>
      <c r="C13" s="122">
        <f>SUM(C14:C16)</f>
        <v>109</v>
      </c>
      <c r="D13" s="67">
        <f>SUM(D14:D16)</f>
        <v>448</v>
      </c>
      <c r="E13" s="96">
        <f>SUM(E14:E16)</f>
        <v>557</v>
      </c>
      <c r="F13" s="96">
        <f>E17</f>
        <v>566</v>
      </c>
      <c r="G13" s="73" t="str">
        <f>B17</f>
        <v>Põdra Pubi</v>
      </c>
      <c r="H13" s="97">
        <f>SUM(H14:H16)</f>
        <v>462</v>
      </c>
      <c r="I13" s="96">
        <f>SUM(I14:I16)</f>
        <v>571</v>
      </c>
      <c r="J13" s="96">
        <f>I25</f>
        <v>629</v>
      </c>
      <c r="K13" s="73" t="str">
        <f>B25</f>
        <v>Latestoil</v>
      </c>
      <c r="L13" s="74">
        <f>SUM(L14:L16)</f>
        <v>457</v>
      </c>
      <c r="M13" s="96">
        <f>SUM(M14:M16)</f>
        <v>566</v>
      </c>
      <c r="N13" s="96">
        <f>M9</f>
        <v>562</v>
      </c>
      <c r="O13" s="73" t="str">
        <f>B9</f>
        <v>AK44</v>
      </c>
      <c r="P13" s="74">
        <f>SUM(P14:P16)</f>
        <v>437</v>
      </c>
      <c r="Q13" s="96">
        <f>SUM(Q14:Q16)</f>
        <v>546</v>
      </c>
      <c r="R13" s="96">
        <f>Q5</f>
        <v>511</v>
      </c>
      <c r="S13" s="73" t="str">
        <f>B5</f>
        <v>KTM</v>
      </c>
      <c r="T13" s="74">
        <f>SUM(T14:T16)</f>
        <v>436</v>
      </c>
      <c r="U13" s="96">
        <f>SUM(U14:U16)</f>
        <v>545</v>
      </c>
      <c r="V13" s="96">
        <f>U21</f>
        <v>572</v>
      </c>
      <c r="W13" s="73" t="str">
        <f>B21</f>
        <v>Eesti Raudtee</v>
      </c>
      <c r="X13" s="76">
        <f t="shared" si="0"/>
        <v>2785</v>
      </c>
      <c r="Y13" s="74">
        <f>SUM(Y14:Y16)</f>
        <v>2240</v>
      </c>
      <c r="Z13" s="100">
        <f>AVERAGE(Z14,Z15,Z16)</f>
        <v>185.66666666666666</v>
      </c>
      <c r="AA13" s="78">
        <f>AVERAGE(AA14,AA15,AA16)</f>
        <v>149.33333333333334</v>
      </c>
      <c r="AB13" s="262">
        <f>F14+J14+N14+R14+V14</f>
        <v>2</v>
      </c>
    </row>
    <row r="14" spans="1:34" s="101" customFormat="1" ht="16.149999999999999" customHeight="1" x14ac:dyDescent="0.2">
      <c r="A14" s="79"/>
      <c r="B14" s="80" t="s">
        <v>89</v>
      </c>
      <c r="C14" s="119">
        <v>35</v>
      </c>
      <c r="D14" s="81">
        <v>170</v>
      </c>
      <c r="E14" s="82">
        <f>D14+C14</f>
        <v>205</v>
      </c>
      <c r="F14" s="265">
        <v>0</v>
      </c>
      <c r="G14" s="266"/>
      <c r="H14" s="83">
        <v>159</v>
      </c>
      <c r="I14" s="84">
        <f>H14+C14</f>
        <v>194</v>
      </c>
      <c r="J14" s="265">
        <v>0</v>
      </c>
      <c r="K14" s="266"/>
      <c r="L14" s="83">
        <v>115</v>
      </c>
      <c r="M14" s="84">
        <f>L14+C14</f>
        <v>150</v>
      </c>
      <c r="N14" s="265">
        <v>1</v>
      </c>
      <c r="O14" s="266"/>
      <c r="P14" s="83">
        <v>168</v>
      </c>
      <c r="Q14" s="82">
        <f>P14+C14</f>
        <v>203</v>
      </c>
      <c r="R14" s="265">
        <v>1</v>
      </c>
      <c r="S14" s="266"/>
      <c r="T14" s="81">
        <v>148</v>
      </c>
      <c r="U14" s="82">
        <f>T14+C14</f>
        <v>183</v>
      </c>
      <c r="V14" s="265">
        <v>0</v>
      </c>
      <c r="W14" s="266"/>
      <c r="X14" s="84">
        <f t="shared" si="0"/>
        <v>935</v>
      </c>
      <c r="Y14" s="83">
        <f>D14+H14+L14+P14+T14</f>
        <v>760</v>
      </c>
      <c r="Z14" s="85">
        <f>AVERAGE(E14,I14,M14,Q14,U14)</f>
        <v>187</v>
      </c>
      <c r="AA14" s="86">
        <f>AVERAGE(E14,I14,M14,Q14,U14)-C14</f>
        <v>152</v>
      </c>
      <c r="AB14" s="263"/>
    </row>
    <row r="15" spans="1:34" s="101" customFormat="1" ht="16.149999999999999" customHeight="1" x14ac:dyDescent="0.2">
      <c r="A15" s="79"/>
      <c r="B15" s="87" t="s">
        <v>76</v>
      </c>
      <c r="C15" s="119">
        <v>43</v>
      </c>
      <c r="D15" s="81">
        <v>133</v>
      </c>
      <c r="E15" s="82">
        <f t="shared" ref="E15:E16" si="11">D15+C15</f>
        <v>176</v>
      </c>
      <c r="F15" s="267"/>
      <c r="G15" s="268"/>
      <c r="H15" s="83">
        <v>156</v>
      </c>
      <c r="I15" s="84">
        <f t="shared" ref="I15:I16" si="12">H15+C15</f>
        <v>199</v>
      </c>
      <c r="J15" s="267"/>
      <c r="K15" s="268"/>
      <c r="L15" s="83">
        <v>158</v>
      </c>
      <c r="M15" s="84">
        <f t="shared" ref="M15:M16" si="13">L15+C15</f>
        <v>201</v>
      </c>
      <c r="N15" s="267"/>
      <c r="O15" s="268"/>
      <c r="P15" s="81">
        <v>129</v>
      </c>
      <c r="Q15" s="82">
        <f t="shared" ref="Q15:Q16" si="14">P15+C15</f>
        <v>172</v>
      </c>
      <c r="R15" s="267"/>
      <c r="S15" s="268"/>
      <c r="T15" s="81">
        <v>126</v>
      </c>
      <c r="U15" s="82">
        <f t="shared" ref="U15:U16" si="15">T15+C15</f>
        <v>169</v>
      </c>
      <c r="V15" s="267"/>
      <c r="W15" s="268"/>
      <c r="X15" s="84">
        <f t="shared" si="0"/>
        <v>917</v>
      </c>
      <c r="Y15" s="83">
        <f>D15+H15+L15+P15+T15</f>
        <v>702</v>
      </c>
      <c r="Z15" s="85">
        <f>AVERAGE(E15,I15,M15,Q15,U15)</f>
        <v>183.4</v>
      </c>
      <c r="AA15" s="86">
        <f>AVERAGE(E15,I15,M15,Q15,U15)-C15</f>
        <v>140.4</v>
      </c>
      <c r="AB15" s="263"/>
    </row>
    <row r="16" spans="1:34" s="101" customFormat="1" ht="16.899999999999999" customHeight="1" thickBot="1" x14ac:dyDescent="0.25">
      <c r="A16" s="79"/>
      <c r="B16" s="89" t="s">
        <v>77</v>
      </c>
      <c r="C16" s="121">
        <v>31</v>
      </c>
      <c r="D16" s="81">
        <v>145</v>
      </c>
      <c r="E16" s="82">
        <f t="shared" si="11"/>
        <v>176</v>
      </c>
      <c r="F16" s="269"/>
      <c r="G16" s="270"/>
      <c r="H16" s="91">
        <v>147</v>
      </c>
      <c r="I16" s="84">
        <f t="shared" si="12"/>
        <v>178</v>
      </c>
      <c r="J16" s="269"/>
      <c r="K16" s="270"/>
      <c r="L16" s="83">
        <v>184</v>
      </c>
      <c r="M16" s="84">
        <f t="shared" si="13"/>
        <v>215</v>
      </c>
      <c r="N16" s="269"/>
      <c r="O16" s="270"/>
      <c r="P16" s="81">
        <v>140</v>
      </c>
      <c r="Q16" s="82">
        <f t="shared" si="14"/>
        <v>171</v>
      </c>
      <c r="R16" s="269"/>
      <c r="S16" s="270"/>
      <c r="T16" s="81">
        <v>162</v>
      </c>
      <c r="U16" s="82">
        <f t="shared" si="15"/>
        <v>193</v>
      </c>
      <c r="V16" s="269"/>
      <c r="W16" s="270"/>
      <c r="X16" s="92">
        <f t="shared" si="0"/>
        <v>933</v>
      </c>
      <c r="Y16" s="83">
        <f>D16+H16+L16+P16+T16</f>
        <v>778</v>
      </c>
      <c r="Z16" s="93">
        <f>AVERAGE(E16,I16,M16,Q16,U16)</f>
        <v>186.6</v>
      </c>
      <c r="AA16" s="94">
        <f>AVERAGE(E16,I16,M16,Q16,U16)-C16</f>
        <v>155.6</v>
      </c>
      <c r="AB16" s="264"/>
    </row>
    <row r="17" spans="1:28" s="101" customFormat="1" ht="48.75" customHeight="1" x14ac:dyDescent="0.2">
      <c r="A17" s="79"/>
      <c r="B17" s="104" t="s">
        <v>21</v>
      </c>
      <c r="C17" s="122">
        <f>SUM(C18:C20)</f>
        <v>99</v>
      </c>
      <c r="D17" s="67">
        <f>SUM(D18:D20)</f>
        <v>467</v>
      </c>
      <c r="E17" s="96">
        <f>SUM(E18:E20)</f>
        <v>566</v>
      </c>
      <c r="F17" s="96">
        <f>E13</f>
        <v>557</v>
      </c>
      <c r="G17" s="73" t="str">
        <f>B13</f>
        <v>Temper</v>
      </c>
      <c r="H17" s="102">
        <f>SUM(H18:H20)</f>
        <v>403</v>
      </c>
      <c r="I17" s="96">
        <f>SUM(I18:I20)</f>
        <v>502</v>
      </c>
      <c r="J17" s="96">
        <f>I9</f>
        <v>516</v>
      </c>
      <c r="K17" s="73" t="str">
        <f>B9</f>
        <v>AK44</v>
      </c>
      <c r="L17" s="75">
        <f>SUM(L18:L20)</f>
        <v>512</v>
      </c>
      <c r="M17" s="99">
        <f>SUM(M18:M20)</f>
        <v>611</v>
      </c>
      <c r="N17" s="96">
        <f>M5</f>
        <v>599</v>
      </c>
      <c r="O17" s="73" t="str">
        <f>B5</f>
        <v>KTM</v>
      </c>
      <c r="P17" s="74">
        <f>SUM(P18:P20)</f>
        <v>492</v>
      </c>
      <c r="Q17" s="99">
        <f>SUM(Q18:Q20)</f>
        <v>591</v>
      </c>
      <c r="R17" s="96">
        <f>Q21</f>
        <v>563</v>
      </c>
      <c r="S17" s="73" t="str">
        <f>B21</f>
        <v>Eesti Raudtee</v>
      </c>
      <c r="T17" s="74">
        <f>SUM(T18:T20)</f>
        <v>461</v>
      </c>
      <c r="U17" s="99">
        <f>SUM(U18:U20)</f>
        <v>560</v>
      </c>
      <c r="V17" s="96">
        <f>U25</f>
        <v>526</v>
      </c>
      <c r="W17" s="73" t="str">
        <f>B25</f>
        <v>Latestoil</v>
      </c>
      <c r="X17" s="76">
        <f t="shared" si="0"/>
        <v>2830</v>
      </c>
      <c r="Y17" s="74">
        <f>SUM(Y18:Y20)</f>
        <v>2335</v>
      </c>
      <c r="Z17" s="100">
        <f>AVERAGE(Z18,Z19,Z20)</f>
        <v>188.66666666666666</v>
      </c>
      <c r="AA17" s="78">
        <f>AVERAGE(AA18,AA19,AA20)</f>
        <v>155.66666666666666</v>
      </c>
      <c r="AB17" s="262">
        <f>F18+J18+N18+R18+V18</f>
        <v>4</v>
      </c>
    </row>
    <row r="18" spans="1:28" s="101" customFormat="1" ht="16.149999999999999" customHeight="1" x14ac:dyDescent="0.2">
      <c r="A18" s="79"/>
      <c r="B18" s="103" t="s">
        <v>48</v>
      </c>
      <c r="C18" s="119">
        <v>34</v>
      </c>
      <c r="D18" s="81">
        <v>191</v>
      </c>
      <c r="E18" s="82">
        <f>D18+C18</f>
        <v>225</v>
      </c>
      <c r="F18" s="265">
        <v>1</v>
      </c>
      <c r="G18" s="266"/>
      <c r="H18" s="83">
        <v>149</v>
      </c>
      <c r="I18" s="84">
        <f>H18+C18</f>
        <v>183</v>
      </c>
      <c r="J18" s="265">
        <v>0</v>
      </c>
      <c r="K18" s="266"/>
      <c r="L18" s="83">
        <v>146</v>
      </c>
      <c r="M18" s="84">
        <f>L18+C18</f>
        <v>180</v>
      </c>
      <c r="N18" s="265">
        <v>1</v>
      </c>
      <c r="O18" s="266"/>
      <c r="P18" s="83">
        <v>168</v>
      </c>
      <c r="Q18" s="82">
        <f>P18+C18</f>
        <v>202</v>
      </c>
      <c r="R18" s="265">
        <v>1</v>
      </c>
      <c r="S18" s="266"/>
      <c r="T18" s="81">
        <v>148</v>
      </c>
      <c r="U18" s="82">
        <f>T18+C18</f>
        <v>182</v>
      </c>
      <c r="V18" s="265">
        <v>1</v>
      </c>
      <c r="W18" s="266"/>
      <c r="X18" s="84">
        <f t="shared" si="0"/>
        <v>972</v>
      </c>
      <c r="Y18" s="83">
        <f>D18+H18+L18+P18+T18</f>
        <v>802</v>
      </c>
      <c r="Z18" s="85">
        <f>AVERAGE(E18,I18,M18,Q18,U18)</f>
        <v>194.4</v>
      </c>
      <c r="AA18" s="86">
        <f>AVERAGE(E18,I18,M18,Q18,U18)-C18</f>
        <v>160.4</v>
      </c>
      <c r="AB18" s="263"/>
    </row>
    <row r="19" spans="1:28" s="101" customFormat="1" ht="16.149999999999999" customHeight="1" x14ac:dyDescent="0.2">
      <c r="A19" s="79"/>
      <c r="B19" s="87" t="s">
        <v>49</v>
      </c>
      <c r="C19" s="119">
        <v>42</v>
      </c>
      <c r="D19" s="81">
        <v>118</v>
      </c>
      <c r="E19" s="82">
        <f t="shared" ref="E19:E20" si="16">D19+C19</f>
        <v>160</v>
      </c>
      <c r="F19" s="267"/>
      <c r="G19" s="268"/>
      <c r="H19" s="83">
        <v>104</v>
      </c>
      <c r="I19" s="84">
        <f t="shared" ref="I19:I20" si="17">H19+C19</f>
        <v>146</v>
      </c>
      <c r="J19" s="267"/>
      <c r="K19" s="268"/>
      <c r="L19" s="83">
        <v>157</v>
      </c>
      <c r="M19" s="84">
        <f t="shared" ref="M19:M20" si="18">L19+C19</f>
        <v>199</v>
      </c>
      <c r="N19" s="267"/>
      <c r="O19" s="268"/>
      <c r="P19" s="81">
        <v>152</v>
      </c>
      <c r="Q19" s="82">
        <f t="shared" ref="Q19:Q20" si="19">P19+C19</f>
        <v>194</v>
      </c>
      <c r="R19" s="267"/>
      <c r="S19" s="268"/>
      <c r="T19" s="81">
        <v>146</v>
      </c>
      <c r="U19" s="82">
        <f t="shared" ref="U19:U20" si="20">T19+C19</f>
        <v>188</v>
      </c>
      <c r="V19" s="267"/>
      <c r="W19" s="268"/>
      <c r="X19" s="84">
        <f t="shared" si="0"/>
        <v>887</v>
      </c>
      <c r="Y19" s="83">
        <f>D19+H19+L19+P19+T19</f>
        <v>677</v>
      </c>
      <c r="Z19" s="85">
        <f>AVERAGE(E19,I19,M19,Q19,U19)</f>
        <v>177.4</v>
      </c>
      <c r="AA19" s="86">
        <f>AVERAGE(E19,I19,M19,Q19,U19)-C19</f>
        <v>135.4</v>
      </c>
      <c r="AB19" s="263"/>
    </row>
    <row r="20" spans="1:28" s="101" customFormat="1" ht="16.899999999999999" customHeight="1" thickBot="1" x14ac:dyDescent="0.25">
      <c r="A20" s="79"/>
      <c r="B20" s="89" t="s">
        <v>50</v>
      </c>
      <c r="C20" s="121">
        <v>23</v>
      </c>
      <c r="D20" s="81">
        <v>158</v>
      </c>
      <c r="E20" s="82">
        <f t="shared" si="16"/>
        <v>181</v>
      </c>
      <c r="F20" s="269"/>
      <c r="G20" s="270"/>
      <c r="H20" s="91">
        <v>150</v>
      </c>
      <c r="I20" s="84">
        <f t="shared" si="17"/>
        <v>173</v>
      </c>
      <c r="J20" s="269"/>
      <c r="K20" s="270"/>
      <c r="L20" s="83">
        <v>209</v>
      </c>
      <c r="M20" s="84">
        <f t="shared" si="18"/>
        <v>232</v>
      </c>
      <c r="N20" s="269"/>
      <c r="O20" s="270"/>
      <c r="P20" s="81">
        <v>172</v>
      </c>
      <c r="Q20" s="82">
        <f t="shared" si="19"/>
        <v>195</v>
      </c>
      <c r="R20" s="269"/>
      <c r="S20" s="270"/>
      <c r="T20" s="81">
        <v>167</v>
      </c>
      <c r="U20" s="82">
        <f t="shared" si="20"/>
        <v>190</v>
      </c>
      <c r="V20" s="269"/>
      <c r="W20" s="270"/>
      <c r="X20" s="92">
        <f t="shared" si="0"/>
        <v>971</v>
      </c>
      <c r="Y20" s="91">
        <f>D20+H20+L20+P20+T20</f>
        <v>856</v>
      </c>
      <c r="Z20" s="93">
        <f>AVERAGE(E20,I20,M20,Q20,U20)</f>
        <v>194.2</v>
      </c>
      <c r="AA20" s="94">
        <f>AVERAGE(E20,I20,M20,Q20,U20)-C20</f>
        <v>171.2</v>
      </c>
      <c r="AB20" s="264"/>
    </row>
    <row r="21" spans="1:28" s="101" customFormat="1" ht="48.75" customHeight="1" thickBot="1" x14ac:dyDescent="0.25">
      <c r="A21" s="79"/>
      <c r="B21" s="95" t="s">
        <v>98</v>
      </c>
      <c r="C21" s="122">
        <f>SUM(C22:C24)</f>
        <v>92</v>
      </c>
      <c r="D21" s="67">
        <f>SUM(D22:D24)</f>
        <v>469</v>
      </c>
      <c r="E21" s="96">
        <f>SUM(E22:E24)</f>
        <v>561</v>
      </c>
      <c r="F21" s="96">
        <f>E9</f>
        <v>597</v>
      </c>
      <c r="G21" s="73" t="str">
        <f>B9</f>
        <v>AK44</v>
      </c>
      <c r="H21" s="97">
        <f>SUM(H22:H24)</f>
        <v>480</v>
      </c>
      <c r="I21" s="96">
        <f>SUM(I22:I24)</f>
        <v>572</v>
      </c>
      <c r="J21" s="96">
        <f>I5</f>
        <v>525</v>
      </c>
      <c r="K21" s="73" t="str">
        <f>B5</f>
        <v>KTM</v>
      </c>
      <c r="L21" s="74">
        <f>SUM(L22:L24)</f>
        <v>444</v>
      </c>
      <c r="M21" s="98">
        <f>SUM(M22:M24)</f>
        <v>536</v>
      </c>
      <c r="N21" s="96">
        <f>M25</f>
        <v>485</v>
      </c>
      <c r="O21" s="73" t="str">
        <f>B25</f>
        <v>Latestoil</v>
      </c>
      <c r="P21" s="74">
        <f>SUM(P22:P24)</f>
        <v>471</v>
      </c>
      <c r="Q21" s="98">
        <f>SUM(Q22:Q24)</f>
        <v>563</v>
      </c>
      <c r="R21" s="96">
        <f>Q17</f>
        <v>591</v>
      </c>
      <c r="S21" s="73" t="str">
        <f>B17</f>
        <v>Põdra Pubi</v>
      </c>
      <c r="T21" s="74">
        <f>SUM(T22:T24)</f>
        <v>480</v>
      </c>
      <c r="U21" s="98">
        <f>SUM(U22:U24)</f>
        <v>572</v>
      </c>
      <c r="V21" s="96">
        <f>U13</f>
        <v>545</v>
      </c>
      <c r="W21" s="73" t="str">
        <f>B13</f>
        <v>Temper</v>
      </c>
      <c r="X21" s="76">
        <f t="shared" si="0"/>
        <v>2804</v>
      </c>
      <c r="Y21" s="74">
        <f>SUM(Y22:Y24)</f>
        <v>2344</v>
      </c>
      <c r="Z21" s="100">
        <f>AVERAGE(Z22,Z23,Z24)</f>
        <v>186.93333333333331</v>
      </c>
      <c r="AA21" s="78">
        <f>AVERAGE(AA22,AA23,AA24)</f>
        <v>156.26666666666668</v>
      </c>
      <c r="AB21" s="262">
        <f>F22+J22+N22+R22+V22</f>
        <v>3</v>
      </c>
    </row>
    <row r="22" spans="1:28" s="101" customFormat="1" ht="16.149999999999999" customHeight="1" x14ac:dyDescent="0.2">
      <c r="A22" s="79"/>
      <c r="B22" s="80" t="s">
        <v>108</v>
      </c>
      <c r="C22" s="119">
        <v>35</v>
      </c>
      <c r="D22" s="81">
        <v>116</v>
      </c>
      <c r="E22" s="82">
        <f>D22+C22</f>
        <v>151</v>
      </c>
      <c r="F22" s="265">
        <v>0</v>
      </c>
      <c r="G22" s="266"/>
      <c r="H22" s="83">
        <v>128</v>
      </c>
      <c r="I22" s="84">
        <f>H22+C22</f>
        <v>163</v>
      </c>
      <c r="J22" s="265">
        <v>1</v>
      </c>
      <c r="K22" s="266"/>
      <c r="L22" s="83">
        <v>151</v>
      </c>
      <c r="M22" s="84">
        <f>L22+C22</f>
        <v>186</v>
      </c>
      <c r="N22" s="265">
        <v>1</v>
      </c>
      <c r="O22" s="266"/>
      <c r="P22" s="83">
        <v>137</v>
      </c>
      <c r="Q22" s="82">
        <f>P22+C22</f>
        <v>172</v>
      </c>
      <c r="R22" s="265">
        <v>0</v>
      </c>
      <c r="S22" s="266"/>
      <c r="T22" s="81">
        <v>156</v>
      </c>
      <c r="U22" s="82">
        <f>T22+C22</f>
        <v>191</v>
      </c>
      <c r="V22" s="265">
        <v>1</v>
      </c>
      <c r="W22" s="266"/>
      <c r="X22" s="84">
        <f t="shared" si="0"/>
        <v>863</v>
      </c>
      <c r="Y22" s="83">
        <f>D22+H22+L22+P22+T22</f>
        <v>688</v>
      </c>
      <c r="Z22" s="85">
        <f>AVERAGE(E22,I22,M22,Q22,U22)</f>
        <v>172.6</v>
      </c>
      <c r="AA22" s="86">
        <f>AVERAGE(E22,I22,M22,Q22,U22)-C22</f>
        <v>137.6</v>
      </c>
      <c r="AB22" s="263"/>
    </row>
    <row r="23" spans="1:28" s="101" customFormat="1" ht="16.149999999999999" customHeight="1" x14ac:dyDescent="0.2">
      <c r="A23" s="79"/>
      <c r="B23" s="87" t="s">
        <v>113</v>
      </c>
      <c r="C23" s="119">
        <v>23</v>
      </c>
      <c r="D23" s="81">
        <v>146</v>
      </c>
      <c r="E23" s="82">
        <f t="shared" ref="E23:E24" si="21">D23+C23</f>
        <v>169</v>
      </c>
      <c r="F23" s="267"/>
      <c r="G23" s="268"/>
      <c r="H23" s="83">
        <v>174</v>
      </c>
      <c r="I23" s="84">
        <f t="shared" ref="I23:I24" si="22">H23+C23</f>
        <v>197</v>
      </c>
      <c r="J23" s="267"/>
      <c r="K23" s="268"/>
      <c r="L23" s="83">
        <v>139</v>
      </c>
      <c r="M23" s="84">
        <f t="shared" ref="M23:M24" si="23">L23+C23</f>
        <v>162</v>
      </c>
      <c r="N23" s="267"/>
      <c r="O23" s="268"/>
      <c r="P23" s="81">
        <v>185</v>
      </c>
      <c r="Q23" s="82">
        <f t="shared" ref="Q23:Q24" si="24">P23+C23</f>
        <v>208</v>
      </c>
      <c r="R23" s="267"/>
      <c r="S23" s="268"/>
      <c r="T23" s="81">
        <v>176</v>
      </c>
      <c r="U23" s="82">
        <f t="shared" ref="U23:U24" si="25">T23+C23</f>
        <v>199</v>
      </c>
      <c r="V23" s="267"/>
      <c r="W23" s="268"/>
      <c r="X23" s="84">
        <f t="shared" si="0"/>
        <v>935</v>
      </c>
      <c r="Y23" s="83">
        <f>D23+H23+L23+P23+T23</f>
        <v>820</v>
      </c>
      <c r="Z23" s="85">
        <f>AVERAGE(E23,I23,M23,Q23,U23)</f>
        <v>187</v>
      </c>
      <c r="AA23" s="86">
        <f>AVERAGE(E23,I23,M23,Q23,U23)-C23</f>
        <v>164</v>
      </c>
      <c r="AB23" s="263"/>
    </row>
    <row r="24" spans="1:28" s="101" customFormat="1" ht="16.899999999999999" customHeight="1" thickBot="1" x14ac:dyDescent="0.25">
      <c r="A24" s="79"/>
      <c r="B24" s="89" t="s">
        <v>97</v>
      </c>
      <c r="C24" s="121">
        <v>34</v>
      </c>
      <c r="D24" s="81">
        <v>207</v>
      </c>
      <c r="E24" s="82">
        <f t="shared" si="21"/>
        <v>241</v>
      </c>
      <c r="F24" s="269"/>
      <c r="G24" s="270"/>
      <c r="H24" s="91">
        <v>178</v>
      </c>
      <c r="I24" s="84">
        <f t="shared" si="22"/>
        <v>212</v>
      </c>
      <c r="J24" s="269"/>
      <c r="K24" s="270"/>
      <c r="L24" s="83">
        <v>154</v>
      </c>
      <c r="M24" s="84">
        <f t="shared" si="23"/>
        <v>188</v>
      </c>
      <c r="N24" s="269"/>
      <c r="O24" s="270"/>
      <c r="P24" s="81">
        <v>149</v>
      </c>
      <c r="Q24" s="82">
        <f t="shared" si="24"/>
        <v>183</v>
      </c>
      <c r="R24" s="269"/>
      <c r="S24" s="270"/>
      <c r="T24" s="81">
        <v>148</v>
      </c>
      <c r="U24" s="82">
        <f t="shared" si="25"/>
        <v>182</v>
      </c>
      <c r="V24" s="269"/>
      <c r="W24" s="270"/>
      <c r="X24" s="92">
        <f t="shared" si="0"/>
        <v>1006</v>
      </c>
      <c r="Y24" s="91">
        <f>D24+H24+L24+P24+T24</f>
        <v>836</v>
      </c>
      <c r="Z24" s="93">
        <f>AVERAGE(E24,I24,M24,Q24,U24)</f>
        <v>201.2</v>
      </c>
      <c r="AA24" s="94">
        <f>AVERAGE(E24,I24,M24,Q24,U24)-C24</f>
        <v>167.2</v>
      </c>
      <c r="AB24" s="264"/>
    </row>
    <row r="25" spans="1:28" s="101" customFormat="1" ht="48.75" customHeight="1" thickBot="1" x14ac:dyDescent="0.25">
      <c r="A25" s="79"/>
      <c r="B25" s="95" t="s">
        <v>16</v>
      </c>
      <c r="C25" s="115">
        <f>SUM(C26:C28)</f>
        <v>73</v>
      </c>
      <c r="D25" s="67">
        <f>SUM(D26:D28)</f>
        <v>439</v>
      </c>
      <c r="E25" s="96">
        <f>SUM(E26:E28)</f>
        <v>512</v>
      </c>
      <c r="F25" s="96">
        <f>E5</f>
        <v>599</v>
      </c>
      <c r="G25" s="73" t="str">
        <f>B5</f>
        <v>KTM</v>
      </c>
      <c r="H25" s="97">
        <f>SUM(H26:H28)</f>
        <v>556</v>
      </c>
      <c r="I25" s="96">
        <f>SUM(I26:I28)</f>
        <v>629</v>
      </c>
      <c r="J25" s="96">
        <f>I13</f>
        <v>571</v>
      </c>
      <c r="K25" s="73" t="str">
        <f>B13</f>
        <v>Temper</v>
      </c>
      <c r="L25" s="75">
        <f>SUM(L26:L28)</f>
        <v>412</v>
      </c>
      <c r="M25" s="99">
        <f>SUM(M26:M28)</f>
        <v>485</v>
      </c>
      <c r="N25" s="96">
        <f>M21</f>
        <v>536</v>
      </c>
      <c r="O25" s="73" t="str">
        <f>B21</f>
        <v>Eesti Raudtee</v>
      </c>
      <c r="P25" s="74">
        <f>SUM(P26:P28)</f>
        <v>482</v>
      </c>
      <c r="Q25" s="99">
        <f>SUM(Q26:Q28)</f>
        <v>555</v>
      </c>
      <c r="R25" s="96">
        <f>Q9</f>
        <v>495</v>
      </c>
      <c r="S25" s="73" t="str">
        <f>B9</f>
        <v>AK44</v>
      </c>
      <c r="T25" s="74">
        <f>SUM(T26:T28)</f>
        <v>453</v>
      </c>
      <c r="U25" s="99">
        <f>SUM(U26:U28)</f>
        <v>526</v>
      </c>
      <c r="V25" s="96">
        <f>U17</f>
        <v>560</v>
      </c>
      <c r="W25" s="73" t="str">
        <f>B17</f>
        <v>Põdra Pubi</v>
      </c>
      <c r="X25" s="76">
        <f t="shared" si="0"/>
        <v>2707</v>
      </c>
      <c r="Y25" s="74">
        <f>SUM(Y26:Y28)</f>
        <v>2342</v>
      </c>
      <c r="Z25" s="100">
        <f>AVERAGE(Z26,Z27,Z28)</f>
        <v>180.46666666666667</v>
      </c>
      <c r="AA25" s="78">
        <f>AVERAGE(AA26,AA27,AA28)</f>
        <v>156.13333333333333</v>
      </c>
      <c r="AB25" s="262">
        <f>F26+J26+N26+R26+V26</f>
        <v>2</v>
      </c>
    </row>
    <row r="26" spans="1:28" s="101" customFormat="1" ht="16.149999999999999" customHeight="1" x14ac:dyDescent="0.2">
      <c r="A26" s="79"/>
      <c r="B26" s="80" t="s">
        <v>27</v>
      </c>
      <c r="C26" s="117">
        <v>40</v>
      </c>
      <c r="D26" s="81">
        <v>136</v>
      </c>
      <c r="E26" s="82">
        <f>D26+C26</f>
        <v>176</v>
      </c>
      <c r="F26" s="265">
        <v>0</v>
      </c>
      <c r="G26" s="266"/>
      <c r="H26" s="83">
        <v>166</v>
      </c>
      <c r="I26" s="84">
        <f>H26+C26</f>
        <v>206</v>
      </c>
      <c r="J26" s="265">
        <v>1</v>
      </c>
      <c r="K26" s="266"/>
      <c r="L26" s="83">
        <v>112</v>
      </c>
      <c r="M26" s="84">
        <f>L26+C26</f>
        <v>152</v>
      </c>
      <c r="N26" s="265">
        <v>0</v>
      </c>
      <c r="O26" s="266"/>
      <c r="P26" s="83">
        <v>159</v>
      </c>
      <c r="Q26" s="82">
        <f>P26+C26</f>
        <v>199</v>
      </c>
      <c r="R26" s="265">
        <v>1</v>
      </c>
      <c r="S26" s="266"/>
      <c r="T26" s="81">
        <v>147</v>
      </c>
      <c r="U26" s="82">
        <f>T26+C26</f>
        <v>187</v>
      </c>
      <c r="V26" s="265">
        <v>0</v>
      </c>
      <c r="W26" s="266"/>
      <c r="X26" s="84">
        <f t="shared" si="0"/>
        <v>920</v>
      </c>
      <c r="Y26" s="83">
        <f>D26+H26+L26+P26+T26</f>
        <v>720</v>
      </c>
      <c r="Z26" s="85">
        <f>AVERAGE(E26,I26,M26,Q26,U26)</f>
        <v>184</v>
      </c>
      <c r="AA26" s="86">
        <f>AVERAGE(E26,I26,M26,Q26,U26)-C26</f>
        <v>144</v>
      </c>
      <c r="AB26" s="263"/>
    </row>
    <row r="27" spans="1:28" s="101" customFormat="1" ht="16.149999999999999" customHeight="1" x14ac:dyDescent="0.2">
      <c r="A27" s="79"/>
      <c r="B27" s="87" t="s">
        <v>131</v>
      </c>
      <c r="C27" s="119">
        <v>25</v>
      </c>
      <c r="D27" s="81">
        <v>134</v>
      </c>
      <c r="E27" s="82">
        <f t="shared" ref="E27:E28" si="26">D27+C27</f>
        <v>159</v>
      </c>
      <c r="F27" s="267"/>
      <c r="G27" s="268"/>
      <c r="H27" s="83">
        <v>169</v>
      </c>
      <c r="I27" s="84">
        <f t="shared" ref="I27:I28" si="27">H27+C27</f>
        <v>194</v>
      </c>
      <c r="J27" s="267"/>
      <c r="K27" s="268"/>
      <c r="L27" s="83">
        <v>140</v>
      </c>
      <c r="M27" s="84">
        <f t="shared" ref="M27:M28" si="28">L27+C27</f>
        <v>165</v>
      </c>
      <c r="N27" s="267"/>
      <c r="O27" s="268"/>
      <c r="P27" s="81">
        <v>156</v>
      </c>
      <c r="Q27" s="82">
        <f t="shared" ref="Q27:Q28" si="29">P27+C27</f>
        <v>181</v>
      </c>
      <c r="R27" s="267"/>
      <c r="S27" s="268"/>
      <c r="T27" s="81">
        <v>137</v>
      </c>
      <c r="U27" s="82">
        <f t="shared" ref="U27:U28" si="30">T27+C27</f>
        <v>162</v>
      </c>
      <c r="V27" s="267"/>
      <c r="W27" s="268"/>
      <c r="X27" s="84">
        <f t="shared" si="0"/>
        <v>861</v>
      </c>
      <c r="Y27" s="83">
        <f>D27+H27+L27+P27+T27</f>
        <v>736</v>
      </c>
      <c r="Z27" s="85">
        <f>AVERAGE(E27,I27,M27,Q27,U27)</f>
        <v>172.2</v>
      </c>
      <c r="AA27" s="86">
        <f>AVERAGE(E27,I27,M27,Q27,U27)-C27</f>
        <v>147.19999999999999</v>
      </c>
      <c r="AB27" s="263"/>
    </row>
    <row r="28" spans="1:28" s="101" customFormat="1" ht="16.899999999999999" customHeight="1" thickBot="1" x14ac:dyDescent="0.25">
      <c r="A28" s="79"/>
      <c r="B28" s="89" t="s">
        <v>18</v>
      </c>
      <c r="C28" s="121">
        <v>8</v>
      </c>
      <c r="D28" s="81">
        <v>169</v>
      </c>
      <c r="E28" s="82">
        <f t="shared" si="26"/>
        <v>177</v>
      </c>
      <c r="F28" s="269"/>
      <c r="G28" s="270"/>
      <c r="H28" s="91">
        <v>221</v>
      </c>
      <c r="I28" s="84">
        <f t="shared" si="27"/>
        <v>229</v>
      </c>
      <c r="J28" s="269"/>
      <c r="K28" s="270"/>
      <c r="L28" s="83">
        <v>160</v>
      </c>
      <c r="M28" s="84">
        <f t="shared" si="28"/>
        <v>168</v>
      </c>
      <c r="N28" s="269"/>
      <c r="O28" s="270"/>
      <c r="P28" s="81">
        <v>167</v>
      </c>
      <c r="Q28" s="82">
        <f t="shared" si="29"/>
        <v>175</v>
      </c>
      <c r="R28" s="269"/>
      <c r="S28" s="270"/>
      <c r="T28" s="81">
        <v>169</v>
      </c>
      <c r="U28" s="82">
        <f t="shared" si="30"/>
        <v>177</v>
      </c>
      <c r="V28" s="269"/>
      <c r="W28" s="270"/>
      <c r="X28" s="92">
        <f t="shared" si="0"/>
        <v>926</v>
      </c>
      <c r="Y28" s="91">
        <f>D28+H28+L28+P28+T28</f>
        <v>886</v>
      </c>
      <c r="Z28" s="93">
        <f>AVERAGE(E28,I28,M28,Q28,U28)</f>
        <v>185.2</v>
      </c>
      <c r="AA28" s="94">
        <f>AVERAGE(E28,I28,M28,Q28,U28)-C28</f>
        <v>177.2</v>
      </c>
      <c r="AB28" s="264"/>
    </row>
    <row r="29" spans="1:28" s="101" customFormat="1" ht="16.899999999999999" customHeight="1" x14ac:dyDescent="0.2">
      <c r="A29" s="79"/>
      <c r="B29" s="105"/>
      <c r="C29" s="106"/>
      <c r="D29" s="107"/>
      <c r="E29" s="108"/>
      <c r="F29" s="109"/>
      <c r="G29" s="109"/>
      <c r="H29" s="107"/>
      <c r="I29" s="108"/>
      <c r="J29" s="109"/>
      <c r="K29" s="109"/>
      <c r="L29" s="107"/>
      <c r="M29" s="108"/>
      <c r="N29" s="109"/>
      <c r="O29" s="109"/>
      <c r="P29" s="107"/>
      <c r="Q29" s="108"/>
      <c r="R29" s="109"/>
      <c r="S29" s="109"/>
      <c r="T29" s="107"/>
      <c r="U29" s="108"/>
      <c r="V29" s="109"/>
      <c r="W29" s="109"/>
      <c r="X29" s="108"/>
      <c r="Y29" s="107"/>
      <c r="Z29" s="110"/>
      <c r="AA29" s="111"/>
      <c r="AB29" s="112"/>
    </row>
  </sheetData>
  <mergeCells count="46"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</mergeCells>
  <conditionalFormatting sqref="C5:C7 C9:C11 C13:C15 C17:C19">
    <cfRule type="cellIs" dxfId="802" priority="62" stopIfTrue="1" operator="between">
      <formula>200</formula>
      <formula>300</formula>
    </cfRule>
  </conditionalFormatting>
  <conditionalFormatting sqref="AA2:AA4">
    <cfRule type="cellIs" dxfId="801" priority="63" stopIfTrue="1" operator="between">
      <formula>200</formula>
      <formula>300</formula>
    </cfRule>
  </conditionalFormatting>
  <conditionalFormatting sqref="V9:W9 J9:K9 F9:G9 E6:F6 L6:L9 N6 T6:T9 U6:V6 H6:H9 I6:J6 R6 E17:W17 E21:W21 E25:W25 E13:W13 M9:S9 E7:E9 I7:I9 U7:U9 X5:AA29">
    <cfRule type="cellIs" dxfId="800" priority="64" stopIfTrue="1" operator="between">
      <formula>200</formula>
      <formula>300</formula>
    </cfRule>
  </conditionalFormatting>
  <conditionalFormatting sqref="D9">
    <cfRule type="cellIs" dxfId="799" priority="61" stopIfTrue="1" operator="between">
      <formula>200</formula>
      <formula>300</formula>
    </cfRule>
  </conditionalFormatting>
  <conditionalFormatting sqref="D13">
    <cfRule type="cellIs" dxfId="798" priority="60" stopIfTrue="1" operator="between">
      <formula>200</formula>
      <formula>300</formula>
    </cfRule>
  </conditionalFormatting>
  <conditionalFormatting sqref="D17">
    <cfRule type="cellIs" dxfId="797" priority="59" stopIfTrue="1" operator="between">
      <formula>200</formula>
      <formula>300</formula>
    </cfRule>
  </conditionalFormatting>
  <conditionalFormatting sqref="D21">
    <cfRule type="cellIs" dxfId="796" priority="58" stopIfTrue="1" operator="between">
      <formula>200</formula>
      <formula>300</formula>
    </cfRule>
  </conditionalFormatting>
  <conditionalFormatting sqref="D25">
    <cfRule type="cellIs" dxfId="795" priority="57" stopIfTrue="1" operator="between">
      <formula>200</formula>
      <formula>300</formula>
    </cfRule>
  </conditionalFormatting>
  <conditionalFormatting sqref="D5">
    <cfRule type="cellIs" dxfId="794" priority="55" stopIfTrue="1" operator="between">
      <formula>200</formula>
      <formula>300</formula>
    </cfRule>
  </conditionalFormatting>
  <conditionalFormatting sqref="E5:W5">
    <cfRule type="cellIs" dxfId="793" priority="54" stopIfTrue="1" operator="between">
      <formula>200</formula>
      <formula>300</formula>
    </cfRule>
  </conditionalFormatting>
  <conditionalFormatting sqref="F22 L22:L24 N22 T22:T24 V22 H22:H24 J22 P22:P24 R22 D22:D24">
    <cfRule type="cellIs" dxfId="792" priority="50" stopIfTrue="1" operator="between">
      <formula>200</formula>
      <formula>300</formula>
    </cfRule>
  </conditionalFormatting>
  <conditionalFormatting sqref="F18 L18:L20 N18 T18:T20 V18 H18:H20 J18 P18:P20 R18">
    <cfRule type="cellIs" dxfId="791" priority="51" stopIfTrue="1" operator="between">
      <formula>200</formula>
      <formula>300</formula>
    </cfRule>
  </conditionalFormatting>
  <conditionalFormatting sqref="F26 L26:L29 N26 V26 H26:H29 J26 P26:P29 R26">
    <cfRule type="cellIs" dxfId="790" priority="49" stopIfTrue="1" operator="between">
      <formula>200</formula>
      <formula>300</formula>
    </cfRule>
  </conditionalFormatting>
  <conditionalFormatting sqref="F10 L10:L12 N10 T10:T12 V10 H10:H12 J10 P10:P12 R10">
    <cfRule type="cellIs" dxfId="789" priority="53" stopIfTrue="1" operator="between">
      <formula>200</formula>
      <formula>300</formula>
    </cfRule>
  </conditionalFormatting>
  <conditionalFormatting sqref="F14 L14:L16 N14 T14:T16 V14 H14:H16 J14 P14:P16 R14">
    <cfRule type="cellIs" dxfId="788" priority="52" stopIfTrue="1" operator="between">
      <formula>200</formula>
      <formula>300</formula>
    </cfRule>
  </conditionalFormatting>
  <conditionalFormatting sqref="Q6:Q8 Q14:Q16 Q18:Q20 Q22:Q24">
    <cfRule type="cellIs" dxfId="787" priority="48" stopIfTrue="1" operator="between">
      <formula>200</formula>
      <formula>300</formula>
    </cfRule>
  </conditionalFormatting>
  <conditionalFormatting sqref="T26:T29">
    <cfRule type="cellIs" dxfId="786" priority="47" stopIfTrue="1" operator="between">
      <formula>200</formula>
      <formula>300</formula>
    </cfRule>
  </conditionalFormatting>
  <conditionalFormatting sqref="M6:M8">
    <cfRule type="cellIs" dxfId="785" priority="46" stopIfTrue="1" operator="between">
      <formula>200</formula>
      <formula>300</formula>
    </cfRule>
  </conditionalFormatting>
  <conditionalFormatting sqref="D26:D29 D18:D20 D14:D16 D10:D12 D6:D8">
    <cfRule type="cellIs" dxfId="784" priority="44" stopIfTrue="1" operator="between">
      <formula>200</formula>
      <formula>300</formula>
    </cfRule>
  </conditionalFormatting>
  <conditionalFormatting sqref="P6:P8">
    <cfRule type="cellIs" dxfId="783" priority="45" stopIfTrue="1" operator="between">
      <formula>200</formula>
      <formula>300</formula>
    </cfRule>
  </conditionalFormatting>
  <conditionalFormatting sqref="E29">
    <cfRule type="cellIs" dxfId="782" priority="43" stopIfTrue="1" operator="between">
      <formula>200</formula>
      <formula>300</formula>
    </cfRule>
  </conditionalFormatting>
  <conditionalFormatting sqref="M29">
    <cfRule type="cellIs" dxfId="781" priority="41" stopIfTrue="1" operator="between">
      <formula>200</formula>
      <formula>300</formula>
    </cfRule>
  </conditionalFormatting>
  <conditionalFormatting sqref="I29">
    <cfRule type="cellIs" dxfId="780" priority="42" stopIfTrue="1" operator="between">
      <formula>200</formula>
      <formula>300</formula>
    </cfRule>
  </conditionalFormatting>
  <conditionalFormatting sqref="Q29">
    <cfRule type="cellIs" dxfId="779" priority="40" stopIfTrue="1" operator="between">
      <formula>200</formula>
      <formula>300</formula>
    </cfRule>
  </conditionalFormatting>
  <conditionalFormatting sqref="U29">
    <cfRule type="cellIs" dxfId="778" priority="39" stopIfTrue="1" operator="between">
      <formula>200</formula>
      <formula>300</formula>
    </cfRule>
  </conditionalFormatting>
  <conditionalFormatting sqref="C21:C23">
    <cfRule type="cellIs" dxfId="777" priority="24" stopIfTrue="1" operator="between">
      <formula>200</formula>
      <formula>300</formula>
    </cfRule>
  </conditionalFormatting>
  <conditionalFormatting sqref="C25:C27">
    <cfRule type="cellIs" dxfId="776" priority="23" stopIfTrue="1" operator="between">
      <formula>200</formula>
      <formula>300</formula>
    </cfRule>
  </conditionalFormatting>
  <conditionalFormatting sqref="E10:E12">
    <cfRule type="cellIs" dxfId="775" priority="22" stopIfTrue="1" operator="between">
      <formula>200</formula>
      <formula>300</formula>
    </cfRule>
  </conditionalFormatting>
  <conditionalFormatting sqref="E14:E16">
    <cfRule type="cellIs" dxfId="774" priority="21" stopIfTrue="1" operator="between">
      <formula>200</formula>
      <formula>300</formula>
    </cfRule>
  </conditionalFormatting>
  <conditionalFormatting sqref="E18:E20">
    <cfRule type="cellIs" dxfId="773" priority="20" stopIfTrue="1" operator="between">
      <formula>200</formula>
      <formula>300</formula>
    </cfRule>
  </conditionalFormatting>
  <conditionalFormatting sqref="E22:E24">
    <cfRule type="cellIs" dxfId="772" priority="19" stopIfTrue="1" operator="between">
      <formula>200</formula>
      <formula>300</formula>
    </cfRule>
  </conditionalFormatting>
  <conditionalFormatting sqref="E26:E28">
    <cfRule type="cellIs" dxfId="771" priority="18" stopIfTrue="1" operator="between">
      <formula>200</formula>
      <formula>300</formula>
    </cfRule>
  </conditionalFormatting>
  <conditionalFormatting sqref="I10:I12">
    <cfRule type="cellIs" dxfId="770" priority="17" stopIfTrue="1" operator="between">
      <formula>200</formula>
      <formula>300</formula>
    </cfRule>
  </conditionalFormatting>
  <conditionalFormatting sqref="I14:I16">
    <cfRule type="cellIs" dxfId="769" priority="16" stopIfTrue="1" operator="between">
      <formula>200</formula>
      <formula>300</formula>
    </cfRule>
  </conditionalFormatting>
  <conditionalFormatting sqref="I18:I20">
    <cfRule type="cellIs" dxfId="768" priority="15" stopIfTrue="1" operator="between">
      <formula>200</formula>
      <formula>300</formula>
    </cfRule>
  </conditionalFormatting>
  <conditionalFormatting sqref="I22:I24">
    <cfRule type="cellIs" dxfId="767" priority="14" stopIfTrue="1" operator="between">
      <formula>200</formula>
      <formula>300</formula>
    </cfRule>
  </conditionalFormatting>
  <conditionalFormatting sqref="I26:I28">
    <cfRule type="cellIs" dxfId="766" priority="13" stopIfTrue="1" operator="between">
      <formula>200</formula>
      <formula>300</formula>
    </cfRule>
  </conditionalFormatting>
  <conditionalFormatting sqref="M10:M12">
    <cfRule type="cellIs" dxfId="765" priority="12" stopIfTrue="1" operator="between">
      <formula>200</formula>
      <formula>300</formula>
    </cfRule>
  </conditionalFormatting>
  <conditionalFormatting sqref="M14:M16">
    <cfRule type="cellIs" dxfId="764" priority="11" stopIfTrue="1" operator="between">
      <formula>200</formula>
      <formula>300</formula>
    </cfRule>
  </conditionalFormatting>
  <conditionalFormatting sqref="M18:M20">
    <cfRule type="cellIs" dxfId="763" priority="10" stopIfTrue="1" operator="between">
      <formula>200</formula>
      <formula>300</formula>
    </cfRule>
  </conditionalFormatting>
  <conditionalFormatting sqref="M22:M24">
    <cfRule type="cellIs" dxfId="762" priority="9" stopIfTrue="1" operator="between">
      <formula>200</formula>
      <formula>300</formula>
    </cfRule>
  </conditionalFormatting>
  <conditionalFormatting sqref="M26:M28">
    <cfRule type="cellIs" dxfId="761" priority="8" stopIfTrue="1" operator="between">
      <formula>200</formula>
      <formula>300</formula>
    </cfRule>
  </conditionalFormatting>
  <conditionalFormatting sqref="Q10:Q12">
    <cfRule type="cellIs" dxfId="760" priority="7" stopIfTrue="1" operator="between">
      <formula>200</formula>
      <formula>300</formula>
    </cfRule>
  </conditionalFormatting>
  <conditionalFormatting sqref="Q26:Q28">
    <cfRule type="cellIs" dxfId="759" priority="6" stopIfTrue="1" operator="between">
      <formula>200</formula>
      <formula>300</formula>
    </cfRule>
  </conditionalFormatting>
  <conditionalFormatting sqref="U10:U12">
    <cfRule type="cellIs" dxfId="758" priority="5" stopIfTrue="1" operator="between">
      <formula>200</formula>
      <formula>300</formula>
    </cfRule>
  </conditionalFormatting>
  <conditionalFormatting sqref="U14:U16">
    <cfRule type="cellIs" dxfId="757" priority="4" stopIfTrue="1" operator="between">
      <formula>200</formula>
      <formula>300</formula>
    </cfRule>
  </conditionalFormatting>
  <conditionalFormatting sqref="U18:U20">
    <cfRule type="cellIs" dxfId="756" priority="3" stopIfTrue="1" operator="between">
      <formula>200</formula>
      <formula>300</formula>
    </cfRule>
  </conditionalFormatting>
  <conditionalFormatting sqref="U22:U24">
    <cfRule type="cellIs" dxfId="755" priority="2" stopIfTrue="1" operator="between">
      <formula>200</formula>
      <formula>300</formula>
    </cfRule>
  </conditionalFormatting>
  <conditionalFormatting sqref="U26:U28">
    <cfRule type="cellIs" dxfId="75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96" zoomScaleNormal="96" workbookViewId="0">
      <selection activeCell="Y11" sqref="Y10:Y11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6.14062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ht="22.5" x14ac:dyDescent="0.25">
      <c r="B1" s="36"/>
      <c r="C1" s="37"/>
      <c r="D1" s="38"/>
      <c r="E1" s="39"/>
      <c r="F1" s="39"/>
      <c r="G1" s="39" t="s">
        <v>157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7"/>
      <c r="S1" s="37"/>
      <c r="T1" s="37"/>
      <c r="U1" s="40"/>
      <c r="V1" s="189" t="s">
        <v>65</v>
      </c>
      <c r="W1" s="41"/>
      <c r="X1" s="41"/>
      <c r="Y1" s="41"/>
      <c r="Z1" s="37"/>
      <c r="AA1" s="37"/>
      <c r="AB1" s="38"/>
    </row>
    <row r="2" spans="1:34" ht="20.25" thickBot="1" x14ac:dyDescent="0.3">
      <c r="B2" s="42" t="s">
        <v>30</v>
      </c>
      <c r="C2" s="43"/>
      <c r="D2" s="38"/>
      <c r="E2" s="4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34" x14ac:dyDescent="0.25">
      <c r="B3" s="113" t="s">
        <v>3</v>
      </c>
      <c r="C3" s="45" t="s">
        <v>15</v>
      </c>
      <c r="D3" s="46"/>
      <c r="E3" s="257" t="s">
        <v>31</v>
      </c>
      <c r="F3" s="271" t="s">
        <v>32</v>
      </c>
      <c r="G3" s="272"/>
      <c r="H3" s="48"/>
      <c r="I3" s="257" t="s">
        <v>33</v>
      </c>
      <c r="J3" s="271" t="s">
        <v>32</v>
      </c>
      <c r="K3" s="272"/>
      <c r="L3" s="49"/>
      <c r="M3" s="257" t="s">
        <v>34</v>
      </c>
      <c r="N3" s="271" t="s">
        <v>32</v>
      </c>
      <c r="O3" s="272"/>
      <c r="P3" s="49"/>
      <c r="Q3" s="257" t="s">
        <v>35</v>
      </c>
      <c r="R3" s="271" t="s">
        <v>32</v>
      </c>
      <c r="S3" s="272"/>
      <c r="T3" s="50"/>
      <c r="U3" s="257" t="s">
        <v>36</v>
      </c>
      <c r="V3" s="271" t="s">
        <v>32</v>
      </c>
      <c r="W3" s="272"/>
      <c r="X3" s="257" t="s">
        <v>37</v>
      </c>
      <c r="Y3" s="51"/>
      <c r="Z3" s="52" t="s">
        <v>38</v>
      </c>
      <c r="AA3" s="53" t="s">
        <v>39</v>
      </c>
      <c r="AB3" s="54" t="s">
        <v>37</v>
      </c>
    </row>
    <row r="4" spans="1:34" ht="17.25" thickBot="1" x14ac:dyDescent="0.3">
      <c r="A4" s="55"/>
      <c r="B4" s="114" t="s">
        <v>40</v>
      </c>
      <c r="C4" s="56"/>
      <c r="D4" s="57"/>
      <c r="E4" s="58" t="s">
        <v>41</v>
      </c>
      <c r="F4" s="273" t="s">
        <v>42</v>
      </c>
      <c r="G4" s="274"/>
      <c r="H4" s="59"/>
      <c r="I4" s="58" t="s">
        <v>41</v>
      </c>
      <c r="J4" s="273" t="s">
        <v>42</v>
      </c>
      <c r="K4" s="274"/>
      <c r="L4" s="58"/>
      <c r="M4" s="58" t="s">
        <v>41</v>
      </c>
      <c r="N4" s="273" t="s">
        <v>42</v>
      </c>
      <c r="O4" s="274"/>
      <c r="P4" s="58"/>
      <c r="Q4" s="58" t="s">
        <v>41</v>
      </c>
      <c r="R4" s="273" t="s">
        <v>42</v>
      </c>
      <c r="S4" s="274"/>
      <c r="T4" s="60"/>
      <c r="U4" s="58" t="s">
        <v>41</v>
      </c>
      <c r="V4" s="273" t="s">
        <v>42</v>
      </c>
      <c r="W4" s="274"/>
      <c r="X4" s="61" t="s">
        <v>41</v>
      </c>
      <c r="Y4" s="62" t="s">
        <v>43</v>
      </c>
      <c r="Z4" s="63" t="s">
        <v>44</v>
      </c>
      <c r="AA4" s="64" t="s">
        <v>45</v>
      </c>
      <c r="AB4" s="65" t="s">
        <v>46</v>
      </c>
    </row>
    <row r="5" spans="1:34" ht="48.75" customHeight="1" thickBot="1" x14ac:dyDescent="0.3">
      <c r="A5" s="66"/>
      <c r="B5" s="95" t="s">
        <v>16</v>
      </c>
      <c r="C5" s="115">
        <f>SUM(C6:C8)</f>
        <v>73</v>
      </c>
      <c r="D5" s="67">
        <f>SUM(D6:D8)</f>
        <v>424</v>
      </c>
      <c r="E5" s="68">
        <f>SUM(E6:E8)</f>
        <v>497</v>
      </c>
      <c r="F5" s="69">
        <f>E25</f>
        <v>449</v>
      </c>
      <c r="G5" s="70" t="str">
        <f>B25</f>
        <v>Verx 2</v>
      </c>
      <c r="H5" s="71">
        <f>SUM(H6:H8)</f>
        <v>503</v>
      </c>
      <c r="I5" s="72">
        <f>SUM(I6:I8)</f>
        <v>576</v>
      </c>
      <c r="J5" s="72">
        <f>I21</f>
        <v>513</v>
      </c>
      <c r="K5" s="73" t="str">
        <f>B21</f>
        <v>Rommex</v>
      </c>
      <c r="L5" s="74">
        <f>SUM(L6:L8)</f>
        <v>442</v>
      </c>
      <c r="M5" s="69">
        <f>SUM(M6:M8)</f>
        <v>515</v>
      </c>
      <c r="N5" s="69">
        <f>M17</f>
        <v>515</v>
      </c>
      <c r="O5" s="70" t="str">
        <f>B17</f>
        <v>Rakvere Linnavalitsus</v>
      </c>
      <c r="P5" s="75">
        <f>SUM(P6:P8)</f>
        <v>429</v>
      </c>
      <c r="Q5" s="69">
        <f>SUM(Q6:Q8)</f>
        <v>502</v>
      </c>
      <c r="R5" s="69">
        <f>Q13</f>
        <v>589</v>
      </c>
      <c r="S5" s="70" t="str">
        <f>B13</f>
        <v>Eesti Raudtee</v>
      </c>
      <c r="T5" s="75">
        <f>SUM(T6:T8)</f>
        <v>521</v>
      </c>
      <c r="U5" s="69">
        <f>SUM(U6:U8)</f>
        <v>594</v>
      </c>
      <c r="V5" s="69">
        <f>U9</f>
        <v>522</v>
      </c>
      <c r="W5" s="70" t="str">
        <f>B9</f>
        <v>Aavmar</v>
      </c>
      <c r="X5" s="76">
        <f t="shared" ref="X5:X28" si="0">E5+I5+M5+Q5+U5</f>
        <v>2684</v>
      </c>
      <c r="Y5" s="74">
        <f>SUM(Y6:Y8)</f>
        <v>2319</v>
      </c>
      <c r="Z5" s="77">
        <f>AVERAGE(Z6,Z7,Z8)</f>
        <v>178.93333333333331</v>
      </c>
      <c r="AA5" s="78">
        <f>AVERAGE(AA6,AA7,AA8)</f>
        <v>154.6</v>
      </c>
      <c r="AB5" s="262">
        <f>F6+J6+N6+R6+V6</f>
        <v>3.5</v>
      </c>
    </row>
    <row r="6" spans="1:34" ht="16.899999999999999" customHeight="1" x14ac:dyDescent="0.25">
      <c r="A6" s="79"/>
      <c r="B6" s="80" t="s">
        <v>27</v>
      </c>
      <c r="C6" s="117">
        <v>40</v>
      </c>
      <c r="D6" s="81">
        <v>129</v>
      </c>
      <c r="E6" s="82">
        <f>D6+C6</f>
        <v>169</v>
      </c>
      <c r="F6" s="265">
        <v>1</v>
      </c>
      <c r="G6" s="266"/>
      <c r="H6" s="83">
        <v>145</v>
      </c>
      <c r="I6" s="84">
        <f>H6+C6</f>
        <v>185</v>
      </c>
      <c r="J6" s="265">
        <v>1</v>
      </c>
      <c r="K6" s="266"/>
      <c r="L6" s="83">
        <v>127</v>
      </c>
      <c r="M6" s="84">
        <f>L6+C6</f>
        <v>167</v>
      </c>
      <c r="N6" s="265">
        <v>0.5</v>
      </c>
      <c r="O6" s="266"/>
      <c r="P6" s="83">
        <v>115</v>
      </c>
      <c r="Q6" s="82">
        <f>P6+C6</f>
        <v>155</v>
      </c>
      <c r="R6" s="265">
        <v>0</v>
      </c>
      <c r="S6" s="266"/>
      <c r="T6" s="81">
        <v>193</v>
      </c>
      <c r="U6" s="82">
        <f>T6+C6</f>
        <v>233</v>
      </c>
      <c r="V6" s="265">
        <v>1</v>
      </c>
      <c r="W6" s="266"/>
      <c r="X6" s="84">
        <f t="shared" si="0"/>
        <v>909</v>
      </c>
      <c r="Y6" s="83">
        <f>D6+H6+L6+P6+T6</f>
        <v>709</v>
      </c>
      <c r="Z6" s="85">
        <f>AVERAGE(E6,I6,M6,Q6,U6)</f>
        <v>181.8</v>
      </c>
      <c r="AA6" s="86">
        <f>AVERAGE(E6,I6,M6,Q6,U6)-C6</f>
        <v>141.80000000000001</v>
      </c>
      <c r="AB6" s="263"/>
    </row>
    <row r="7" spans="1:34" s="55" customFormat="1" ht="16.149999999999999" customHeight="1" x14ac:dyDescent="0.25">
      <c r="A7" s="79"/>
      <c r="B7" s="87" t="s">
        <v>131</v>
      </c>
      <c r="C7" s="119">
        <v>25</v>
      </c>
      <c r="D7" s="81">
        <v>139</v>
      </c>
      <c r="E7" s="82">
        <f t="shared" ref="E7:E8" si="1">D7+C7</f>
        <v>164</v>
      </c>
      <c r="F7" s="267"/>
      <c r="G7" s="268"/>
      <c r="H7" s="83">
        <v>146</v>
      </c>
      <c r="I7" s="84">
        <f t="shared" ref="I7:I8" si="2">H7+C7</f>
        <v>171</v>
      </c>
      <c r="J7" s="267"/>
      <c r="K7" s="268"/>
      <c r="L7" s="83">
        <v>147</v>
      </c>
      <c r="M7" s="84">
        <f t="shared" ref="M7:M8" si="3">L7+C7</f>
        <v>172</v>
      </c>
      <c r="N7" s="267"/>
      <c r="O7" s="268"/>
      <c r="P7" s="81">
        <v>146</v>
      </c>
      <c r="Q7" s="82">
        <f t="shared" ref="Q7:Q8" si="4">P7+C7</f>
        <v>171</v>
      </c>
      <c r="R7" s="267"/>
      <c r="S7" s="268"/>
      <c r="T7" s="81">
        <v>158</v>
      </c>
      <c r="U7" s="82">
        <f t="shared" ref="U7:U8" si="5">T7+C7</f>
        <v>183</v>
      </c>
      <c r="V7" s="267"/>
      <c r="W7" s="268"/>
      <c r="X7" s="84">
        <f t="shared" si="0"/>
        <v>861</v>
      </c>
      <c r="Y7" s="83">
        <f>D7+H7+L7+P7+T7</f>
        <v>736</v>
      </c>
      <c r="Z7" s="85">
        <f>AVERAGE(E7,I7,M7,Q7,U7)</f>
        <v>172.2</v>
      </c>
      <c r="AA7" s="86">
        <f>AVERAGE(E7,I7,M7,Q7,U7)-C7</f>
        <v>147.19999999999999</v>
      </c>
      <c r="AB7" s="263"/>
      <c r="AD7" s="35"/>
      <c r="AE7" s="35"/>
      <c r="AF7" s="35"/>
      <c r="AG7" s="35"/>
      <c r="AH7" s="35"/>
    </row>
    <row r="8" spans="1:34" s="55" customFormat="1" ht="17.45" customHeight="1" thickBot="1" x14ac:dyDescent="0.3">
      <c r="A8" s="79"/>
      <c r="B8" s="89" t="s">
        <v>18</v>
      </c>
      <c r="C8" s="121">
        <v>8</v>
      </c>
      <c r="D8" s="81">
        <v>156</v>
      </c>
      <c r="E8" s="82">
        <f t="shared" si="1"/>
        <v>164</v>
      </c>
      <c r="F8" s="269"/>
      <c r="G8" s="270"/>
      <c r="H8" s="91">
        <v>212</v>
      </c>
      <c r="I8" s="84">
        <f t="shared" si="2"/>
        <v>220</v>
      </c>
      <c r="J8" s="269"/>
      <c r="K8" s="270"/>
      <c r="L8" s="83">
        <v>168</v>
      </c>
      <c r="M8" s="84">
        <f t="shared" si="3"/>
        <v>176</v>
      </c>
      <c r="N8" s="269"/>
      <c r="O8" s="270"/>
      <c r="P8" s="81">
        <v>168</v>
      </c>
      <c r="Q8" s="82">
        <f t="shared" si="4"/>
        <v>176</v>
      </c>
      <c r="R8" s="269"/>
      <c r="S8" s="270"/>
      <c r="T8" s="81">
        <v>170</v>
      </c>
      <c r="U8" s="82">
        <f t="shared" si="5"/>
        <v>178</v>
      </c>
      <c r="V8" s="269"/>
      <c r="W8" s="270"/>
      <c r="X8" s="92">
        <f t="shared" si="0"/>
        <v>914</v>
      </c>
      <c r="Y8" s="91">
        <f>D8+H8+L8+P8+T8</f>
        <v>874</v>
      </c>
      <c r="Z8" s="93">
        <f>AVERAGE(E8,I8,M8,Q8,U8)</f>
        <v>182.8</v>
      </c>
      <c r="AA8" s="94">
        <f>AVERAGE(E8,I8,M8,Q8,U8)-C8</f>
        <v>174.8</v>
      </c>
      <c r="AB8" s="264"/>
      <c r="AD8" s="35"/>
      <c r="AE8" s="35"/>
      <c r="AF8" s="35"/>
      <c r="AG8" s="35"/>
      <c r="AH8" s="35"/>
    </row>
    <row r="9" spans="1:34" s="101" customFormat="1" ht="48.75" customHeight="1" thickBot="1" x14ac:dyDescent="0.3">
      <c r="A9" s="79"/>
      <c r="B9" s="95" t="s">
        <v>69</v>
      </c>
      <c r="C9" s="196">
        <f>SUM(C10:C12)</f>
        <v>124</v>
      </c>
      <c r="D9" s="67">
        <f>SUM(D10:D12)</f>
        <v>453</v>
      </c>
      <c r="E9" s="96">
        <f>SUM(E10:E12)</f>
        <v>577</v>
      </c>
      <c r="F9" s="96">
        <f>E21</f>
        <v>469</v>
      </c>
      <c r="G9" s="73" t="str">
        <f>B21</f>
        <v>Rommex</v>
      </c>
      <c r="H9" s="97">
        <f>SUM(H10:H12)</f>
        <v>402</v>
      </c>
      <c r="I9" s="96">
        <f>SUM(I10:I12)</f>
        <v>526</v>
      </c>
      <c r="J9" s="96">
        <f>I17</f>
        <v>560</v>
      </c>
      <c r="K9" s="73" t="str">
        <f>B17</f>
        <v>Rakvere Linnavalitsus</v>
      </c>
      <c r="L9" s="74">
        <f>SUM(L10:L12)</f>
        <v>443</v>
      </c>
      <c r="M9" s="98">
        <f>SUM(M10:M12)</f>
        <v>567</v>
      </c>
      <c r="N9" s="96">
        <f>M13</f>
        <v>573</v>
      </c>
      <c r="O9" s="73" t="str">
        <f>B13</f>
        <v>Eesti Raudtee</v>
      </c>
      <c r="P9" s="74">
        <f>SUM(P10:P12)</f>
        <v>399</v>
      </c>
      <c r="Q9" s="69">
        <f>SUM(Q10:Q12)</f>
        <v>523</v>
      </c>
      <c r="R9" s="96">
        <f>Q25</f>
        <v>503</v>
      </c>
      <c r="S9" s="73" t="str">
        <f>B25</f>
        <v>Verx 2</v>
      </c>
      <c r="T9" s="74">
        <f>SUM(T10:T12)</f>
        <v>398</v>
      </c>
      <c r="U9" s="99">
        <f>SUM(U10:U12)</f>
        <v>522</v>
      </c>
      <c r="V9" s="96">
        <f>U5</f>
        <v>594</v>
      </c>
      <c r="W9" s="73" t="str">
        <f>B5</f>
        <v>Latestoil</v>
      </c>
      <c r="X9" s="76">
        <f t="shared" si="0"/>
        <v>2715</v>
      </c>
      <c r="Y9" s="74">
        <f>SUM(Y10:Y12)</f>
        <v>2095</v>
      </c>
      <c r="Z9" s="100">
        <f>AVERAGE(Z10,Z11,Z12)</f>
        <v>181</v>
      </c>
      <c r="AA9" s="78">
        <f>AVERAGE(AA10,AA11,AA12)</f>
        <v>139.66666666666666</v>
      </c>
      <c r="AB9" s="262">
        <f>F10+J10+N10+R10+V10</f>
        <v>2</v>
      </c>
      <c r="AD9" s="35"/>
      <c r="AE9" s="35"/>
      <c r="AF9" s="35"/>
      <c r="AG9" s="35"/>
      <c r="AH9" s="35"/>
    </row>
    <row r="10" spans="1:34" s="101" customFormat="1" ht="16.149999999999999" customHeight="1" x14ac:dyDescent="0.25">
      <c r="A10" s="79"/>
      <c r="B10" s="198" t="s">
        <v>78</v>
      </c>
      <c r="C10" s="88">
        <v>58</v>
      </c>
      <c r="D10" s="81">
        <v>121</v>
      </c>
      <c r="E10" s="82">
        <f>D10+C10</f>
        <v>179</v>
      </c>
      <c r="F10" s="265">
        <v>1</v>
      </c>
      <c r="G10" s="266"/>
      <c r="H10" s="83">
        <v>118</v>
      </c>
      <c r="I10" s="84">
        <f>H10+C10</f>
        <v>176</v>
      </c>
      <c r="J10" s="265">
        <v>0</v>
      </c>
      <c r="K10" s="266"/>
      <c r="L10" s="83">
        <v>93</v>
      </c>
      <c r="M10" s="84">
        <f>L10+C10</f>
        <v>151</v>
      </c>
      <c r="N10" s="265">
        <v>0</v>
      </c>
      <c r="O10" s="266"/>
      <c r="P10" s="83">
        <v>98</v>
      </c>
      <c r="Q10" s="82">
        <f>P10+C10</f>
        <v>156</v>
      </c>
      <c r="R10" s="265">
        <v>1</v>
      </c>
      <c r="S10" s="266"/>
      <c r="T10" s="81">
        <v>115</v>
      </c>
      <c r="U10" s="82">
        <f>T10+C10</f>
        <v>173</v>
      </c>
      <c r="V10" s="265">
        <v>0</v>
      </c>
      <c r="W10" s="266"/>
      <c r="X10" s="84">
        <f t="shared" si="0"/>
        <v>835</v>
      </c>
      <c r="Y10" s="83">
        <f>D10+H10+L10+P10+T10</f>
        <v>545</v>
      </c>
      <c r="Z10" s="85">
        <f>AVERAGE(E10,I10,M10,Q10,U10)</f>
        <v>167</v>
      </c>
      <c r="AA10" s="86">
        <f>AVERAGE(E10,I10,M10,Q10,U10)-C10</f>
        <v>109</v>
      </c>
      <c r="AB10" s="263"/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207" t="s">
        <v>79</v>
      </c>
      <c r="C11" s="88">
        <v>32</v>
      </c>
      <c r="D11" s="81">
        <v>166</v>
      </c>
      <c r="E11" s="82">
        <f t="shared" ref="E11:E12" si="6">D11+C11</f>
        <v>198</v>
      </c>
      <c r="F11" s="267"/>
      <c r="G11" s="268"/>
      <c r="H11" s="83">
        <v>160</v>
      </c>
      <c r="I11" s="84">
        <f t="shared" ref="I11:I12" si="7">H11+C11</f>
        <v>192</v>
      </c>
      <c r="J11" s="267"/>
      <c r="K11" s="268"/>
      <c r="L11" s="83">
        <v>158</v>
      </c>
      <c r="M11" s="84">
        <f t="shared" ref="M11:M12" si="8">L11+C11</f>
        <v>190</v>
      </c>
      <c r="N11" s="267"/>
      <c r="O11" s="268"/>
      <c r="P11" s="81">
        <v>154</v>
      </c>
      <c r="Q11" s="82">
        <f t="shared" ref="Q11:Q12" si="9">P11+C11</f>
        <v>186</v>
      </c>
      <c r="R11" s="267"/>
      <c r="S11" s="268"/>
      <c r="T11" s="81">
        <v>125</v>
      </c>
      <c r="U11" s="82">
        <f t="shared" ref="U11:U12" si="10">T11+C11</f>
        <v>157</v>
      </c>
      <c r="V11" s="267"/>
      <c r="W11" s="268"/>
      <c r="X11" s="84">
        <f t="shared" si="0"/>
        <v>923</v>
      </c>
      <c r="Y11" s="83">
        <f>D11+H11+L11+P11+T11</f>
        <v>763</v>
      </c>
      <c r="Z11" s="85">
        <f>AVERAGE(E11,I11,M11,Q11,U11)</f>
        <v>184.6</v>
      </c>
      <c r="AA11" s="86">
        <f>AVERAGE(E11,I11,M11,Q11,U11)-C11</f>
        <v>152.6</v>
      </c>
      <c r="AB11" s="263"/>
      <c r="AD11" s="35"/>
      <c r="AE11" s="35"/>
      <c r="AF11" s="35"/>
      <c r="AG11" s="35"/>
      <c r="AH11" s="35"/>
    </row>
    <row r="12" spans="1:34" s="101" customFormat="1" ht="16.899999999999999" customHeight="1" thickBot="1" x14ac:dyDescent="0.3">
      <c r="A12" s="79"/>
      <c r="B12" s="199" t="s">
        <v>80</v>
      </c>
      <c r="C12" s="90">
        <v>34</v>
      </c>
      <c r="D12" s="81">
        <v>166</v>
      </c>
      <c r="E12" s="82">
        <f t="shared" si="6"/>
        <v>200</v>
      </c>
      <c r="F12" s="269"/>
      <c r="G12" s="270"/>
      <c r="H12" s="91">
        <v>124</v>
      </c>
      <c r="I12" s="84">
        <f t="shared" si="7"/>
        <v>158</v>
      </c>
      <c r="J12" s="269"/>
      <c r="K12" s="270"/>
      <c r="L12" s="83">
        <v>192</v>
      </c>
      <c r="M12" s="84">
        <f t="shared" si="8"/>
        <v>226</v>
      </c>
      <c r="N12" s="269"/>
      <c r="O12" s="270"/>
      <c r="P12" s="81">
        <v>147</v>
      </c>
      <c r="Q12" s="82">
        <f t="shared" si="9"/>
        <v>181</v>
      </c>
      <c r="R12" s="269"/>
      <c r="S12" s="270"/>
      <c r="T12" s="81">
        <v>158</v>
      </c>
      <c r="U12" s="82">
        <f t="shared" si="10"/>
        <v>192</v>
      </c>
      <c r="V12" s="269"/>
      <c r="W12" s="270"/>
      <c r="X12" s="92">
        <f t="shared" si="0"/>
        <v>957</v>
      </c>
      <c r="Y12" s="91">
        <f>D12+H12+L12+P12+T12</f>
        <v>787</v>
      </c>
      <c r="Z12" s="93">
        <f>AVERAGE(E12,I12,M12,Q12,U12)</f>
        <v>191.4</v>
      </c>
      <c r="AA12" s="94">
        <f>AVERAGE(E12,I12,M12,Q12,U12)-C12</f>
        <v>157.4</v>
      </c>
      <c r="AB12" s="264"/>
      <c r="AD12" s="35"/>
      <c r="AE12" s="35"/>
      <c r="AF12" s="35"/>
      <c r="AG12" s="35"/>
      <c r="AH12" s="35"/>
    </row>
    <row r="13" spans="1:34" s="101" customFormat="1" ht="44.45" customHeight="1" thickBot="1" x14ac:dyDescent="0.25">
      <c r="A13" s="79"/>
      <c r="B13" s="95" t="s">
        <v>98</v>
      </c>
      <c r="C13" s="122">
        <f>SUM(C14:C16)</f>
        <v>92</v>
      </c>
      <c r="D13" s="67">
        <f>SUM(D14:D16)</f>
        <v>288</v>
      </c>
      <c r="E13" s="96">
        <f>SUM(E14:E16)</f>
        <v>515</v>
      </c>
      <c r="F13" s="96">
        <f>E17</f>
        <v>505</v>
      </c>
      <c r="G13" s="73" t="str">
        <f>B17</f>
        <v>Rakvere Linnavalitsus</v>
      </c>
      <c r="H13" s="97">
        <f>SUM(H14:H16)</f>
        <v>503</v>
      </c>
      <c r="I13" s="96">
        <f>SUM(I14:I16)</f>
        <v>595</v>
      </c>
      <c r="J13" s="96">
        <f>I25</f>
        <v>564</v>
      </c>
      <c r="K13" s="73" t="str">
        <f>B25</f>
        <v>Verx 2</v>
      </c>
      <c r="L13" s="74">
        <f>SUM(L14:L16)</f>
        <v>481</v>
      </c>
      <c r="M13" s="96">
        <f>SUM(M14:M16)</f>
        <v>573</v>
      </c>
      <c r="N13" s="96">
        <f>M9</f>
        <v>567</v>
      </c>
      <c r="O13" s="73" t="str">
        <f>B9</f>
        <v>Aavmar</v>
      </c>
      <c r="P13" s="74">
        <f>SUM(P14:P16)</f>
        <v>497</v>
      </c>
      <c r="Q13" s="96">
        <f>SUM(Q14:Q16)</f>
        <v>589</v>
      </c>
      <c r="R13" s="96">
        <f>Q5</f>
        <v>502</v>
      </c>
      <c r="S13" s="73" t="str">
        <f>B5</f>
        <v>Latestoil</v>
      </c>
      <c r="T13" s="74">
        <f>SUM(T14:T16)</f>
        <v>409</v>
      </c>
      <c r="U13" s="96">
        <f>SUM(U14:U16)</f>
        <v>501</v>
      </c>
      <c r="V13" s="96">
        <f>U21</f>
        <v>559</v>
      </c>
      <c r="W13" s="73" t="str">
        <f>B21</f>
        <v>Rommex</v>
      </c>
      <c r="X13" s="76">
        <f t="shared" si="0"/>
        <v>2773</v>
      </c>
      <c r="Y13" s="74">
        <f>SUM(Y14:Y16)</f>
        <v>2178</v>
      </c>
      <c r="Z13" s="100">
        <f>AVERAGE(Z14,Z15,Z16)</f>
        <v>184.86666666666667</v>
      </c>
      <c r="AA13" s="78">
        <f>AVERAGE(AA14,AA15,AA16)</f>
        <v>154.20000000000002</v>
      </c>
      <c r="AB13" s="262">
        <f>F14+J14+N14+R14+V14</f>
        <v>4</v>
      </c>
    </row>
    <row r="14" spans="1:34" s="101" customFormat="1" ht="16.149999999999999" customHeight="1" x14ac:dyDescent="0.2">
      <c r="A14" s="79"/>
      <c r="B14" s="80" t="s">
        <v>108</v>
      </c>
      <c r="C14" s="119">
        <v>35</v>
      </c>
      <c r="D14" s="81">
        <v>134</v>
      </c>
      <c r="E14" s="82">
        <f>D14+C14</f>
        <v>169</v>
      </c>
      <c r="F14" s="265">
        <v>1</v>
      </c>
      <c r="G14" s="266"/>
      <c r="H14" s="83">
        <v>218</v>
      </c>
      <c r="I14" s="84">
        <f>H14+C14</f>
        <v>253</v>
      </c>
      <c r="J14" s="265">
        <v>1</v>
      </c>
      <c r="K14" s="266"/>
      <c r="L14" s="83">
        <v>173</v>
      </c>
      <c r="M14" s="84">
        <f>L14+C14</f>
        <v>208</v>
      </c>
      <c r="N14" s="265">
        <v>1</v>
      </c>
      <c r="O14" s="266"/>
      <c r="P14" s="83">
        <v>141</v>
      </c>
      <c r="Q14" s="82">
        <f>P14+C14</f>
        <v>176</v>
      </c>
      <c r="R14" s="265">
        <v>1</v>
      </c>
      <c r="S14" s="266"/>
      <c r="T14" s="81">
        <v>138</v>
      </c>
      <c r="U14" s="82">
        <f>T14+C14</f>
        <v>173</v>
      </c>
      <c r="V14" s="265">
        <v>0</v>
      </c>
      <c r="W14" s="266"/>
      <c r="X14" s="84">
        <f t="shared" si="0"/>
        <v>979</v>
      </c>
      <c r="Y14" s="83">
        <f>D14+H14+L14+P14+T14</f>
        <v>804</v>
      </c>
      <c r="Z14" s="85">
        <f>AVERAGE(E14,I14,M14,Q14,U14)</f>
        <v>195.8</v>
      </c>
      <c r="AA14" s="86">
        <f>AVERAGE(E14,I14,M14,Q14,U14)-C14</f>
        <v>160.80000000000001</v>
      </c>
      <c r="AB14" s="263"/>
    </row>
    <row r="15" spans="1:34" s="101" customFormat="1" ht="16.149999999999999" customHeight="1" x14ac:dyDescent="0.2">
      <c r="A15" s="79"/>
      <c r="B15" s="87" t="s">
        <v>113</v>
      </c>
      <c r="C15" s="119">
        <v>23</v>
      </c>
      <c r="D15" s="81">
        <v>154</v>
      </c>
      <c r="E15" s="82">
        <f t="shared" ref="E15" si="11">D15+C15</f>
        <v>177</v>
      </c>
      <c r="F15" s="267"/>
      <c r="G15" s="268"/>
      <c r="H15" s="83">
        <v>119</v>
      </c>
      <c r="I15" s="84">
        <f t="shared" ref="I15:I16" si="12">H15+C15</f>
        <v>142</v>
      </c>
      <c r="J15" s="267"/>
      <c r="K15" s="268"/>
      <c r="L15" s="83">
        <v>167</v>
      </c>
      <c r="M15" s="84">
        <f t="shared" ref="M15:M16" si="13">L15+C15</f>
        <v>190</v>
      </c>
      <c r="N15" s="267"/>
      <c r="O15" s="268"/>
      <c r="P15" s="81">
        <v>191</v>
      </c>
      <c r="Q15" s="82">
        <f t="shared" ref="Q15:Q16" si="14">P15+C15</f>
        <v>214</v>
      </c>
      <c r="R15" s="267"/>
      <c r="S15" s="268"/>
      <c r="T15" s="81">
        <v>124</v>
      </c>
      <c r="U15" s="82">
        <f t="shared" ref="U15:U16" si="15">T15+C15</f>
        <v>147</v>
      </c>
      <c r="V15" s="267"/>
      <c r="W15" s="268"/>
      <c r="X15" s="84">
        <f t="shared" si="0"/>
        <v>870</v>
      </c>
      <c r="Y15" s="83">
        <f>D15+H15+L15+P15+T15</f>
        <v>755</v>
      </c>
      <c r="Z15" s="85">
        <f>AVERAGE(E15,I15,M15,Q15,U15)</f>
        <v>174</v>
      </c>
      <c r="AA15" s="86">
        <f>AVERAGE(E15,I15,M15,Q15,U15)-C15</f>
        <v>151</v>
      </c>
      <c r="AB15" s="263"/>
    </row>
    <row r="16" spans="1:34" s="101" customFormat="1" ht="16.899999999999999" customHeight="1" thickBot="1" x14ac:dyDescent="0.25">
      <c r="A16" s="79"/>
      <c r="B16" s="89" t="s">
        <v>97</v>
      </c>
      <c r="C16" s="121">
        <v>34</v>
      </c>
      <c r="D16" s="81">
        <v>0</v>
      </c>
      <c r="E16" s="82">
        <v>169</v>
      </c>
      <c r="F16" s="269"/>
      <c r="G16" s="270"/>
      <c r="H16" s="91">
        <v>166</v>
      </c>
      <c r="I16" s="84">
        <f t="shared" si="12"/>
        <v>200</v>
      </c>
      <c r="J16" s="269"/>
      <c r="K16" s="270"/>
      <c r="L16" s="83">
        <v>141</v>
      </c>
      <c r="M16" s="84">
        <f t="shared" si="13"/>
        <v>175</v>
      </c>
      <c r="N16" s="269"/>
      <c r="O16" s="270"/>
      <c r="P16" s="81">
        <v>165</v>
      </c>
      <c r="Q16" s="82">
        <f t="shared" si="14"/>
        <v>199</v>
      </c>
      <c r="R16" s="269"/>
      <c r="S16" s="270"/>
      <c r="T16" s="81">
        <v>147</v>
      </c>
      <c r="U16" s="82">
        <f t="shared" si="15"/>
        <v>181</v>
      </c>
      <c r="V16" s="269"/>
      <c r="W16" s="270"/>
      <c r="X16" s="92">
        <f t="shared" si="0"/>
        <v>924</v>
      </c>
      <c r="Y16" s="83">
        <f>D16+H16+L16+P16+T16</f>
        <v>619</v>
      </c>
      <c r="Z16" s="93">
        <f>AVERAGE(E16,I16,M16,Q16,U16)</f>
        <v>184.8</v>
      </c>
      <c r="AA16" s="94">
        <f>AVERAGE(E16,I16,M16,Q16,U16)-C16</f>
        <v>150.80000000000001</v>
      </c>
      <c r="AB16" s="264"/>
    </row>
    <row r="17" spans="1:28" s="101" customFormat="1" ht="48.75" customHeight="1" thickBot="1" x14ac:dyDescent="0.25">
      <c r="A17" s="79"/>
      <c r="B17" s="193" t="s">
        <v>94</v>
      </c>
      <c r="C17" s="122">
        <f>SUM(C18:C20)-30</f>
        <v>89</v>
      </c>
      <c r="D17" s="67">
        <f>SUM(D18:D20)</f>
        <v>416</v>
      </c>
      <c r="E17" s="96">
        <f>SUM(E18:E20)-30</f>
        <v>505</v>
      </c>
      <c r="F17" s="96">
        <f>E13</f>
        <v>515</v>
      </c>
      <c r="G17" s="73" t="str">
        <f>B13</f>
        <v>Eesti Raudtee</v>
      </c>
      <c r="H17" s="102">
        <f>SUM(H18:H20)</f>
        <v>471</v>
      </c>
      <c r="I17" s="96">
        <f>SUM(I18:I20)-30</f>
        <v>560</v>
      </c>
      <c r="J17" s="96">
        <f>I9</f>
        <v>526</v>
      </c>
      <c r="K17" s="73" t="str">
        <f>B9</f>
        <v>Aavmar</v>
      </c>
      <c r="L17" s="75">
        <f>SUM(L18:L20)</f>
        <v>426</v>
      </c>
      <c r="M17" s="99">
        <f>SUM(M18:M20)-30</f>
        <v>515</v>
      </c>
      <c r="N17" s="96">
        <f>M5</f>
        <v>515</v>
      </c>
      <c r="O17" s="73" t="str">
        <f>B5</f>
        <v>Latestoil</v>
      </c>
      <c r="P17" s="74">
        <f>SUM(P18:P20)</f>
        <v>398</v>
      </c>
      <c r="Q17" s="99">
        <f>SUM(Q18:Q20)-30</f>
        <v>487</v>
      </c>
      <c r="R17" s="96">
        <f>Q21</f>
        <v>495</v>
      </c>
      <c r="S17" s="73" t="str">
        <f>B21</f>
        <v>Rommex</v>
      </c>
      <c r="T17" s="74">
        <f>SUM(T18:T20)</f>
        <v>427</v>
      </c>
      <c r="U17" s="99">
        <f>SUM(U18:U20)-30</f>
        <v>516</v>
      </c>
      <c r="V17" s="96">
        <f>U25</f>
        <v>547</v>
      </c>
      <c r="W17" s="73" t="str">
        <f>B25</f>
        <v>Verx 2</v>
      </c>
      <c r="X17" s="76">
        <f t="shared" si="0"/>
        <v>2583</v>
      </c>
      <c r="Y17" s="74">
        <f>SUM(Y18:Y20)</f>
        <v>2138</v>
      </c>
      <c r="Z17" s="100">
        <f>AVERAGE(Z18,Z19,Z20)</f>
        <v>182.20000000000002</v>
      </c>
      <c r="AA17" s="78">
        <f>AVERAGE(AA18,AA19,AA20)</f>
        <v>142.53333333333333</v>
      </c>
      <c r="AB17" s="262">
        <f>F18+J18+N18+R18+V18</f>
        <v>1.5</v>
      </c>
    </row>
    <row r="18" spans="1:28" s="101" customFormat="1" ht="16.149999999999999" customHeight="1" x14ac:dyDescent="0.2">
      <c r="A18" s="79"/>
      <c r="B18" s="103" t="s">
        <v>96</v>
      </c>
      <c r="C18" s="119">
        <v>42</v>
      </c>
      <c r="D18" s="81">
        <v>130</v>
      </c>
      <c r="E18" s="82">
        <f>D18+C18</f>
        <v>172</v>
      </c>
      <c r="F18" s="265">
        <v>0</v>
      </c>
      <c r="G18" s="266"/>
      <c r="H18" s="83">
        <v>161</v>
      </c>
      <c r="I18" s="84">
        <f>H18+C18</f>
        <v>203</v>
      </c>
      <c r="J18" s="265">
        <v>1</v>
      </c>
      <c r="K18" s="266"/>
      <c r="L18" s="83">
        <v>149</v>
      </c>
      <c r="M18" s="84">
        <f>L18+C18</f>
        <v>191</v>
      </c>
      <c r="N18" s="265">
        <v>0.5</v>
      </c>
      <c r="O18" s="266"/>
      <c r="P18" s="83">
        <v>96</v>
      </c>
      <c r="Q18" s="82">
        <f>P18+C18</f>
        <v>138</v>
      </c>
      <c r="R18" s="265">
        <v>0</v>
      </c>
      <c r="S18" s="266"/>
      <c r="T18" s="81">
        <v>151</v>
      </c>
      <c r="U18" s="82">
        <f>T18+C18</f>
        <v>193</v>
      </c>
      <c r="V18" s="265">
        <v>0</v>
      </c>
      <c r="W18" s="266"/>
      <c r="X18" s="84">
        <f t="shared" si="0"/>
        <v>897</v>
      </c>
      <c r="Y18" s="83">
        <f>D18+H18+L18+P18+T18</f>
        <v>687</v>
      </c>
      <c r="Z18" s="85">
        <f>AVERAGE(E18,I18,M18,Q18,U18)</f>
        <v>179.4</v>
      </c>
      <c r="AA18" s="86">
        <f>AVERAGE(E18,I18,M18,Q18,U18)-C18</f>
        <v>137.4</v>
      </c>
      <c r="AB18" s="263"/>
    </row>
    <row r="19" spans="1:28" s="101" customFormat="1" ht="16.149999999999999" customHeight="1" x14ac:dyDescent="0.2">
      <c r="A19" s="79"/>
      <c r="B19" s="207" t="s">
        <v>117</v>
      </c>
      <c r="C19" s="119">
        <v>45</v>
      </c>
      <c r="D19" s="81">
        <v>122</v>
      </c>
      <c r="E19" s="82">
        <f t="shared" ref="E19:E20" si="16">D19+C19</f>
        <v>167</v>
      </c>
      <c r="F19" s="267"/>
      <c r="G19" s="268"/>
      <c r="H19" s="83">
        <v>151</v>
      </c>
      <c r="I19" s="84">
        <f t="shared" ref="I19:I20" si="17">H19+C19</f>
        <v>196</v>
      </c>
      <c r="J19" s="267"/>
      <c r="K19" s="268"/>
      <c r="L19" s="83">
        <v>140</v>
      </c>
      <c r="M19" s="84">
        <f t="shared" ref="M19:M20" si="18">L19+C19</f>
        <v>185</v>
      </c>
      <c r="N19" s="267"/>
      <c r="O19" s="268"/>
      <c r="P19" s="81">
        <v>153</v>
      </c>
      <c r="Q19" s="82">
        <f t="shared" ref="Q19:Q20" si="19">P19+C19</f>
        <v>198</v>
      </c>
      <c r="R19" s="267"/>
      <c r="S19" s="268"/>
      <c r="T19" s="81">
        <v>95</v>
      </c>
      <c r="U19" s="82">
        <f t="shared" ref="U19:U20" si="20">T19+C19</f>
        <v>140</v>
      </c>
      <c r="V19" s="267"/>
      <c r="W19" s="268"/>
      <c r="X19" s="84">
        <f t="shared" si="0"/>
        <v>886</v>
      </c>
      <c r="Y19" s="83">
        <f>D19+H19+L19+P19+T19</f>
        <v>661</v>
      </c>
      <c r="Z19" s="85">
        <f>AVERAGE(E19,I19,M19,Q19,U19)</f>
        <v>177.2</v>
      </c>
      <c r="AA19" s="86">
        <f>AVERAGE(E19,I19,M19,Q19,U19)-C19</f>
        <v>132.19999999999999</v>
      </c>
      <c r="AB19" s="263"/>
    </row>
    <row r="20" spans="1:28" s="101" customFormat="1" ht="16.899999999999999" customHeight="1" thickBot="1" x14ac:dyDescent="0.25">
      <c r="A20" s="79"/>
      <c r="B20" s="87" t="s">
        <v>138</v>
      </c>
      <c r="C20" s="121">
        <v>32</v>
      </c>
      <c r="D20" s="81">
        <v>164</v>
      </c>
      <c r="E20" s="82">
        <f t="shared" si="16"/>
        <v>196</v>
      </c>
      <c r="F20" s="269"/>
      <c r="G20" s="270"/>
      <c r="H20" s="91">
        <v>159</v>
      </c>
      <c r="I20" s="84">
        <f t="shared" si="17"/>
        <v>191</v>
      </c>
      <c r="J20" s="269"/>
      <c r="K20" s="270"/>
      <c r="L20" s="83">
        <v>137</v>
      </c>
      <c r="M20" s="84">
        <f t="shared" si="18"/>
        <v>169</v>
      </c>
      <c r="N20" s="269"/>
      <c r="O20" s="270"/>
      <c r="P20" s="81">
        <v>149</v>
      </c>
      <c r="Q20" s="82">
        <f t="shared" si="19"/>
        <v>181</v>
      </c>
      <c r="R20" s="269"/>
      <c r="S20" s="270"/>
      <c r="T20" s="81">
        <v>181</v>
      </c>
      <c r="U20" s="82">
        <f t="shared" si="20"/>
        <v>213</v>
      </c>
      <c r="V20" s="269"/>
      <c r="W20" s="270"/>
      <c r="X20" s="92">
        <f t="shared" si="0"/>
        <v>950</v>
      </c>
      <c r="Y20" s="91">
        <f>D20+H20+L20+P20+T20</f>
        <v>790</v>
      </c>
      <c r="Z20" s="93">
        <f>AVERAGE(E20,I20,M20,Q20,U20)</f>
        <v>190</v>
      </c>
      <c r="AA20" s="94">
        <f>AVERAGE(E20,I20,M20,Q20,U20)-C20</f>
        <v>158</v>
      </c>
      <c r="AB20" s="264"/>
    </row>
    <row r="21" spans="1:28" s="101" customFormat="1" ht="48.75" customHeight="1" thickBot="1" x14ac:dyDescent="0.25">
      <c r="A21" s="79"/>
      <c r="B21" s="95" t="s">
        <v>100</v>
      </c>
      <c r="C21" s="123">
        <f>SUM(C22:C24)</f>
        <v>106</v>
      </c>
      <c r="D21" s="67">
        <f>SUM(D22:D24)</f>
        <v>363</v>
      </c>
      <c r="E21" s="96">
        <f>SUM(E22:E24)</f>
        <v>469</v>
      </c>
      <c r="F21" s="96">
        <f>E9</f>
        <v>577</v>
      </c>
      <c r="G21" s="73" t="str">
        <f>B9</f>
        <v>Aavmar</v>
      </c>
      <c r="H21" s="97">
        <f>SUM(H22:H24)</f>
        <v>407</v>
      </c>
      <c r="I21" s="96">
        <f>SUM(I22:I24)</f>
        <v>513</v>
      </c>
      <c r="J21" s="96">
        <f>I5</f>
        <v>576</v>
      </c>
      <c r="K21" s="73" t="str">
        <f>B5</f>
        <v>Latestoil</v>
      </c>
      <c r="L21" s="74">
        <f>SUM(L22:L24)</f>
        <v>442</v>
      </c>
      <c r="M21" s="98">
        <f>SUM(M22:M24)</f>
        <v>548</v>
      </c>
      <c r="N21" s="96">
        <f>M25</f>
        <v>583</v>
      </c>
      <c r="O21" s="73" t="str">
        <f>B25</f>
        <v>Verx 2</v>
      </c>
      <c r="P21" s="74">
        <f>SUM(P22:P24)</f>
        <v>389</v>
      </c>
      <c r="Q21" s="98">
        <f>SUM(Q22:Q24)</f>
        <v>495</v>
      </c>
      <c r="R21" s="96">
        <f>Q17</f>
        <v>487</v>
      </c>
      <c r="S21" s="73" t="str">
        <f>B17</f>
        <v>Rakvere Linnavalitsus</v>
      </c>
      <c r="T21" s="74">
        <f>SUM(T22:T24)</f>
        <v>453</v>
      </c>
      <c r="U21" s="98">
        <f>SUM(U22:U24)</f>
        <v>559</v>
      </c>
      <c r="V21" s="96">
        <f>U13</f>
        <v>501</v>
      </c>
      <c r="W21" s="73" t="str">
        <f>B13</f>
        <v>Eesti Raudtee</v>
      </c>
      <c r="X21" s="76">
        <f t="shared" si="0"/>
        <v>2584</v>
      </c>
      <c r="Y21" s="74">
        <f>SUM(Y22:Y24)</f>
        <v>2054</v>
      </c>
      <c r="Z21" s="100">
        <f>AVERAGE(Z22,Z23,Z24)</f>
        <v>172.26666666666668</v>
      </c>
      <c r="AA21" s="78">
        <f>AVERAGE(AA22,AA23,AA24)</f>
        <v>136.93333333333337</v>
      </c>
      <c r="AB21" s="262">
        <f>F22+J22+N22+R22+V22</f>
        <v>2</v>
      </c>
    </row>
    <row r="22" spans="1:28" s="101" customFormat="1" ht="16.149999999999999" customHeight="1" x14ac:dyDescent="0.2">
      <c r="A22" s="79"/>
      <c r="B22" s="103" t="s">
        <v>110</v>
      </c>
      <c r="C22" s="119">
        <v>42</v>
      </c>
      <c r="D22" s="81">
        <v>115</v>
      </c>
      <c r="E22" s="82">
        <f>D22+C22</f>
        <v>157</v>
      </c>
      <c r="F22" s="265">
        <v>0</v>
      </c>
      <c r="G22" s="266"/>
      <c r="H22" s="83">
        <v>155</v>
      </c>
      <c r="I22" s="84">
        <f>H22+C22</f>
        <v>197</v>
      </c>
      <c r="J22" s="265">
        <v>0</v>
      </c>
      <c r="K22" s="266"/>
      <c r="L22" s="83">
        <v>161</v>
      </c>
      <c r="M22" s="84">
        <f>L22+C22</f>
        <v>203</v>
      </c>
      <c r="N22" s="265">
        <v>0</v>
      </c>
      <c r="O22" s="266"/>
      <c r="P22" s="83">
        <v>118</v>
      </c>
      <c r="Q22" s="82">
        <f>P22+C22</f>
        <v>160</v>
      </c>
      <c r="R22" s="265">
        <v>1</v>
      </c>
      <c r="S22" s="266"/>
      <c r="T22" s="81">
        <v>138</v>
      </c>
      <c r="U22" s="82">
        <f>T22+C22</f>
        <v>180</v>
      </c>
      <c r="V22" s="265">
        <v>1</v>
      </c>
      <c r="W22" s="266"/>
      <c r="X22" s="84">
        <f t="shared" si="0"/>
        <v>897</v>
      </c>
      <c r="Y22" s="83">
        <f>D22+H22+L22+P22+T22</f>
        <v>687</v>
      </c>
      <c r="Z22" s="85">
        <f>AVERAGE(E22,I22,M22,Q22,U22)</f>
        <v>179.4</v>
      </c>
      <c r="AA22" s="86">
        <f>AVERAGE(E22,I22,M22,Q22,U22)-C22</f>
        <v>137.4</v>
      </c>
      <c r="AB22" s="263"/>
    </row>
    <row r="23" spans="1:28" s="101" customFormat="1" ht="16.149999999999999" customHeight="1" x14ac:dyDescent="0.2">
      <c r="A23" s="79"/>
      <c r="B23" s="103" t="s">
        <v>99</v>
      </c>
      <c r="C23" s="119">
        <v>46</v>
      </c>
      <c r="D23" s="81">
        <v>95</v>
      </c>
      <c r="E23" s="82">
        <f t="shared" ref="E23:E24" si="21">D23+C23</f>
        <v>141</v>
      </c>
      <c r="F23" s="267"/>
      <c r="G23" s="268"/>
      <c r="H23" s="83">
        <v>126</v>
      </c>
      <c r="I23" s="84">
        <f t="shared" ref="I23:I24" si="22">H23+C23</f>
        <v>172</v>
      </c>
      <c r="J23" s="267"/>
      <c r="K23" s="268"/>
      <c r="L23" s="83">
        <v>146</v>
      </c>
      <c r="M23" s="84">
        <f t="shared" ref="M23:M24" si="23">L23+C23</f>
        <v>192</v>
      </c>
      <c r="N23" s="267"/>
      <c r="O23" s="268"/>
      <c r="P23" s="81">
        <v>120</v>
      </c>
      <c r="Q23" s="82">
        <f t="shared" ref="Q23:Q24" si="24">P23+C23</f>
        <v>166</v>
      </c>
      <c r="R23" s="267"/>
      <c r="S23" s="268"/>
      <c r="T23" s="81">
        <v>152</v>
      </c>
      <c r="U23" s="82">
        <f t="shared" ref="U23:U24" si="25">T23+C23</f>
        <v>198</v>
      </c>
      <c r="V23" s="267"/>
      <c r="W23" s="268"/>
      <c r="X23" s="84">
        <f t="shared" si="0"/>
        <v>869</v>
      </c>
      <c r="Y23" s="83">
        <f>D23+H23+L23+P23+T23</f>
        <v>639</v>
      </c>
      <c r="Z23" s="85">
        <f>AVERAGE(E23,I23,M23,Q23,U23)</f>
        <v>173.8</v>
      </c>
      <c r="AA23" s="86">
        <f>AVERAGE(E23,I23,M23,Q23,U23)-C23</f>
        <v>127.80000000000001</v>
      </c>
      <c r="AB23" s="263"/>
    </row>
    <row r="24" spans="1:28" s="101" customFormat="1" ht="16.899999999999999" customHeight="1" thickBot="1" x14ac:dyDescent="0.25">
      <c r="A24" s="79"/>
      <c r="B24" s="103" t="s">
        <v>123</v>
      </c>
      <c r="C24" s="121">
        <v>18</v>
      </c>
      <c r="D24" s="81">
        <v>153</v>
      </c>
      <c r="E24" s="82">
        <f t="shared" si="21"/>
        <v>171</v>
      </c>
      <c r="F24" s="269"/>
      <c r="G24" s="270"/>
      <c r="H24" s="91">
        <v>126</v>
      </c>
      <c r="I24" s="84">
        <f t="shared" si="22"/>
        <v>144</v>
      </c>
      <c r="J24" s="269"/>
      <c r="K24" s="270"/>
      <c r="L24" s="83">
        <v>135</v>
      </c>
      <c r="M24" s="84">
        <f t="shared" si="23"/>
        <v>153</v>
      </c>
      <c r="N24" s="269"/>
      <c r="O24" s="270"/>
      <c r="P24" s="81">
        <v>151</v>
      </c>
      <c r="Q24" s="82">
        <f t="shared" si="24"/>
        <v>169</v>
      </c>
      <c r="R24" s="269"/>
      <c r="S24" s="270"/>
      <c r="T24" s="81">
        <v>163</v>
      </c>
      <c r="U24" s="82">
        <f t="shared" si="25"/>
        <v>181</v>
      </c>
      <c r="V24" s="269"/>
      <c r="W24" s="270"/>
      <c r="X24" s="92">
        <f t="shared" si="0"/>
        <v>818</v>
      </c>
      <c r="Y24" s="91">
        <f>D24+H24+L24+P24+T24</f>
        <v>728</v>
      </c>
      <c r="Z24" s="93">
        <f>AVERAGE(E24,I24,M24,Q24,U24)</f>
        <v>163.6</v>
      </c>
      <c r="AA24" s="94">
        <f>AVERAGE(E24,I24,M24,Q24,U24)-C24</f>
        <v>145.6</v>
      </c>
      <c r="AB24" s="264"/>
    </row>
    <row r="25" spans="1:28" s="101" customFormat="1" ht="48.75" customHeight="1" thickBot="1" x14ac:dyDescent="0.25">
      <c r="A25" s="79"/>
      <c r="B25" s="200" t="s">
        <v>72</v>
      </c>
      <c r="C25" s="123">
        <f>SUM(C26:C28)</f>
        <v>117</v>
      </c>
      <c r="D25" s="67">
        <f>SUM(D26:D28)</f>
        <v>332</v>
      </c>
      <c r="E25" s="96">
        <f>SUM(E26:E28)</f>
        <v>449</v>
      </c>
      <c r="F25" s="96">
        <f>E5</f>
        <v>497</v>
      </c>
      <c r="G25" s="73" t="str">
        <f>B5</f>
        <v>Latestoil</v>
      </c>
      <c r="H25" s="97">
        <f>SUM(H26:H28)</f>
        <v>447</v>
      </c>
      <c r="I25" s="96">
        <f>SUM(I26:I28)</f>
        <v>564</v>
      </c>
      <c r="J25" s="96">
        <f>I13</f>
        <v>595</v>
      </c>
      <c r="K25" s="73" t="str">
        <f>B13</f>
        <v>Eesti Raudtee</v>
      </c>
      <c r="L25" s="75">
        <f>SUM(L26:L28)</f>
        <v>466</v>
      </c>
      <c r="M25" s="99">
        <f>SUM(M26:M28)</f>
        <v>583</v>
      </c>
      <c r="N25" s="96">
        <f>M21</f>
        <v>548</v>
      </c>
      <c r="O25" s="73" t="str">
        <f>B21</f>
        <v>Rommex</v>
      </c>
      <c r="P25" s="74">
        <f>SUM(P26:P28)</f>
        <v>386</v>
      </c>
      <c r="Q25" s="99">
        <f>SUM(Q26:Q28)</f>
        <v>503</v>
      </c>
      <c r="R25" s="96">
        <f>Q9</f>
        <v>523</v>
      </c>
      <c r="S25" s="73" t="str">
        <f>B9</f>
        <v>Aavmar</v>
      </c>
      <c r="T25" s="74">
        <f>SUM(T26:T28)</f>
        <v>430</v>
      </c>
      <c r="U25" s="99">
        <f>SUM(U26:U28)</f>
        <v>547</v>
      </c>
      <c r="V25" s="96">
        <f>U17</f>
        <v>516</v>
      </c>
      <c r="W25" s="73" t="str">
        <f>B17</f>
        <v>Rakvere Linnavalitsus</v>
      </c>
      <c r="X25" s="76">
        <f t="shared" si="0"/>
        <v>2646</v>
      </c>
      <c r="Y25" s="74">
        <f>SUM(Y26:Y28)</f>
        <v>2061</v>
      </c>
      <c r="Z25" s="100">
        <f>AVERAGE(Z26,Z27,Z28)</f>
        <v>176.4</v>
      </c>
      <c r="AA25" s="78">
        <f>AVERAGE(AA26,AA27,AA28)</f>
        <v>137.4</v>
      </c>
      <c r="AB25" s="262">
        <f>F26+J26+N26+R26+V26</f>
        <v>2</v>
      </c>
    </row>
    <row r="26" spans="1:28" s="101" customFormat="1" ht="16.149999999999999" customHeight="1" x14ac:dyDescent="0.2">
      <c r="A26" s="79"/>
      <c r="B26" s="80" t="s">
        <v>90</v>
      </c>
      <c r="C26" s="119">
        <v>60</v>
      </c>
      <c r="D26" s="81">
        <v>107</v>
      </c>
      <c r="E26" s="82">
        <f>D26+C26</f>
        <v>167</v>
      </c>
      <c r="F26" s="265">
        <v>0</v>
      </c>
      <c r="G26" s="266"/>
      <c r="H26" s="83">
        <v>89</v>
      </c>
      <c r="I26" s="84">
        <f>H26+C26</f>
        <v>149</v>
      </c>
      <c r="J26" s="265">
        <v>0</v>
      </c>
      <c r="K26" s="266"/>
      <c r="L26" s="83">
        <v>122</v>
      </c>
      <c r="M26" s="84">
        <f>L26+C26</f>
        <v>182</v>
      </c>
      <c r="N26" s="265">
        <v>1</v>
      </c>
      <c r="O26" s="266"/>
      <c r="P26" s="83">
        <v>128</v>
      </c>
      <c r="Q26" s="82">
        <f>P26+C26</f>
        <v>188</v>
      </c>
      <c r="R26" s="265">
        <v>0</v>
      </c>
      <c r="S26" s="266"/>
      <c r="T26" s="81">
        <v>114</v>
      </c>
      <c r="U26" s="82">
        <f>T26+C26</f>
        <v>174</v>
      </c>
      <c r="V26" s="265">
        <v>1</v>
      </c>
      <c r="W26" s="266"/>
      <c r="X26" s="84">
        <f t="shared" si="0"/>
        <v>860</v>
      </c>
      <c r="Y26" s="83">
        <f>D26+H26+L26+P26+T26</f>
        <v>560</v>
      </c>
      <c r="Z26" s="85">
        <f>AVERAGE(E26,I26,M26,Q26,U26)</f>
        <v>172</v>
      </c>
      <c r="AA26" s="86">
        <f>AVERAGE(E26,I26,M26,Q26,U26)-C26</f>
        <v>112</v>
      </c>
      <c r="AB26" s="263"/>
    </row>
    <row r="27" spans="1:28" s="101" customFormat="1" ht="16.149999999999999" customHeight="1" x14ac:dyDescent="0.2">
      <c r="A27" s="79"/>
      <c r="B27" s="87" t="s">
        <v>84</v>
      </c>
      <c r="C27" s="119">
        <v>25</v>
      </c>
      <c r="D27" s="81">
        <v>93</v>
      </c>
      <c r="E27" s="82">
        <f t="shared" ref="E27:E28" si="26">D27+C27</f>
        <v>118</v>
      </c>
      <c r="F27" s="267"/>
      <c r="G27" s="268"/>
      <c r="H27" s="83">
        <v>177</v>
      </c>
      <c r="I27" s="84">
        <f t="shared" ref="I27:I28" si="27">H27+C27</f>
        <v>202</v>
      </c>
      <c r="J27" s="267"/>
      <c r="K27" s="268"/>
      <c r="L27" s="83">
        <v>169</v>
      </c>
      <c r="M27" s="84">
        <f t="shared" ref="M27:M28" si="28">L27+C27</f>
        <v>194</v>
      </c>
      <c r="N27" s="267"/>
      <c r="O27" s="268"/>
      <c r="P27" s="81">
        <v>144</v>
      </c>
      <c r="Q27" s="82">
        <f t="shared" ref="Q27:Q28" si="29">P27+C27</f>
        <v>169</v>
      </c>
      <c r="R27" s="267"/>
      <c r="S27" s="268"/>
      <c r="T27" s="81">
        <v>145</v>
      </c>
      <c r="U27" s="82">
        <f t="shared" ref="U27:U28" si="30">T27+C27</f>
        <v>170</v>
      </c>
      <c r="V27" s="267"/>
      <c r="W27" s="268"/>
      <c r="X27" s="84">
        <f t="shared" si="0"/>
        <v>853</v>
      </c>
      <c r="Y27" s="83">
        <f>D27+H27+L27+P27+T27</f>
        <v>728</v>
      </c>
      <c r="Z27" s="85">
        <f>AVERAGE(E27,I27,M27,Q27,U27)</f>
        <v>170.6</v>
      </c>
      <c r="AA27" s="86">
        <f>AVERAGE(E27,I27,M27,Q27,U27)-C27</f>
        <v>145.6</v>
      </c>
      <c r="AB27" s="263"/>
    </row>
    <row r="28" spans="1:28" s="101" customFormat="1" ht="16.899999999999999" customHeight="1" thickBot="1" x14ac:dyDescent="0.25">
      <c r="A28" s="79"/>
      <c r="B28" s="192" t="s">
        <v>124</v>
      </c>
      <c r="C28" s="121">
        <v>32</v>
      </c>
      <c r="D28" s="81">
        <v>132</v>
      </c>
      <c r="E28" s="82">
        <f t="shared" si="26"/>
        <v>164</v>
      </c>
      <c r="F28" s="269"/>
      <c r="G28" s="270"/>
      <c r="H28" s="91">
        <v>181</v>
      </c>
      <c r="I28" s="84">
        <f t="shared" si="27"/>
        <v>213</v>
      </c>
      <c r="J28" s="269"/>
      <c r="K28" s="270"/>
      <c r="L28" s="83">
        <v>175</v>
      </c>
      <c r="M28" s="84">
        <f t="shared" si="28"/>
        <v>207</v>
      </c>
      <c r="N28" s="269"/>
      <c r="O28" s="270"/>
      <c r="P28" s="81">
        <v>114</v>
      </c>
      <c r="Q28" s="82">
        <f t="shared" si="29"/>
        <v>146</v>
      </c>
      <c r="R28" s="269"/>
      <c r="S28" s="270"/>
      <c r="T28" s="81">
        <v>171</v>
      </c>
      <c r="U28" s="82">
        <f t="shared" si="30"/>
        <v>203</v>
      </c>
      <c r="V28" s="269"/>
      <c r="W28" s="270"/>
      <c r="X28" s="92">
        <f t="shared" si="0"/>
        <v>933</v>
      </c>
      <c r="Y28" s="91">
        <f>D28+H28+L28+P28+T28</f>
        <v>773</v>
      </c>
      <c r="Z28" s="93">
        <f>AVERAGE(E28,I28,M28,Q28,U28)</f>
        <v>186.6</v>
      </c>
      <c r="AA28" s="94">
        <f>AVERAGE(E28,I28,M28,Q28,U28)-C28</f>
        <v>154.6</v>
      </c>
      <c r="AB28" s="264"/>
    </row>
    <row r="29" spans="1:28" s="101" customFormat="1" ht="16.899999999999999" customHeight="1" x14ac:dyDescent="0.2">
      <c r="A29" s="79"/>
      <c r="B29" s="105"/>
      <c r="C29" s="106"/>
      <c r="D29" s="107"/>
      <c r="E29" s="108"/>
      <c r="F29" s="109"/>
      <c r="G29" s="109"/>
      <c r="H29" s="107"/>
      <c r="I29" s="108"/>
      <c r="J29" s="109"/>
      <c r="K29" s="109"/>
      <c r="L29" s="107"/>
      <c r="M29" s="108"/>
      <c r="N29" s="109"/>
      <c r="O29" s="109"/>
      <c r="P29" s="107"/>
      <c r="Q29" s="108"/>
      <c r="R29" s="109"/>
      <c r="S29" s="109"/>
      <c r="T29" s="107"/>
      <c r="U29" s="108"/>
      <c r="V29" s="109"/>
      <c r="W29" s="109"/>
      <c r="X29" s="108"/>
      <c r="Y29" s="107"/>
      <c r="Z29" s="110"/>
      <c r="AA29" s="111"/>
      <c r="AB29" s="112"/>
    </row>
  </sheetData>
  <mergeCells count="46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</mergeCells>
  <conditionalFormatting sqref="C5:C7 C9:C11 C13:C15 C25:C27 C17:C19">
    <cfRule type="cellIs" dxfId="753" priority="166" stopIfTrue="1" operator="between">
      <formula>200</formula>
      <formula>300</formula>
    </cfRule>
  </conditionalFormatting>
  <conditionalFormatting sqref="AA2:AA4">
    <cfRule type="cellIs" dxfId="752" priority="167" stopIfTrue="1" operator="between">
      <formula>200</formula>
      <formula>300</formula>
    </cfRule>
  </conditionalFormatting>
  <conditionalFormatting sqref="V9:W9 J9:K9 F9:G9 E6:F6 L6:L9 N6 T6:T9 U6:V6 H6:H9 I6:J6 R6 E17:W17 E21:W21 E25:W25 E13:W13 M9:S9 E7:E9 I7:I9 U7:U9 X5:AA29">
    <cfRule type="cellIs" dxfId="751" priority="168" stopIfTrue="1" operator="between">
      <formula>200</formula>
      <formula>300</formula>
    </cfRule>
  </conditionalFormatting>
  <conditionalFormatting sqref="D9">
    <cfRule type="cellIs" dxfId="750" priority="165" stopIfTrue="1" operator="between">
      <formula>200</formula>
      <formula>300</formula>
    </cfRule>
  </conditionalFormatting>
  <conditionalFormatting sqref="D13">
    <cfRule type="cellIs" dxfId="749" priority="164" stopIfTrue="1" operator="between">
      <formula>200</formula>
      <formula>300</formula>
    </cfRule>
  </conditionalFormatting>
  <conditionalFormatting sqref="D17">
    <cfRule type="cellIs" dxfId="748" priority="163" stopIfTrue="1" operator="between">
      <formula>200</formula>
      <formula>300</formula>
    </cfRule>
  </conditionalFormatting>
  <conditionalFormatting sqref="D21">
    <cfRule type="cellIs" dxfId="747" priority="162" stopIfTrue="1" operator="between">
      <formula>200</formula>
      <formula>300</formula>
    </cfRule>
  </conditionalFormatting>
  <conditionalFormatting sqref="D25">
    <cfRule type="cellIs" dxfId="746" priority="161" stopIfTrue="1" operator="between">
      <formula>200</formula>
      <formula>300</formula>
    </cfRule>
  </conditionalFormatting>
  <conditionalFormatting sqref="C21:C23">
    <cfRule type="cellIs" dxfId="745" priority="160" stopIfTrue="1" operator="between">
      <formula>200</formula>
      <formula>300</formula>
    </cfRule>
  </conditionalFormatting>
  <conditionalFormatting sqref="D5">
    <cfRule type="cellIs" dxfId="744" priority="159" stopIfTrue="1" operator="between">
      <formula>200</formula>
      <formula>300</formula>
    </cfRule>
  </conditionalFormatting>
  <conditionalFormatting sqref="E5:W5">
    <cfRule type="cellIs" dxfId="743" priority="158" stopIfTrue="1" operator="between">
      <formula>200</formula>
      <formula>300</formula>
    </cfRule>
  </conditionalFormatting>
  <conditionalFormatting sqref="F22 L22:L24 N22 T22:T24 V22 H22:H24 J22 P22:P24 R22 D22:D24">
    <cfRule type="cellIs" dxfId="742" priority="154" stopIfTrue="1" operator="between">
      <formula>200</formula>
      <formula>300</formula>
    </cfRule>
  </conditionalFormatting>
  <conditionalFormatting sqref="F18 L18:L20 N18 T18:T20 V18 H18:H20 J18 P18:P20 R18">
    <cfRule type="cellIs" dxfId="741" priority="155" stopIfTrue="1" operator="between">
      <formula>200</formula>
      <formula>300</formula>
    </cfRule>
  </conditionalFormatting>
  <conditionalFormatting sqref="F26 L26:L29 N26 V26 H26:H29 J26 P26:P29 R26">
    <cfRule type="cellIs" dxfId="740" priority="153" stopIfTrue="1" operator="between">
      <formula>200</formula>
      <formula>300</formula>
    </cfRule>
  </conditionalFormatting>
  <conditionalFormatting sqref="F10 L10:L12 N10 T10:T12 V10 H10:H12 J10 P10:P12 R10">
    <cfRule type="cellIs" dxfId="739" priority="157" stopIfTrue="1" operator="between">
      <formula>200</formula>
      <formula>300</formula>
    </cfRule>
  </conditionalFormatting>
  <conditionalFormatting sqref="F14 L14:L16 N14 T14:T16 V14 H14:H16 J14 P14:P16 R14">
    <cfRule type="cellIs" dxfId="738" priority="156" stopIfTrue="1" operator="between">
      <formula>200</formula>
      <formula>300</formula>
    </cfRule>
  </conditionalFormatting>
  <conditionalFormatting sqref="Q6:Q8 Q14:Q16 Q18:Q20 Q22:Q24">
    <cfRule type="cellIs" dxfId="737" priority="152" stopIfTrue="1" operator="between">
      <formula>200</formula>
      <formula>300</formula>
    </cfRule>
  </conditionalFormatting>
  <conditionalFormatting sqref="T26:T29">
    <cfRule type="cellIs" dxfId="736" priority="151" stopIfTrue="1" operator="between">
      <formula>200</formula>
      <formula>300</formula>
    </cfRule>
  </conditionalFormatting>
  <conditionalFormatting sqref="M6:M8">
    <cfRule type="cellIs" dxfId="735" priority="150" stopIfTrue="1" operator="between">
      <formula>200</formula>
      <formula>300</formula>
    </cfRule>
  </conditionalFormatting>
  <conditionalFormatting sqref="D26:D29 D18:D20 D14:D16 D10:D12 D6:D8">
    <cfRule type="cellIs" dxfId="734" priority="148" stopIfTrue="1" operator="between">
      <formula>200</formula>
      <formula>300</formula>
    </cfRule>
  </conditionalFormatting>
  <conditionalFormatting sqref="P6:P8">
    <cfRule type="cellIs" dxfId="733" priority="149" stopIfTrue="1" operator="between">
      <formula>200</formula>
      <formula>300</formula>
    </cfRule>
  </conditionalFormatting>
  <conditionalFormatting sqref="E29">
    <cfRule type="cellIs" dxfId="732" priority="147" stopIfTrue="1" operator="between">
      <formula>200</formula>
      <formula>300</formula>
    </cfRule>
  </conditionalFormatting>
  <conditionalFormatting sqref="M29">
    <cfRule type="cellIs" dxfId="731" priority="145" stopIfTrue="1" operator="between">
      <formula>200</formula>
      <formula>300</formula>
    </cfRule>
  </conditionalFormatting>
  <conditionalFormatting sqref="I29">
    <cfRule type="cellIs" dxfId="730" priority="146" stopIfTrue="1" operator="between">
      <formula>200</formula>
      <formula>300</formula>
    </cfRule>
  </conditionalFormatting>
  <conditionalFormatting sqref="Q29">
    <cfRule type="cellIs" dxfId="729" priority="144" stopIfTrue="1" operator="between">
      <formula>200</formula>
      <formula>300</formula>
    </cfRule>
  </conditionalFormatting>
  <conditionalFormatting sqref="U29">
    <cfRule type="cellIs" dxfId="728" priority="143" stopIfTrue="1" operator="between">
      <formula>200</formula>
      <formula>300</formula>
    </cfRule>
  </conditionalFormatting>
  <conditionalFormatting sqref="E10:E12">
    <cfRule type="cellIs" dxfId="727" priority="13" stopIfTrue="1" operator="between">
      <formula>200</formula>
      <formula>300</formula>
    </cfRule>
  </conditionalFormatting>
  <conditionalFormatting sqref="E14:E16">
    <cfRule type="cellIs" dxfId="726" priority="12" stopIfTrue="1" operator="between">
      <formula>200</formula>
      <formula>300</formula>
    </cfRule>
  </conditionalFormatting>
  <conditionalFormatting sqref="E18:E20">
    <cfRule type="cellIs" dxfId="725" priority="11" stopIfTrue="1" operator="between">
      <formula>200</formula>
      <formula>300</formula>
    </cfRule>
  </conditionalFormatting>
  <conditionalFormatting sqref="E22:E24">
    <cfRule type="cellIs" dxfId="724" priority="10" stopIfTrue="1" operator="between">
      <formula>200</formula>
      <formula>300</formula>
    </cfRule>
  </conditionalFormatting>
  <conditionalFormatting sqref="E26:E28">
    <cfRule type="cellIs" dxfId="723" priority="9" stopIfTrue="1" operator="between">
      <formula>200</formula>
      <formula>300</formula>
    </cfRule>
  </conditionalFormatting>
  <conditionalFormatting sqref="I10:I12">
    <cfRule type="cellIs" dxfId="722" priority="8" stopIfTrue="1" operator="between">
      <formula>200</formula>
      <formula>300</formula>
    </cfRule>
  </conditionalFormatting>
  <conditionalFormatting sqref="I14:I16">
    <cfRule type="cellIs" dxfId="721" priority="7" stopIfTrue="1" operator="between">
      <formula>200</formula>
      <formula>300</formula>
    </cfRule>
  </conditionalFormatting>
  <conditionalFormatting sqref="I18:I20">
    <cfRule type="cellIs" dxfId="720" priority="6" stopIfTrue="1" operator="between">
      <formula>200</formula>
      <formula>300</formula>
    </cfRule>
  </conditionalFormatting>
  <conditionalFormatting sqref="I22:I24">
    <cfRule type="cellIs" dxfId="719" priority="5" stopIfTrue="1" operator="between">
      <formula>200</formula>
      <formula>300</formula>
    </cfRule>
  </conditionalFormatting>
  <conditionalFormatting sqref="I26:I28">
    <cfRule type="cellIs" dxfId="718" priority="4" stopIfTrue="1" operator="between">
      <formula>200</formula>
      <formula>300</formula>
    </cfRule>
  </conditionalFormatting>
  <conditionalFormatting sqref="M26:M28 M22:M24 M18:M20 M14:M16 M10:M12">
    <cfRule type="cellIs" dxfId="717" priority="3" stopIfTrue="1" operator="between">
      <formula>200</formula>
      <formula>300</formula>
    </cfRule>
  </conditionalFormatting>
  <conditionalFormatting sqref="Q26:Q28 Q10:Q12">
    <cfRule type="cellIs" dxfId="716" priority="2" stopIfTrue="1" operator="between">
      <formula>200</formula>
      <formula>300</formula>
    </cfRule>
  </conditionalFormatting>
  <conditionalFormatting sqref="U26:U28 U22:U24 U18:U20 U14:U16 U10:U12">
    <cfRule type="cellIs" dxfId="71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23"/>
  <sheetViews>
    <sheetView zoomScale="130" zoomScaleNormal="130" workbookViewId="0">
      <selection activeCell="A4" sqref="A4"/>
    </sheetView>
  </sheetViews>
  <sheetFormatPr defaultColWidth="9.140625" defaultRowHeight="14.25" x14ac:dyDescent="0.2"/>
  <cols>
    <col min="1" max="1" width="4.85546875" style="140" bestFit="1" customWidth="1"/>
    <col min="2" max="2" width="16.140625" style="179" customWidth="1"/>
    <col min="3" max="3" width="29.42578125" style="180" bestFit="1" customWidth="1"/>
    <col min="4" max="4" width="12.28515625" style="181" hidden="1" customWidth="1"/>
    <col min="5" max="5" width="8" style="140" bestFit="1" customWidth="1"/>
    <col min="6" max="6" width="14.28515625" style="182" customWidth="1"/>
    <col min="7" max="7" width="8.7109375" style="140" bestFit="1" customWidth="1"/>
    <col min="8" max="8" width="15" style="183" customWidth="1"/>
    <col min="9" max="9" width="8.42578125" style="183" customWidth="1"/>
    <col min="10" max="10" width="8.42578125" style="140" customWidth="1"/>
    <col min="11" max="11" width="7.5703125" style="183" bestFit="1" customWidth="1"/>
    <col min="12" max="15" width="8.42578125" style="140" customWidth="1"/>
    <col min="16" max="16" width="8.42578125" style="184" customWidth="1"/>
    <col min="17" max="17" width="8.42578125" style="140" customWidth="1"/>
    <col min="18" max="18" width="8.42578125" style="184" customWidth="1"/>
    <col min="19" max="19" width="8.7109375" style="140" customWidth="1"/>
    <col min="20" max="20" width="10.7109375" style="140" bestFit="1" customWidth="1"/>
    <col min="21" max="16384" width="9.140625" style="140"/>
  </cols>
  <sheetData>
    <row r="1" spans="1:29" ht="2.4500000000000002" customHeight="1" x14ac:dyDescent="0.2">
      <c r="A1" s="130"/>
      <c r="B1" s="131"/>
      <c r="C1" s="132"/>
      <c r="D1" s="133"/>
      <c r="E1" s="133"/>
      <c r="F1" s="134"/>
      <c r="G1" s="135"/>
      <c r="H1" s="136"/>
      <c r="I1" s="130"/>
      <c r="J1" s="137"/>
      <c r="K1" s="130"/>
      <c r="L1" s="137"/>
      <c r="M1" s="130"/>
      <c r="N1" s="137"/>
      <c r="O1" s="130"/>
      <c r="P1" s="138"/>
      <c r="Q1" s="130"/>
      <c r="R1" s="138"/>
      <c r="S1" s="139"/>
      <c r="T1" s="139"/>
      <c r="U1" s="139"/>
      <c r="V1" s="139"/>
      <c r="W1" s="139"/>
      <c r="X1" s="139"/>
      <c r="Y1" s="139"/>
      <c r="Z1" s="139"/>
    </row>
    <row r="2" spans="1:29" ht="19.5" x14ac:dyDescent="0.25">
      <c r="A2" s="141"/>
      <c r="B2" s="142"/>
      <c r="C2" s="143" t="s">
        <v>51</v>
      </c>
      <c r="D2" s="144"/>
      <c r="E2" s="275" t="s">
        <v>65</v>
      </c>
      <c r="F2" s="275"/>
      <c r="G2" s="145"/>
      <c r="H2" s="146" t="s">
        <v>66</v>
      </c>
      <c r="I2" s="147"/>
      <c r="J2" s="148"/>
      <c r="K2" s="147"/>
      <c r="L2" s="148"/>
      <c r="M2" s="147"/>
      <c r="N2" s="148"/>
      <c r="O2" s="147"/>
      <c r="P2" s="149"/>
      <c r="Q2" s="147"/>
      <c r="R2" s="14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29" s="162" customFormat="1" ht="9.6" customHeight="1" thickBot="1" x14ac:dyDescent="0.35">
      <c r="A3" s="150"/>
      <c r="B3" s="151"/>
      <c r="C3" s="152"/>
      <c r="D3" s="153"/>
      <c r="E3" s="153"/>
      <c r="F3" s="154"/>
      <c r="G3" s="155"/>
      <c r="H3" s="156"/>
      <c r="I3" s="157"/>
      <c r="J3" s="158"/>
      <c r="K3" s="150"/>
      <c r="L3" s="159"/>
      <c r="M3" s="150"/>
      <c r="N3" s="159"/>
      <c r="O3" s="150"/>
      <c r="P3" s="160"/>
      <c r="Q3" s="150"/>
      <c r="R3" s="160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</row>
    <row r="4" spans="1:29" ht="25.5" customHeight="1" thickBot="1" x14ac:dyDescent="0.25">
      <c r="A4" s="163"/>
      <c r="B4" s="164"/>
      <c r="C4" s="165" t="s">
        <v>3</v>
      </c>
      <c r="D4" s="166" t="s">
        <v>52</v>
      </c>
      <c r="E4" s="166" t="s">
        <v>46</v>
      </c>
      <c r="F4" s="167" t="s">
        <v>53</v>
      </c>
      <c r="G4" s="168" t="s">
        <v>39</v>
      </c>
      <c r="H4" s="169" t="s">
        <v>12</v>
      </c>
      <c r="I4" s="170" t="s">
        <v>4</v>
      </c>
      <c r="J4" s="171" t="s">
        <v>5</v>
      </c>
      <c r="K4" s="165" t="s">
        <v>54</v>
      </c>
      <c r="L4" s="171" t="s">
        <v>7</v>
      </c>
      <c r="M4" s="165" t="s">
        <v>8</v>
      </c>
      <c r="N4" s="171" t="s">
        <v>9</v>
      </c>
      <c r="O4" s="165" t="s">
        <v>10</v>
      </c>
      <c r="P4" s="172" t="s">
        <v>11</v>
      </c>
      <c r="Q4" s="165" t="s">
        <v>121</v>
      </c>
      <c r="R4" s="172" t="s">
        <v>122</v>
      </c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</row>
    <row r="5" spans="1:29" ht="17.45" customHeight="1" x14ac:dyDescent="0.2">
      <c r="A5" s="234">
        <v>1</v>
      </c>
      <c r="B5" s="276" t="s">
        <v>160</v>
      </c>
      <c r="C5" s="235" t="s">
        <v>73</v>
      </c>
      <c r="D5" s="236"/>
      <c r="E5" s="237">
        <f>5+4+2+3+5</f>
        <v>19</v>
      </c>
      <c r="F5" s="238">
        <f t="shared" ref="F5:F22" si="0">AVERAGE(I5,K5,M5,Q5)/15</f>
        <v>190.01666666666668</v>
      </c>
      <c r="G5" s="239">
        <f t="shared" ref="G5:G22" si="1">AVERAGE(J5,L5,N5,R5)/15</f>
        <v>167.33333333333334</v>
      </c>
      <c r="H5" s="240">
        <f t="shared" ref="H5:H22" si="2">I5+K5+M5+Q5</f>
        <v>11401</v>
      </c>
      <c r="I5" s="173">
        <v>2841</v>
      </c>
      <c r="J5" s="174">
        <v>2436</v>
      </c>
      <c r="K5" s="173">
        <v>2880</v>
      </c>
      <c r="L5" s="174">
        <v>2550</v>
      </c>
      <c r="M5" s="173">
        <v>2783</v>
      </c>
      <c r="N5" s="174">
        <v>2498</v>
      </c>
      <c r="O5" s="173">
        <v>2773</v>
      </c>
      <c r="P5" s="174">
        <v>2488</v>
      </c>
      <c r="Q5" s="173">
        <v>2897</v>
      </c>
      <c r="R5" s="241">
        <v>2556</v>
      </c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29" ht="17.45" customHeight="1" x14ac:dyDescent="0.2">
      <c r="A6" s="242">
        <f>A5+1</f>
        <v>2</v>
      </c>
      <c r="B6" s="277"/>
      <c r="C6" s="233" t="s">
        <v>59</v>
      </c>
      <c r="D6" s="227"/>
      <c r="E6" s="227">
        <f>2+4+4+4+2</f>
        <v>16</v>
      </c>
      <c r="F6" s="230">
        <f t="shared" si="0"/>
        <v>180.9</v>
      </c>
      <c r="G6" s="231">
        <f t="shared" si="1"/>
        <v>140.4</v>
      </c>
      <c r="H6" s="232">
        <f t="shared" si="2"/>
        <v>10854</v>
      </c>
      <c r="I6" s="175">
        <v>2579</v>
      </c>
      <c r="J6" s="176">
        <v>2024</v>
      </c>
      <c r="K6" s="175">
        <v>2806</v>
      </c>
      <c r="L6" s="176">
        <v>2146</v>
      </c>
      <c r="M6" s="175">
        <v>2737</v>
      </c>
      <c r="N6" s="176">
        <v>2122</v>
      </c>
      <c r="O6" s="175">
        <v>2723</v>
      </c>
      <c r="P6" s="176">
        <v>2118</v>
      </c>
      <c r="Q6" s="175">
        <v>2732</v>
      </c>
      <c r="R6" s="243">
        <v>2132</v>
      </c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</row>
    <row r="7" spans="1:29" ht="17.45" customHeight="1" x14ac:dyDescent="0.2">
      <c r="A7" s="242">
        <f>A6+1</f>
        <v>3</v>
      </c>
      <c r="B7" s="277"/>
      <c r="C7" s="228" t="s">
        <v>112</v>
      </c>
      <c r="D7" s="227"/>
      <c r="E7" s="227">
        <f>2+3+3+2+5</f>
        <v>15</v>
      </c>
      <c r="F7" s="230">
        <f t="shared" si="0"/>
        <v>192.25</v>
      </c>
      <c r="G7" s="231">
        <f t="shared" si="1"/>
        <v>173.83333333333334</v>
      </c>
      <c r="H7" s="232">
        <f t="shared" si="2"/>
        <v>11535</v>
      </c>
      <c r="I7" s="175">
        <v>2654</v>
      </c>
      <c r="J7" s="176">
        <v>2424</v>
      </c>
      <c r="K7" s="226">
        <v>3042</v>
      </c>
      <c r="L7" s="176">
        <v>2702</v>
      </c>
      <c r="M7" s="175">
        <v>2769</v>
      </c>
      <c r="N7" s="176">
        <v>2534</v>
      </c>
      <c r="O7" s="175">
        <v>2471</v>
      </c>
      <c r="P7" s="176">
        <v>2231</v>
      </c>
      <c r="Q7" s="226">
        <v>3070</v>
      </c>
      <c r="R7" s="243">
        <v>2770</v>
      </c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</row>
    <row r="8" spans="1:29" ht="17.45" customHeight="1" thickBot="1" x14ac:dyDescent="0.25">
      <c r="A8" s="244">
        <f>A7+1</f>
        <v>4</v>
      </c>
      <c r="B8" s="278"/>
      <c r="C8" s="245" t="s">
        <v>102</v>
      </c>
      <c r="D8" s="246"/>
      <c r="E8" s="246">
        <f>5+3+4+2+1</f>
        <v>15</v>
      </c>
      <c r="F8" s="247">
        <f t="shared" si="0"/>
        <v>185.4</v>
      </c>
      <c r="G8" s="248">
        <f t="shared" si="1"/>
        <v>168.31666666666666</v>
      </c>
      <c r="H8" s="249">
        <f t="shared" si="2"/>
        <v>11124</v>
      </c>
      <c r="I8" s="177">
        <v>2774</v>
      </c>
      <c r="J8" s="178">
        <v>2534</v>
      </c>
      <c r="K8" s="177">
        <v>2726</v>
      </c>
      <c r="L8" s="178">
        <v>2456</v>
      </c>
      <c r="M8" s="250">
        <v>2944</v>
      </c>
      <c r="N8" s="178">
        <v>2659</v>
      </c>
      <c r="O8" s="177">
        <v>2691</v>
      </c>
      <c r="P8" s="178">
        <v>2506</v>
      </c>
      <c r="Q8" s="177">
        <v>2680</v>
      </c>
      <c r="R8" s="251">
        <v>2450</v>
      </c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29" ht="17.45" customHeight="1" x14ac:dyDescent="0.2">
      <c r="A9" s="234">
        <f t="shared" ref="A9:A10" si="3">A8+1</f>
        <v>5</v>
      </c>
      <c r="B9" s="276" t="s">
        <v>155</v>
      </c>
      <c r="C9" s="235" t="s">
        <v>114</v>
      </c>
      <c r="D9" s="236"/>
      <c r="E9" s="236">
        <f>1+3+4+4+3</f>
        <v>15</v>
      </c>
      <c r="F9" s="238">
        <f t="shared" si="0"/>
        <v>183.56666666666666</v>
      </c>
      <c r="G9" s="239">
        <f t="shared" si="1"/>
        <v>147.93333333333334</v>
      </c>
      <c r="H9" s="240">
        <f t="shared" si="2"/>
        <v>11014</v>
      </c>
      <c r="I9" s="173">
        <v>2619</v>
      </c>
      <c r="J9" s="174">
        <v>2119</v>
      </c>
      <c r="K9" s="173">
        <v>2741</v>
      </c>
      <c r="L9" s="174">
        <v>2036</v>
      </c>
      <c r="M9" s="173">
        <v>2766</v>
      </c>
      <c r="N9" s="174">
        <v>2211</v>
      </c>
      <c r="O9" s="173">
        <v>2840</v>
      </c>
      <c r="P9" s="174">
        <v>2155</v>
      </c>
      <c r="Q9" s="173">
        <v>2888</v>
      </c>
      <c r="R9" s="241">
        <v>2510</v>
      </c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29" ht="17.45" customHeight="1" x14ac:dyDescent="0.2">
      <c r="A10" s="242">
        <f t="shared" si="3"/>
        <v>6</v>
      </c>
      <c r="B10" s="277"/>
      <c r="C10" s="228" t="s">
        <v>92</v>
      </c>
      <c r="D10" s="227"/>
      <c r="E10" s="227">
        <f>3+3+5+2+1</f>
        <v>14</v>
      </c>
      <c r="F10" s="230">
        <f t="shared" si="0"/>
        <v>186.98333333333332</v>
      </c>
      <c r="G10" s="231">
        <f t="shared" si="1"/>
        <v>171.4</v>
      </c>
      <c r="H10" s="232">
        <f t="shared" si="2"/>
        <v>11219</v>
      </c>
      <c r="I10" s="221">
        <v>2864</v>
      </c>
      <c r="J10" s="176">
        <v>2649</v>
      </c>
      <c r="K10" s="175">
        <v>2823</v>
      </c>
      <c r="L10" s="176">
        <v>2663</v>
      </c>
      <c r="M10" s="175">
        <v>2914</v>
      </c>
      <c r="N10" s="176">
        <v>2514</v>
      </c>
      <c r="O10" s="175">
        <v>2700</v>
      </c>
      <c r="P10" s="176">
        <v>2545</v>
      </c>
      <c r="Q10" s="175">
        <v>2618</v>
      </c>
      <c r="R10" s="243">
        <v>2458</v>
      </c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</row>
    <row r="11" spans="1:29" ht="17.45" customHeight="1" x14ac:dyDescent="0.2">
      <c r="A11" s="242">
        <v>7</v>
      </c>
      <c r="B11" s="277"/>
      <c r="C11" s="228" t="s">
        <v>67</v>
      </c>
      <c r="D11" s="227"/>
      <c r="E11" s="227">
        <f>2+4+2+3+3</f>
        <v>14</v>
      </c>
      <c r="F11" s="230">
        <f t="shared" si="0"/>
        <v>181.33333333333334</v>
      </c>
      <c r="G11" s="231">
        <f t="shared" si="1"/>
        <v>161.41666666666666</v>
      </c>
      <c r="H11" s="232">
        <f t="shared" si="2"/>
        <v>10880</v>
      </c>
      <c r="I11" s="175">
        <v>2654</v>
      </c>
      <c r="J11" s="176">
        <v>2244</v>
      </c>
      <c r="K11" s="175">
        <v>2783</v>
      </c>
      <c r="L11" s="176">
        <v>2358</v>
      </c>
      <c r="M11" s="175">
        <v>2819</v>
      </c>
      <c r="N11" s="176">
        <v>2504</v>
      </c>
      <c r="O11" s="175">
        <v>2841</v>
      </c>
      <c r="P11" s="176">
        <v>2716</v>
      </c>
      <c r="Q11" s="175">
        <v>2624</v>
      </c>
      <c r="R11" s="243">
        <v>2579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</row>
    <row r="12" spans="1:29" ht="17.45" customHeight="1" thickBot="1" x14ac:dyDescent="0.25">
      <c r="A12" s="244">
        <f>A11+1</f>
        <v>8</v>
      </c>
      <c r="B12" s="278"/>
      <c r="C12" s="245" t="s">
        <v>70</v>
      </c>
      <c r="D12" s="246"/>
      <c r="E12" s="246">
        <f>2+2+3+2+4</f>
        <v>13</v>
      </c>
      <c r="F12" s="247">
        <f t="shared" si="0"/>
        <v>190.03333333333333</v>
      </c>
      <c r="G12" s="248">
        <f t="shared" si="1"/>
        <v>149.11666666666667</v>
      </c>
      <c r="H12" s="249">
        <f t="shared" si="2"/>
        <v>11402</v>
      </c>
      <c r="I12" s="252">
        <v>2694</v>
      </c>
      <c r="J12" s="253">
        <v>2264</v>
      </c>
      <c r="K12" s="177">
        <v>2880</v>
      </c>
      <c r="L12" s="178">
        <v>2415</v>
      </c>
      <c r="M12" s="177">
        <v>2991</v>
      </c>
      <c r="N12" s="178">
        <v>2596</v>
      </c>
      <c r="O12" s="177">
        <v>2654</v>
      </c>
      <c r="P12" s="178">
        <v>2299</v>
      </c>
      <c r="Q12" s="177">
        <v>2837</v>
      </c>
      <c r="R12" s="251">
        <v>1672</v>
      </c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</row>
    <row r="13" spans="1:29" ht="17.45" customHeight="1" x14ac:dyDescent="0.2">
      <c r="A13" s="234">
        <f>A12+1</f>
        <v>9</v>
      </c>
      <c r="B13" s="276" t="s">
        <v>156</v>
      </c>
      <c r="C13" s="235" t="s">
        <v>20</v>
      </c>
      <c r="D13" s="236"/>
      <c r="E13" s="236">
        <f>3+3+1+3+2</f>
        <v>12</v>
      </c>
      <c r="F13" s="238">
        <f t="shared" si="0"/>
        <v>185.55</v>
      </c>
      <c r="G13" s="239">
        <f t="shared" si="1"/>
        <v>158.13333333333333</v>
      </c>
      <c r="H13" s="240">
        <f t="shared" si="2"/>
        <v>11133</v>
      </c>
      <c r="I13" s="173">
        <v>2687</v>
      </c>
      <c r="J13" s="174">
        <v>2297</v>
      </c>
      <c r="K13" s="173">
        <v>2779</v>
      </c>
      <c r="L13" s="174">
        <v>2334</v>
      </c>
      <c r="M13" s="173">
        <v>2846</v>
      </c>
      <c r="N13" s="174">
        <v>2421</v>
      </c>
      <c r="O13" s="173">
        <v>2817</v>
      </c>
      <c r="P13" s="174">
        <v>2417</v>
      </c>
      <c r="Q13" s="173">
        <v>2821</v>
      </c>
      <c r="R13" s="241">
        <v>2436</v>
      </c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</row>
    <row r="14" spans="1:29" ht="17.45" customHeight="1" x14ac:dyDescent="0.2">
      <c r="A14" s="242">
        <f>A13+1</f>
        <v>10</v>
      </c>
      <c r="B14" s="277"/>
      <c r="C14" s="233" t="s">
        <v>58</v>
      </c>
      <c r="D14" s="227"/>
      <c r="E14" s="229">
        <f>1+0+3+5+3</f>
        <v>12</v>
      </c>
      <c r="F14" s="230">
        <f t="shared" si="0"/>
        <v>176.43333333333334</v>
      </c>
      <c r="G14" s="231">
        <f t="shared" si="1"/>
        <v>124.43333333333334</v>
      </c>
      <c r="H14" s="232">
        <f t="shared" si="2"/>
        <v>10586</v>
      </c>
      <c r="I14" s="175">
        <v>2490</v>
      </c>
      <c r="J14" s="176">
        <v>1610</v>
      </c>
      <c r="K14" s="175">
        <v>2509</v>
      </c>
      <c r="L14" s="176">
        <v>1684</v>
      </c>
      <c r="M14" s="175">
        <v>2899</v>
      </c>
      <c r="N14" s="176">
        <v>2099</v>
      </c>
      <c r="O14" s="221">
        <v>2853</v>
      </c>
      <c r="P14" s="176">
        <v>2083</v>
      </c>
      <c r="Q14" s="175">
        <v>2688</v>
      </c>
      <c r="R14" s="243">
        <v>2073</v>
      </c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</row>
    <row r="15" spans="1:29" ht="17.45" customHeight="1" x14ac:dyDescent="0.2">
      <c r="A15" s="242">
        <f>A14+1</f>
        <v>11</v>
      </c>
      <c r="B15" s="277"/>
      <c r="C15" s="233" t="s">
        <v>71</v>
      </c>
      <c r="D15" s="227"/>
      <c r="E15" s="227">
        <f>4+1.5+3+2+1</f>
        <v>11.5</v>
      </c>
      <c r="F15" s="230">
        <f t="shared" si="0"/>
        <v>182.38333333333333</v>
      </c>
      <c r="G15" s="231">
        <f t="shared" si="1"/>
        <v>145.96666666666667</v>
      </c>
      <c r="H15" s="232">
        <f t="shared" si="2"/>
        <v>10943</v>
      </c>
      <c r="I15" s="175">
        <v>2628</v>
      </c>
      <c r="J15" s="176">
        <v>2138</v>
      </c>
      <c r="K15" s="175">
        <v>2714</v>
      </c>
      <c r="L15" s="176">
        <v>2144</v>
      </c>
      <c r="M15" s="175">
        <v>2820</v>
      </c>
      <c r="N15" s="176">
        <v>2255</v>
      </c>
      <c r="O15" s="175">
        <v>2551</v>
      </c>
      <c r="P15" s="176">
        <v>1881</v>
      </c>
      <c r="Q15" s="175">
        <v>2781</v>
      </c>
      <c r="R15" s="243">
        <v>2221</v>
      </c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</row>
    <row r="16" spans="1:29" ht="17.45" customHeight="1" thickBot="1" x14ac:dyDescent="0.25">
      <c r="A16" s="244">
        <f>A15+1</f>
        <v>12</v>
      </c>
      <c r="B16" s="278"/>
      <c r="C16" s="254" t="s">
        <v>21</v>
      </c>
      <c r="D16" s="246"/>
      <c r="E16" s="255">
        <f>3+2+1+3+2.5</f>
        <v>11.5</v>
      </c>
      <c r="F16" s="247">
        <f t="shared" si="0"/>
        <v>180.41666666666666</v>
      </c>
      <c r="G16" s="248">
        <f t="shared" si="1"/>
        <v>148</v>
      </c>
      <c r="H16" s="249">
        <f t="shared" si="2"/>
        <v>10825</v>
      </c>
      <c r="I16" s="177">
        <v>2549</v>
      </c>
      <c r="J16" s="178">
        <v>2114</v>
      </c>
      <c r="K16" s="177">
        <v>2839</v>
      </c>
      <c r="L16" s="178">
        <v>2254</v>
      </c>
      <c r="M16" s="177">
        <v>2738</v>
      </c>
      <c r="N16" s="178">
        <v>2188</v>
      </c>
      <c r="O16" s="177">
        <v>2736</v>
      </c>
      <c r="P16" s="178">
        <v>2221</v>
      </c>
      <c r="Q16" s="177">
        <v>2699</v>
      </c>
      <c r="R16" s="251">
        <v>2324</v>
      </c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ht="18" customHeight="1" x14ac:dyDescent="0.2">
      <c r="A17" s="234">
        <v>13</v>
      </c>
      <c r="B17" s="276" t="s">
        <v>154</v>
      </c>
      <c r="C17" s="235" t="s">
        <v>16</v>
      </c>
      <c r="D17" s="236"/>
      <c r="E17" s="236">
        <f>4+2.5+2+2+0.5</f>
        <v>11</v>
      </c>
      <c r="F17" s="238">
        <f t="shared" si="0"/>
        <v>187.8</v>
      </c>
      <c r="G17" s="239">
        <f t="shared" si="1"/>
        <v>171.13333333333333</v>
      </c>
      <c r="H17" s="240">
        <f t="shared" si="2"/>
        <v>11268</v>
      </c>
      <c r="I17" s="173">
        <v>2808</v>
      </c>
      <c r="J17" s="174">
        <v>2528</v>
      </c>
      <c r="K17" s="173">
        <v>2836</v>
      </c>
      <c r="L17" s="174">
        <v>2646</v>
      </c>
      <c r="M17" s="173">
        <v>2875</v>
      </c>
      <c r="N17" s="174">
        <v>2725</v>
      </c>
      <c r="O17" s="173">
        <v>2636</v>
      </c>
      <c r="P17" s="174">
        <v>2521</v>
      </c>
      <c r="Q17" s="173">
        <v>2749</v>
      </c>
      <c r="R17" s="241">
        <v>2369</v>
      </c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</row>
    <row r="18" spans="1:29" ht="18" customHeight="1" x14ac:dyDescent="0.2">
      <c r="A18" s="242">
        <f>A17+1</f>
        <v>14</v>
      </c>
      <c r="B18" s="277"/>
      <c r="C18" s="228" t="s">
        <v>69</v>
      </c>
      <c r="D18" s="227"/>
      <c r="E18" s="227">
        <f>0+2+2+3+4</f>
        <v>11</v>
      </c>
      <c r="F18" s="230">
        <f t="shared" si="0"/>
        <v>180.21666666666667</v>
      </c>
      <c r="G18" s="231">
        <f t="shared" si="1"/>
        <v>137.71666666666667</v>
      </c>
      <c r="H18" s="232">
        <f t="shared" si="2"/>
        <v>10813</v>
      </c>
      <c r="I18" s="175">
        <v>2593</v>
      </c>
      <c r="J18" s="176">
        <v>2028</v>
      </c>
      <c r="K18" s="175">
        <v>2653</v>
      </c>
      <c r="L18" s="176">
        <v>2063</v>
      </c>
      <c r="M18" s="175">
        <v>2746</v>
      </c>
      <c r="N18" s="176">
        <v>2081</v>
      </c>
      <c r="O18" s="175">
        <v>2688</v>
      </c>
      <c r="P18" s="176">
        <v>2043</v>
      </c>
      <c r="Q18" s="175">
        <v>2821</v>
      </c>
      <c r="R18" s="243">
        <v>2091</v>
      </c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</row>
    <row r="19" spans="1:29" ht="18" customHeight="1" x14ac:dyDescent="0.2">
      <c r="A19" s="242">
        <f>A18+1</f>
        <v>15</v>
      </c>
      <c r="B19" s="277"/>
      <c r="C19" s="228" t="s">
        <v>98</v>
      </c>
      <c r="D19" s="227"/>
      <c r="E19" s="227">
        <f>2+1+2+2+4</f>
        <v>11</v>
      </c>
      <c r="F19" s="230">
        <f t="shared" si="0"/>
        <v>179.81666666666666</v>
      </c>
      <c r="G19" s="231">
        <f t="shared" si="1"/>
        <v>152.15</v>
      </c>
      <c r="H19" s="232">
        <f t="shared" si="2"/>
        <v>10789</v>
      </c>
      <c r="I19" s="175">
        <v>2657</v>
      </c>
      <c r="J19" s="176">
        <v>2287</v>
      </c>
      <c r="K19" s="175">
        <v>2719</v>
      </c>
      <c r="L19" s="176">
        <v>2269</v>
      </c>
      <c r="M19" s="175">
        <f>-50+2600</f>
        <v>2550</v>
      </c>
      <c r="N19" s="176">
        <v>2190</v>
      </c>
      <c r="O19" s="175">
        <v>2719</v>
      </c>
      <c r="P19" s="176">
        <v>2239</v>
      </c>
      <c r="Q19" s="175">
        <v>2863</v>
      </c>
      <c r="R19" s="243">
        <v>2383</v>
      </c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</row>
    <row r="20" spans="1:29" ht="18" customHeight="1" x14ac:dyDescent="0.2">
      <c r="A20" s="242">
        <f>A19+1</f>
        <v>16</v>
      </c>
      <c r="B20" s="277"/>
      <c r="C20" s="233" t="s">
        <v>94</v>
      </c>
      <c r="D20" s="227"/>
      <c r="E20" s="227">
        <f>4+1+2+1+1</f>
        <v>9</v>
      </c>
      <c r="F20" s="230">
        <f t="shared" si="0"/>
        <v>178.66666666666666</v>
      </c>
      <c r="G20" s="231">
        <f t="shared" si="1"/>
        <v>134.91666666666666</v>
      </c>
      <c r="H20" s="232">
        <f t="shared" si="2"/>
        <v>10720</v>
      </c>
      <c r="I20" s="175">
        <v>2799</v>
      </c>
      <c r="J20" s="176">
        <v>2009</v>
      </c>
      <c r="K20" s="175">
        <v>2665</v>
      </c>
      <c r="L20" s="176">
        <v>2060</v>
      </c>
      <c r="M20" s="175">
        <v>2750</v>
      </c>
      <c r="N20" s="176">
        <v>2095</v>
      </c>
      <c r="O20" s="175">
        <v>2036</v>
      </c>
      <c r="P20" s="176">
        <v>1648</v>
      </c>
      <c r="Q20" s="175">
        <v>2506</v>
      </c>
      <c r="R20" s="243">
        <v>1931</v>
      </c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</row>
    <row r="21" spans="1:29" ht="18" customHeight="1" x14ac:dyDescent="0.2">
      <c r="A21" s="242">
        <f>A20+1</f>
        <v>17</v>
      </c>
      <c r="B21" s="277"/>
      <c r="C21" s="228" t="s">
        <v>100</v>
      </c>
      <c r="D21" s="227"/>
      <c r="E21" s="227">
        <f>1+5+1+1+0</f>
        <v>8</v>
      </c>
      <c r="F21" s="230">
        <f t="shared" si="0"/>
        <v>177.08333333333334</v>
      </c>
      <c r="G21" s="231">
        <f t="shared" si="1"/>
        <v>134.75</v>
      </c>
      <c r="H21" s="232">
        <f t="shared" si="2"/>
        <v>10625</v>
      </c>
      <c r="I21" s="175">
        <v>2630</v>
      </c>
      <c r="J21" s="176">
        <v>1860</v>
      </c>
      <c r="K21" s="175">
        <v>2926</v>
      </c>
      <c r="L21" s="176">
        <v>2316</v>
      </c>
      <c r="M21" s="175">
        <v>2556</v>
      </c>
      <c r="N21" s="176">
        <v>1966</v>
      </c>
      <c r="O21" s="175">
        <v>2663</v>
      </c>
      <c r="P21" s="176">
        <v>2208</v>
      </c>
      <c r="Q21" s="175">
        <v>2513</v>
      </c>
      <c r="R21" s="243">
        <v>1943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29" ht="18" customHeight="1" thickBot="1" x14ac:dyDescent="0.25">
      <c r="A22" s="244">
        <f>A21+1</f>
        <v>18</v>
      </c>
      <c r="B22" s="278"/>
      <c r="C22" s="254" t="s">
        <v>72</v>
      </c>
      <c r="D22" s="246"/>
      <c r="E22" s="246">
        <f>1+1+1+1+3</f>
        <v>7</v>
      </c>
      <c r="F22" s="247">
        <f t="shared" si="0"/>
        <v>174.01666666666668</v>
      </c>
      <c r="G22" s="248">
        <f t="shared" si="1"/>
        <v>136.51666666666668</v>
      </c>
      <c r="H22" s="249">
        <f t="shared" si="2"/>
        <v>10441</v>
      </c>
      <c r="I22" s="177">
        <v>2489</v>
      </c>
      <c r="J22" s="178">
        <v>1849</v>
      </c>
      <c r="K22" s="177">
        <v>2503</v>
      </c>
      <c r="L22" s="178">
        <v>2103</v>
      </c>
      <c r="M22" s="177">
        <v>2680</v>
      </c>
      <c r="N22" s="178">
        <v>2075</v>
      </c>
      <c r="O22" s="177">
        <v>2646</v>
      </c>
      <c r="P22" s="178">
        <v>2041</v>
      </c>
      <c r="Q22" s="177">
        <v>2769</v>
      </c>
      <c r="R22" s="251">
        <v>2164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</row>
    <row r="23" spans="1:29" x14ac:dyDescent="0.2">
      <c r="B23" s="256"/>
    </row>
  </sheetData>
  <sortState ref="C5:R22">
    <sortCondition descending="1" ref="E5:E22"/>
    <sortCondition descending="1" ref="F5:F22"/>
  </sortState>
  <mergeCells count="5">
    <mergeCell ref="E2:F2"/>
    <mergeCell ref="B17:B22"/>
    <mergeCell ref="B13:B16"/>
    <mergeCell ref="B9:B12"/>
    <mergeCell ref="B5:B8"/>
  </mergeCells>
  <conditionalFormatting sqref="A1:B4 C11:L16 Q2:R4 C2:N4 C17:N22 C5:R10 M16:R16 Q17:Q22">
    <cfRule type="cellIs" dxfId="714" priority="10" stopIfTrue="1" operator="between">
      <formula>3000</formula>
      <formula>3099</formula>
    </cfRule>
    <cfRule type="cellIs" dxfId="713" priority="11" stopIfTrue="1" operator="between">
      <formula>600</formula>
      <formula>699</formula>
    </cfRule>
    <cfRule type="cellIs" dxfId="712" priority="12" stopIfTrue="1" operator="between">
      <formula>700</formula>
      <formula>799</formula>
    </cfRule>
  </conditionalFormatting>
  <conditionalFormatting sqref="A5:B5">
    <cfRule type="cellIs" dxfId="711" priority="7" stopIfTrue="1" operator="between">
      <formula>3000</formula>
      <formula>3099</formula>
    </cfRule>
    <cfRule type="cellIs" dxfId="710" priority="8" stopIfTrue="1" operator="between">
      <formula>600</formula>
      <formula>699</formula>
    </cfRule>
    <cfRule type="cellIs" dxfId="709" priority="9" stopIfTrue="1" operator="between">
      <formula>700</formula>
      <formula>799</formula>
    </cfRule>
  </conditionalFormatting>
  <conditionalFormatting sqref="O2:P4 O17:P22">
    <cfRule type="cellIs" dxfId="708" priority="4" stopIfTrue="1" operator="between">
      <formula>3000</formula>
      <formula>3099</formula>
    </cfRule>
    <cfRule type="cellIs" dxfId="707" priority="5" stopIfTrue="1" operator="between">
      <formula>600</formula>
      <formula>699</formula>
    </cfRule>
    <cfRule type="cellIs" dxfId="706" priority="6" stopIfTrue="1" operator="between">
      <formula>700</formula>
      <formula>799</formula>
    </cfRule>
  </conditionalFormatting>
  <conditionalFormatting sqref="R22">
    <cfRule type="cellIs" dxfId="705" priority="1" stopIfTrue="1" operator="between">
      <formula>3000</formula>
      <formula>3099</formula>
    </cfRule>
    <cfRule type="cellIs" dxfId="704" priority="2" stopIfTrue="1" operator="between">
      <formula>600</formula>
      <formula>699</formula>
    </cfRule>
    <cfRule type="cellIs" dxfId="703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opLeftCell="A22" zoomScale="96" zoomScaleNormal="96" workbookViewId="0">
      <selection activeCell="B44" sqref="B44:B47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6.28515625" style="35" customWidth="1"/>
    <col min="9" max="9" width="7" style="35" customWidth="1"/>
    <col min="10" max="10" width="6.42578125" style="35" bestFit="1" customWidth="1"/>
    <col min="11" max="11" width="11.855468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s="101" customFormat="1" ht="16.899999999999999" customHeight="1" x14ac:dyDescent="0.2">
      <c r="A1" s="79"/>
      <c r="B1" s="105"/>
      <c r="C1" s="106"/>
      <c r="D1" s="107"/>
      <c r="E1" s="108"/>
      <c r="F1" s="109"/>
      <c r="G1" s="109"/>
      <c r="H1" s="107"/>
      <c r="I1" s="108"/>
      <c r="J1" s="109"/>
      <c r="K1" s="109"/>
      <c r="L1" s="107"/>
      <c r="M1" s="108"/>
      <c r="N1" s="109"/>
      <c r="O1" s="109"/>
      <c r="P1" s="107"/>
      <c r="Q1" s="108"/>
      <c r="R1" s="109"/>
      <c r="S1" s="109"/>
      <c r="T1" s="107"/>
      <c r="U1" s="108"/>
      <c r="V1" s="109"/>
      <c r="W1" s="109"/>
      <c r="X1" s="108"/>
      <c r="Y1" s="107"/>
      <c r="Z1" s="110"/>
      <c r="AA1" s="111"/>
      <c r="AB1" s="112"/>
    </row>
    <row r="2" spans="1:34" ht="22.5" x14ac:dyDescent="0.25">
      <c r="B2" s="36"/>
      <c r="C2" s="37"/>
      <c r="D2" s="38"/>
      <c r="E2" s="39"/>
      <c r="F2" s="39"/>
      <c r="G2" s="39" t="s">
        <v>151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40"/>
      <c r="V2" s="189" t="s">
        <v>65</v>
      </c>
      <c r="W2" s="41"/>
      <c r="X2" s="41"/>
      <c r="Y2" s="41"/>
      <c r="Z2" s="37"/>
      <c r="AA2" s="37"/>
      <c r="AB2" s="38"/>
    </row>
    <row r="3" spans="1:34" ht="20.25" thickBot="1" x14ac:dyDescent="0.3">
      <c r="B3" s="42" t="s">
        <v>30</v>
      </c>
      <c r="C3" s="43"/>
      <c r="D3" s="38"/>
      <c r="E3" s="4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34" x14ac:dyDescent="0.25">
      <c r="B4" s="113" t="s">
        <v>3</v>
      </c>
      <c r="C4" s="45" t="s">
        <v>15</v>
      </c>
      <c r="D4" s="46"/>
      <c r="E4" s="222" t="s">
        <v>31</v>
      </c>
      <c r="F4" s="271" t="s">
        <v>32</v>
      </c>
      <c r="G4" s="272"/>
      <c r="H4" s="48"/>
      <c r="I4" s="222" t="s">
        <v>33</v>
      </c>
      <c r="J4" s="271" t="s">
        <v>32</v>
      </c>
      <c r="K4" s="272"/>
      <c r="L4" s="49"/>
      <c r="M4" s="222" t="s">
        <v>34</v>
      </c>
      <c r="N4" s="271" t="s">
        <v>32</v>
      </c>
      <c r="O4" s="272"/>
      <c r="P4" s="49"/>
      <c r="Q4" s="222" t="s">
        <v>35</v>
      </c>
      <c r="R4" s="271" t="s">
        <v>32</v>
      </c>
      <c r="S4" s="272"/>
      <c r="T4" s="50"/>
      <c r="U4" s="222" t="s">
        <v>36</v>
      </c>
      <c r="V4" s="271" t="s">
        <v>32</v>
      </c>
      <c r="W4" s="272"/>
      <c r="X4" s="222" t="s">
        <v>37</v>
      </c>
      <c r="Y4" s="51"/>
      <c r="Z4" s="52" t="s">
        <v>38</v>
      </c>
      <c r="AA4" s="53" t="s">
        <v>39</v>
      </c>
      <c r="AB4" s="54" t="s">
        <v>37</v>
      </c>
    </row>
    <row r="5" spans="1:34" ht="17.25" thickBot="1" x14ac:dyDescent="0.3">
      <c r="A5" s="55"/>
      <c r="B5" s="114" t="s">
        <v>40</v>
      </c>
      <c r="C5" s="56"/>
      <c r="D5" s="57"/>
      <c r="E5" s="58" t="s">
        <v>41</v>
      </c>
      <c r="F5" s="273" t="s">
        <v>42</v>
      </c>
      <c r="G5" s="274"/>
      <c r="H5" s="59"/>
      <c r="I5" s="58" t="s">
        <v>41</v>
      </c>
      <c r="J5" s="273" t="s">
        <v>42</v>
      </c>
      <c r="K5" s="274"/>
      <c r="L5" s="58"/>
      <c r="M5" s="58" t="s">
        <v>41</v>
      </c>
      <c r="N5" s="273" t="s">
        <v>42</v>
      </c>
      <c r="O5" s="274"/>
      <c r="P5" s="58"/>
      <c r="Q5" s="58" t="s">
        <v>41</v>
      </c>
      <c r="R5" s="273" t="s">
        <v>42</v>
      </c>
      <c r="S5" s="274"/>
      <c r="T5" s="60"/>
      <c r="U5" s="58" t="s">
        <v>41</v>
      </c>
      <c r="V5" s="273" t="s">
        <v>42</v>
      </c>
      <c r="W5" s="274"/>
      <c r="X5" s="61" t="s">
        <v>41</v>
      </c>
      <c r="Y5" s="62" t="s">
        <v>43</v>
      </c>
      <c r="Z5" s="63" t="s">
        <v>44</v>
      </c>
      <c r="AA5" s="64" t="s">
        <v>45</v>
      </c>
      <c r="AB5" s="65" t="s">
        <v>46</v>
      </c>
    </row>
    <row r="6" spans="1:34" ht="41.25" customHeight="1" thickBot="1" x14ac:dyDescent="0.3">
      <c r="A6" s="66"/>
      <c r="B6" s="95" t="s">
        <v>73</v>
      </c>
      <c r="C6" s="115">
        <f>SUM(C7:C9)</f>
        <v>57</v>
      </c>
      <c r="D6" s="67">
        <f>SUM(D7:D9)</f>
        <v>484</v>
      </c>
      <c r="E6" s="68">
        <f>SUM(E7:E9)</f>
        <v>541</v>
      </c>
      <c r="F6" s="69">
        <f>E26</f>
        <v>511</v>
      </c>
      <c r="G6" s="70" t="str">
        <f>B26</f>
        <v>Malm ja Ko (-30)</v>
      </c>
      <c r="H6" s="67">
        <f>SUM(H7:H9)</f>
        <v>514</v>
      </c>
      <c r="I6" s="72">
        <f>SUM(I7:I9)</f>
        <v>571</v>
      </c>
      <c r="J6" s="72">
        <f>I22</f>
        <v>527</v>
      </c>
      <c r="K6" s="73" t="str">
        <f>B22</f>
        <v>Toode</v>
      </c>
      <c r="L6" s="74">
        <f>SUM(L7:L9)</f>
        <v>573</v>
      </c>
      <c r="M6" s="69">
        <f>SUM(M7:M9)</f>
        <v>630</v>
      </c>
      <c r="N6" s="69">
        <f>M18</f>
        <v>554</v>
      </c>
      <c r="O6" s="70" t="str">
        <f>B18</f>
        <v>TER Team</v>
      </c>
      <c r="P6" s="75">
        <f>SUM(P7:P9)</f>
        <v>537</v>
      </c>
      <c r="Q6" s="69">
        <f>SUM(Q7:Q9)</f>
        <v>594</v>
      </c>
      <c r="R6" s="69">
        <f>Q14</f>
        <v>550</v>
      </c>
      <c r="S6" s="70" t="str">
        <f>B14</f>
        <v>Kunda Trans</v>
      </c>
      <c r="T6" s="75">
        <f>SUM(T7:T9)</f>
        <v>504</v>
      </c>
      <c r="U6" s="69">
        <f>SUM(U7:U9)</f>
        <v>561</v>
      </c>
      <c r="V6" s="69">
        <f>U10</f>
        <v>547</v>
      </c>
      <c r="W6" s="70" t="str">
        <f>B10</f>
        <v>WÜRTH</v>
      </c>
      <c r="X6" s="76">
        <f t="shared" ref="X6:X29" si="0">E6+I6+M6+Q6+U6</f>
        <v>2897</v>
      </c>
      <c r="Y6" s="74">
        <f>SUM(Y7:Y9)</f>
        <v>2556</v>
      </c>
      <c r="Z6" s="77">
        <f>AVERAGE(Z7,Z8,Z9)</f>
        <v>193.13333333333333</v>
      </c>
      <c r="AA6" s="78">
        <f>AVERAGE(AA7,AA8,AA9)</f>
        <v>174.13333333333333</v>
      </c>
      <c r="AB6" s="262">
        <f>F7+J7+N7+R7+V7</f>
        <v>5</v>
      </c>
    </row>
    <row r="7" spans="1:34" ht="16.899999999999999" customHeight="1" x14ac:dyDescent="0.25">
      <c r="A7" s="79"/>
      <c r="B7" s="80" t="s">
        <v>74</v>
      </c>
      <c r="C7" s="117">
        <v>12</v>
      </c>
      <c r="D7" s="81">
        <v>178</v>
      </c>
      <c r="E7" s="82">
        <f>C7+D7</f>
        <v>190</v>
      </c>
      <c r="F7" s="265">
        <v>1</v>
      </c>
      <c r="G7" s="266"/>
      <c r="H7" s="81">
        <v>191</v>
      </c>
      <c r="I7" s="84">
        <f>C7+H7</f>
        <v>203</v>
      </c>
      <c r="J7" s="265">
        <v>1</v>
      </c>
      <c r="K7" s="266"/>
      <c r="L7" s="83">
        <v>217</v>
      </c>
      <c r="M7" s="84">
        <f>C7+L7</f>
        <v>229</v>
      </c>
      <c r="N7" s="265">
        <v>1</v>
      </c>
      <c r="O7" s="266"/>
      <c r="P7" s="83">
        <v>221</v>
      </c>
      <c r="Q7" s="82">
        <f>P7+C7</f>
        <v>233</v>
      </c>
      <c r="R7" s="265">
        <v>1</v>
      </c>
      <c r="S7" s="266"/>
      <c r="T7" s="81">
        <v>154</v>
      </c>
      <c r="U7" s="82">
        <f>T7+C7</f>
        <v>166</v>
      </c>
      <c r="V7" s="265">
        <v>1</v>
      </c>
      <c r="W7" s="266"/>
      <c r="X7" s="84">
        <f t="shared" si="0"/>
        <v>1021</v>
      </c>
      <c r="Y7" s="83">
        <v>905</v>
      </c>
      <c r="Z7" s="85">
        <f>AVERAGE(E7,I7,M7,Q7,U7)</f>
        <v>204.2</v>
      </c>
      <c r="AA7" s="86">
        <f>AVERAGE(E7,I7,M7,Q7,U7)-C7</f>
        <v>192.2</v>
      </c>
      <c r="AB7" s="263"/>
    </row>
    <row r="8" spans="1:34" s="55" customFormat="1" ht="16.149999999999999" customHeight="1" x14ac:dyDescent="0.25">
      <c r="A8" s="79"/>
      <c r="B8" s="87" t="s">
        <v>88</v>
      </c>
      <c r="C8" s="119">
        <v>23</v>
      </c>
      <c r="D8" s="81">
        <v>142</v>
      </c>
      <c r="E8" s="82">
        <f t="shared" ref="E8:E9" si="1">C8+D8</f>
        <v>165</v>
      </c>
      <c r="F8" s="267"/>
      <c r="G8" s="268"/>
      <c r="H8" s="81">
        <v>156</v>
      </c>
      <c r="I8" s="84">
        <f t="shared" ref="I8:I9" si="2">C8+H8</f>
        <v>179</v>
      </c>
      <c r="J8" s="267"/>
      <c r="K8" s="268"/>
      <c r="L8" s="83">
        <v>169</v>
      </c>
      <c r="M8" s="84">
        <f t="shared" ref="M8:M9" si="3">C8+L8</f>
        <v>192</v>
      </c>
      <c r="N8" s="267"/>
      <c r="O8" s="268"/>
      <c r="P8" s="81">
        <v>174</v>
      </c>
      <c r="Q8" s="82">
        <f t="shared" ref="Q8:Q9" si="4">P8+C8</f>
        <v>197</v>
      </c>
      <c r="R8" s="267"/>
      <c r="S8" s="268"/>
      <c r="T8" s="81">
        <v>169</v>
      </c>
      <c r="U8" s="82">
        <f t="shared" ref="U8:U9" si="5">T8+C8</f>
        <v>192</v>
      </c>
      <c r="V8" s="267"/>
      <c r="W8" s="268"/>
      <c r="X8" s="84">
        <f t="shared" si="0"/>
        <v>925</v>
      </c>
      <c r="Y8" s="83">
        <f>D8+H8+L8+P8+T8</f>
        <v>810</v>
      </c>
      <c r="Z8" s="85">
        <f>AVERAGE(E8,I8,M8,Q8,U8)</f>
        <v>185</v>
      </c>
      <c r="AA8" s="86">
        <f>AVERAGE(E8,I8,M8,Q8,U8)-C8</f>
        <v>162</v>
      </c>
      <c r="AB8" s="263"/>
      <c r="AD8" s="35"/>
      <c r="AE8" s="35"/>
      <c r="AF8" s="35"/>
      <c r="AG8" s="35"/>
      <c r="AH8" s="35"/>
    </row>
    <row r="9" spans="1:34" s="55" customFormat="1" ht="17.45" customHeight="1" thickBot="1" x14ac:dyDescent="0.3">
      <c r="A9" s="79"/>
      <c r="B9" s="89" t="s">
        <v>75</v>
      </c>
      <c r="C9" s="121">
        <v>22</v>
      </c>
      <c r="D9" s="81">
        <v>164</v>
      </c>
      <c r="E9" s="82">
        <f t="shared" si="1"/>
        <v>186</v>
      </c>
      <c r="F9" s="269"/>
      <c r="G9" s="270"/>
      <c r="H9" s="81">
        <v>167</v>
      </c>
      <c r="I9" s="84">
        <f t="shared" si="2"/>
        <v>189</v>
      </c>
      <c r="J9" s="269"/>
      <c r="K9" s="270"/>
      <c r="L9" s="224">
        <v>187</v>
      </c>
      <c r="M9" s="84">
        <f t="shared" si="3"/>
        <v>209</v>
      </c>
      <c r="N9" s="269"/>
      <c r="O9" s="270"/>
      <c r="P9" s="81">
        <v>142</v>
      </c>
      <c r="Q9" s="82">
        <f t="shared" si="4"/>
        <v>164</v>
      </c>
      <c r="R9" s="269"/>
      <c r="S9" s="270"/>
      <c r="T9" s="81">
        <v>181</v>
      </c>
      <c r="U9" s="82">
        <f t="shared" si="5"/>
        <v>203</v>
      </c>
      <c r="V9" s="269"/>
      <c r="W9" s="270"/>
      <c r="X9" s="92">
        <f t="shared" si="0"/>
        <v>951</v>
      </c>
      <c r="Y9" s="91">
        <f>D9+H9+L9+P9+T9</f>
        <v>841</v>
      </c>
      <c r="Z9" s="93">
        <f>AVERAGE(E9,I9,M9,Q9,U9)</f>
        <v>190.2</v>
      </c>
      <c r="AA9" s="94">
        <f>AVERAGE(E9,I9,M9,Q9,U9)-C9</f>
        <v>168.2</v>
      </c>
      <c r="AB9" s="264"/>
      <c r="AD9" s="35"/>
      <c r="AE9" s="35"/>
      <c r="AF9" s="35"/>
      <c r="AG9" s="35"/>
      <c r="AH9" s="35"/>
    </row>
    <row r="10" spans="1:34" s="101" customFormat="1" ht="41.25" customHeight="1" thickBot="1" x14ac:dyDescent="0.3">
      <c r="A10" s="79"/>
      <c r="B10" s="95" t="s">
        <v>102</v>
      </c>
      <c r="C10" s="122">
        <f>SUM(C11:C13)</f>
        <v>46</v>
      </c>
      <c r="D10" s="67">
        <f>SUM(D11:D13)</f>
        <v>442</v>
      </c>
      <c r="E10" s="96">
        <f>SUM(E11:E13)</f>
        <v>488</v>
      </c>
      <c r="F10" s="96">
        <f>E22</f>
        <v>537</v>
      </c>
      <c r="G10" s="73" t="str">
        <f>B22</f>
        <v>Toode</v>
      </c>
      <c r="H10" s="67">
        <f>SUM(H11:H13)</f>
        <v>426</v>
      </c>
      <c r="I10" s="96">
        <f>SUM(I11:I13)</f>
        <v>472</v>
      </c>
      <c r="J10" s="96">
        <f>I18</f>
        <v>662</v>
      </c>
      <c r="K10" s="73" t="str">
        <f>B18</f>
        <v>TER Team</v>
      </c>
      <c r="L10" s="74">
        <f>SUM(L11:L13)</f>
        <v>614</v>
      </c>
      <c r="M10" s="98">
        <f>SUM(M11:M13)</f>
        <v>660</v>
      </c>
      <c r="N10" s="96">
        <f>M14</f>
        <v>549</v>
      </c>
      <c r="O10" s="73" t="str">
        <f>B14</f>
        <v>Kunda Trans</v>
      </c>
      <c r="P10" s="74">
        <f>SUM(P11:P13)</f>
        <v>467</v>
      </c>
      <c r="Q10" s="69">
        <f>SUM(Q11:Q13)</f>
        <v>513</v>
      </c>
      <c r="R10" s="96">
        <f>Q26</f>
        <v>561</v>
      </c>
      <c r="S10" s="73" t="str">
        <f>B26</f>
        <v>Malm ja Ko (-30)</v>
      </c>
      <c r="T10" s="74">
        <f>SUM(T11:T13)</f>
        <v>501</v>
      </c>
      <c r="U10" s="99">
        <f>SUM(U11:U13)</f>
        <v>547</v>
      </c>
      <c r="V10" s="96">
        <f>U6</f>
        <v>561</v>
      </c>
      <c r="W10" s="73" t="str">
        <f>B6</f>
        <v>VERX</v>
      </c>
      <c r="X10" s="76">
        <f t="shared" si="0"/>
        <v>2680</v>
      </c>
      <c r="Y10" s="74">
        <f>SUM(Y11:Y13)</f>
        <v>2450</v>
      </c>
      <c r="Z10" s="100">
        <f>AVERAGE(Z11,Z12,Z13)</f>
        <v>178.66666666666666</v>
      </c>
      <c r="AA10" s="78">
        <f>AVERAGE(AA11,AA12,AA13)</f>
        <v>163.33333333333334</v>
      </c>
      <c r="AB10" s="262">
        <f>F11+J11+N11+R11+V11</f>
        <v>1</v>
      </c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0" t="s">
        <v>106</v>
      </c>
      <c r="C11" s="88">
        <v>25</v>
      </c>
      <c r="D11" s="81">
        <v>137</v>
      </c>
      <c r="E11" s="82">
        <f>C11+D11</f>
        <v>162</v>
      </c>
      <c r="F11" s="265">
        <v>0</v>
      </c>
      <c r="G11" s="266"/>
      <c r="H11" s="81">
        <v>116</v>
      </c>
      <c r="I11" s="84">
        <f>C11+H11</f>
        <v>141</v>
      </c>
      <c r="J11" s="265">
        <v>0</v>
      </c>
      <c r="K11" s="266"/>
      <c r="L11" s="83">
        <v>202</v>
      </c>
      <c r="M11" s="84">
        <f>C11+L11</f>
        <v>227</v>
      </c>
      <c r="N11" s="265">
        <v>1</v>
      </c>
      <c r="O11" s="266"/>
      <c r="P11" s="83">
        <v>106</v>
      </c>
      <c r="Q11" s="82">
        <f>P11+C11</f>
        <v>131</v>
      </c>
      <c r="R11" s="265">
        <v>0</v>
      </c>
      <c r="S11" s="266"/>
      <c r="T11" s="81">
        <v>125</v>
      </c>
      <c r="U11" s="82">
        <f>T11+C11</f>
        <v>150</v>
      </c>
      <c r="V11" s="265">
        <v>0</v>
      </c>
      <c r="W11" s="266"/>
      <c r="X11" s="84">
        <f t="shared" si="0"/>
        <v>811</v>
      </c>
      <c r="Y11" s="83">
        <f>D11+H11+L11+P11+T11</f>
        <v>686</v>
      </c>
      <c r="Z11" s="85">
        <f>AVERAGE(E11,I11,M11,Q11,U11)</f>
        <v>162.19999999999999</v>
      </c>
      <c r="AA11" s="86">
        <f>AVERAGE(E11,I11,M11,Q11,U11)-C11</f>
        <v>137.19999999999999</v>
      </c>
      <c r="AB11" s="263"/>
      <c r="AD11" s="35"/>
      <c r="AE11" s="35"/>
      <c r="AF11" s="35"/>
      <c r="AG11" s="35"/>
      <c r="AH11" s="35"/>
    </row>
    <row r="12" spans="1:34" s="101" customFormat="1" ht="16.149999999999999" customHeight="1" x14ac:dyDescent="0.25">
      <c r="A12" s="79"/>
      <c r="B12" s="87" t="s">
        <v>103</v>
      </c>
      <c r="C12" s="88">
        <v>3</v>
      </c>
      <c r="D12" s="81">
        <v>180</v>
      </c>
      <c r="E12" s="82">
        <f t="shared" ref="E12:E13" si="6">C12+D12</f>
        <v>183</v>
      </c>
      <c r="F12" s="267"/>
      <c r="G12" s="268"/>
      <c r="H12" s="81">
        <v>127</v>
      </c>
      <c r="I12" s="84">
        <f t="shared" ref="I12:I13" si="7">C12+H12</f>
        <v>130</v>
      </c>
      <c r="J12" s="267"/>
      <c r="K12" s="268"/>
      <c r="L12" s="83">
        <v>179</v>
      </c>
      <c r="M12" s="84">
        <f t="shared" ref="M12:M13" si="8">C12+L12</f>
        <v>182</v>
      </c>
      <c r="N12" s="267"/>
      <c r="O12" s="268"/>
      <c r="P12" s="81">
        <v>192</v>
      </c>
      <c r="Q12" s="82">
        <f t="shared" ref="Q12:Q13" si="9">P12+C12</f>
        <v>195</v>
      </c>
      <c r="R12" s="267"/>
      <c r="S12" s="268"/>
      <c r="T12" s="81">
        <v>171</v>
      </c>
      <c r="U12" s="82">
        <f t="shared" ref="U12:U13" si="10">T12+C12</f>
        <v>174</v>
      </c>
      <c r="V12" s="267"/>
      <c r="W12" s="268"/>
      <c r="X12" s="84">
        <f t="shared" si="0"/>
        <v>864</v>
      </c>
      <c r="Y12" s="83">
        <f>D12+H12+L12+P12+T12</f>
        <v>849</v>
      </c>
      <c r="Z12" s="85">
        <f>AVERAGE(E12,I12,M12,Q12,U12)</f>
        <v>172.8</v>
      </c>
      <c r="AA12" s="86">
        <f>AVERAGE(E12,I12,M12,Q12,U12)-C12</f>
        <v>169.8</v>
      </c>
      <c r="AB12" s="263"/>
      <c r="AD12" s="35"/>
      <c r="AE12" s="35"/>
      <c r="AF12" s="35"/>
      <c r="AG12" s="35"/>
      <c r="AH12" s="35"/>
    </row>
    <row r="13" spans="1:34" s="101" customFormat="1" ht="16.899999999999999" customHeight="1" thickBot="1" x14ac:dyDescent="0.3">
      <c r="A13" s="79"/>
      <c r="B13" s="89" t="s">
        <v>101</v>
      </c>
      <c r="C13" s="90">
        <v>18</v>
      </c>
      <c r="D13" s="81">
        <v>125</v>
      </c>
      <c r="E13" s="82">
        <f t="shared" si="6"/>
        <v>143</v>
      </c>
      <c r="F13" s="269"/>
      <c r="G13" s="270"/>
      <c r="H13" s="81">
        <v>183</v>
      </c>
      <c r="I13" s="84">
        <f t="shared" si="7"/>
        <v>201</v>
      </c>
      <c r="J13" s="269"/>
      <c r="K13" s="270"/>
      <c r="L13" s="224">
        <v>233</v>
      </c>
      <c r="M13" s="84">
        <f t="shared" si="8"/>
        <v>251</v>
      </c>
      <c r="N13" s="269"/>
      <c r="O13" s="270"/>
      <c r="P13" s="81">
        <v>169</v>
      </c>
      <c r="Q13" s="82">
        <f t="shared" si="9"/>
        <v>187</v>
      </c>
      <c r="R13" s="269"/>
      <c r="S13" s="270"/>
      <c r="T13" s="81">
        <v>205</v>
      </c>
      <c r="U13" s="82">
        <f t="shared" si="10"/>
        <v>223</v>
      </c>
      <c r="V13" s="269"/>
      <c r="W13" s="270"/>
      <c r="X13" s="92">
        <f t="shared" si="0"/>
        <v>1005</v>
      </c>
      <c r="Y13" s="91">
        <f>D13+H13+L13+P13+T13</f>
        <v>915</v>
      </c>
      <c r="Z13" s="93">
        <f>AVERAGE(E13,I13,M13,Q13,U13)</f>
        <v>201</v>
      </c>
      <c r="AA13" s="94">
        <f>AVERAGE(E13,I13,M13,Q13,U13)-C13</f>
        <v>183</v>
      </c>
      <c r="AB13" s="264"/>
      <c r="AD13" s="35"/>
      <c r="AE13" s="35"/>
      <c r="AF13" s="35"/>
      <c r="AG13" s="35"/>
      <c r="AH13" s="35"/>
    </row>
    <row r="14" spans="1:34" s="101" customFormat="1" ht="41.25" customHeight="1" thickBot="1" x14ac:dyDescent="0.25">
      <c r="A14" s="79"/>
      <c r="B14" s="185" t="s">
        <v>59</v>
      </c>
      <c r="C14" s="122">
        <f>SUM(C15:C17)</f>
        <v>120</v>
      </c>
      <c r="D14" s="67">
        <f>SUM(D15:D17)</f>
        <v>426</v>
      </c>
      <c r="E14" s="96">
        <f>SUM(E15:E17)</f>
        <v>546</v>
      </c>
      <c r="F14" s="96">
        <f>E18</f>
        <v>464</v>
      </c>
      <c r="G14" s="73" t="str">
        <f>B18</f>
        <v>TER Team</v>
      </c>
      <c r="H14" s="67">
        <f>SUM(H15:H17)</f>
        <v>398</v>
      </c>
      <c r="I14" s="96">
        <f>SUM(I15:I17)</f>
        <v>518</v>
      </c>
      <c r="J14" s="96">
        <f>I26</f>
        <v>527</v>
      </c>
      <c r="K14" s="73" t="str">
        <f>B26</f>
        <v>Malm ja Ko (-30)</v>
      </c>
      <c r="L14" s="74">
        <f>SUM(L15:L17)</f>
        <v>429</v>
      </c>
      <c r="M14" s="96">
        <f>SUM(M15:M17)</f>
        <v>549</v>
      </c>
      <c r="N14" s="96">
        <f>M10</f>
        <v>660</v>
      </c>
      <c r="O14" s="73" t="str">
        <f>B10</f>
        <v>WÜRTH</v>
      </c>
      <c r="P14" s="74">
        <f>SUM(P15:P17)</f>
        <v>430</v>
      </c>
      <c r="Q14" s="96">
        <f>SUM(Q15:Q17)</f>
        <v>550</v>
      </c>
      <c r="R14" s="96">
        <f>Q6</f>
        <v>594</v>
      </c>
      <c r="S14" s="73" t="str">
        <f>B6</f>
        <v>VERX</v>
      </c>
      <c r="T14" s="74">
        <f>SUM(T15:T17)</f>
        <v>449</v>
      </c>
      <c r="U14" s="96">
        <f>SUM(U15:U17)</f>
        <v>569</v>
      </c>
      <c r="V14" s="96">
        <f>U22</f>
        <v>544</v>
      </c>
      <c r="W14" s="73" t="str">
        <f>B22</f>
        <v>Toode</v>
      </c>
      <c r="X14" s="76">
        <f t="shared" si="0"/>
        <v>2732</v>
      </c>
      <c r="Y14" s="74">
        <f>SUM(Y15:Y17)</f>
        <v>2132</v>
      </c>
      <c r="Z14" s="100">
        <f>AVERAGE(Z15,Z16,Z17)</f>
        <v>182.13333333333333</v>
      </c>
      <c r="AA14" s="78">
        <f>AVERAGE(AA15,AA16,AA17)</f>
        <v>142.13333333333333</v>
      </c>
      <c r="AB14" s="262">
        <f>F15+J15+N15+R15+V15</f>
        <v>2</v>
      </c>
    </row>
    <row r="15" spans="1:34" s="101" customFormat="1" ht="16.149999999999999" customHeight="1" x14ac:dyDescent="0.2">
      <c r="A15" s="79"/>
      <c r="B15" s="80" t="s">
        <v>60</v>
      </c>
      <c r="C15" s="119">
        <v>33</v>
      </c>
      <c r="D15" s="81">
        <v>163</v>
      </c>
      <c r="E15" s="82">
        <f>C15+D15</f>
        <v>196</v>
      </c>
      <c r="F15" s="265">
        <v>1</v>
      </c>
      <c r="G15" s="266"/>
      <c r="H15" s="81">
        <v>148</v>
      </c>
      <c r="I15" s="84">
        <f>C15+H15</f>
        <v>181</v>
      </c>
      <c r="J15" s="265">
        <v>0</v>
      </c>
      <c r="K15" s="266"/>
      <c r="L15" s="83">
        <v>130</v>
      </c>
      <c r="M15" s="84">
        <f>C15+L15</f>
        <v>163</v>
      </c>
      <c r="N15" s="265">
        <v>0</v>
      </c>
      <c r="O15" s="266"/>
      <c r="P15" s="83">
        <v>161</v>
      </c>
      <c r="Q15" s="82">
        <f>P15+C15</f>
        <v>194</v>
      </c>
      <c r="R15" s="265">
        <v>0</v>
      </c>
      <c r="S15" s="266"/>
      <c r="T15" s="81">
        <v>174</v>
      </c>
      <c r="U15" s="82">
        <f>T15+C15</f>
        <v>207</v>
      </c>
      <c r="V15" s="265">
        <v>1</v>
      </c>
      <c r="W15" s="266"/>
      <c r="X15" s="84">
        <f t="shared" si="0"/>
        <v>941</v>
      </c>
      <c r="Y15" s="83">
        <f>D15+H15+L15+P15+T15</f>
        <v>776</v>
      </c>
      <c r="Z15" s="85">
        <f>AVERAGE(E15,I15,M15,Q15,U15)</f>
        <v>188.2</v>
      </c>
      <c r="AA15" s="86">
        <f>AVERAGE(E15,I15,M15,Q15,U15)-C15</f>
        <v>155.19999999999999</v>
      </c>
      <c r="AB15" s="263"/>
    </row>
    <row r="16" spans="1:34" s="101" customFormat="1" ht="16.149999999999999" customHeight="1" x14ac:dyDescent="0.2">
      <c r="A16" s="79"/>
      <c r="B16" s="87" t="s">
        <v>61</v>
      </c>
      <c r="C16" s="119">
        <v>52</v>
      </c>
      <c r="D16" s="81">
        <v>115</v>
      </c>
      <c r="E16" s="82">
        <f t="shared" ref="E16:E17" si="11">C16+D16</f>
        <v>167</v>
      </c>
      <c r="F16" s="267"/>
      <c r="G16" s="268"/>
      <c r="H16" s="81">
        <v>140</v>
      </c>
      <c r="I16" s="84">
        <f t="shared" ref="I16:I17" si="12">C16+H16</f>
        <v>192</v>
      </c>
      <c r="J16" s="267"/>
      <c r="K16" s="268"/>
      <c r="L16" s="83">
        <v>153</v>
      </c>
      <c r="M16" s="84">
        <f t="shared" ref="M16:M17" si="13">C16+L16</f>
        <v>205</v>
      </c>
      <c r="N16" s="267"/>
      <c r="O16" s="268"/>
      <c r="P16" s="81">
        <v>111</v>
      </c>
      <c r="Q16" s="82">
        <f t="shared" ref="Q16:Q17" si="14">P16+C16</f>
        <v>163</v>
      </c>
      <c r="R16" s="267"/>
      <c r="S16" s="268"/>
      <c r="T16" s="81">
        <v>135</v>
      </c>
      <c r="U16" s="82">
        <f t="shared" ref="U16:U17" si="15">T16+C16</f>
        <v>187</v>
      </c>
      <c r="V16" s="267"/>
      <c r="W16" s="268"/>
      <c r="X16" s="84">
        <f t="shared" si="0"/>
        <v>914</v>
      </c>
      <c r="Y16" s="83">
        <f>D16+H16+L16+P16+T16</f>
        <v>654</v>
      </c>
      <c r="Z16" s="85">
        <f>AVERAGE(E16,I16,M16,Q16,U16)</f>
        <v>182.8</v>
      </c>
      <c r="AA16" s="86">
        <f>AVERAGE(E16,I16,M16,Q16,U16)-C16</f>
        <v>130.80000000000001</v>
      </c>
      <c r="AB16" s="263"/>
    </row>
    <row r="17" spans="1:28" s="101" customFormat="1" ht="16.899999999999999" customHeight="1" thickBot="1" x14ac:dyDescent="0.25">
      <c r="A17" s="79"/>
      <c r="B17" s="187" t="s">
        <v>62</v>
      </c>
      <c r="C17" s="121">
        <v>35</v>
      </c>
      <c r="D17" s="81">
        <v>148</v>
      </c>
      <c r="E17" s="82">
        <f t="shared" si="11"/>
        <v>183</v>
      </c>
      <c r="F17" s="269"/>
      <c r="G17" s="270"/>
      <c r="H17" s="81">
        <v>110</v>
      </c>
      <c r="I17" s="84">
        <f t="shared" si="12"/>
        <v>145</v>
      </c>
      <c r="J17" s="269"/>
      <c r="K17" s="270"/>
      <c r="L17" s="224">
        <v>146</v>
      </c>
      <c r="M17" s="84">
        <f t="shared" si="13"/>
        <v>181</v>
      </c>
      <c r="N17" s="269"/>
      <c r="O17" s="270"/>
      <c r="P17" s="81">
        <v>158</v>
      </c>
      <c r="Q17" s="82">
        <f t="shared" si="14"/>
        <v>193</v>
      </c>
      <c r="R17" s="269"/>
      <c r="S17" s="270"/>
      <c r="T17" s="81">
        <v>140</v>
      </c>
      <c r="U17" s="82">
        <f t="shared" si="15"/>
        <v>175</v>
      </c>
      <c r="V17" s="269"/>
      <c r="W17" s="270"/>
      <c r="X17" s="92">
        <f t="shared" si="0"/>
        <v>877</v>
      </c>
      <c r="Y17" s="91">
        <f>D17+H17+L17+P17+T17</f>
        <v>702</v>
      </c>
      <c r="Z17" s="93">
        <f>AVERAGE(E17,I17,M17,Q17,U17)</f>
        <v>175.4</v>
      </c>
      <c r="AA17" s="94">
        <f>AVERAGE(E17,I17,M17,Q17,U17)-C17</f>
        <v>140.4</v>
      </c>
      <c r="AB17" s="264"/>
    </row>
    <row r="18" spans="1:28" s="101" customFormat="1" ht="41.25" customHeight="1" thickBot="1" x14ac:dyDescent="0.25">
      <c r="A18" s="79"/>
      <c r="B18" s="95" t="s">
        <v>92</v>
      </c>
      <c r="C18" s="122">
        <f>SUM(C19:C21)</f>
        <v>32</v>
      </c>
      <c r="D18" s="67">
        <f>SUM(D19:D21)</f>
        <v>432</v>
      </c>
      <c r="E18" s="96">
        <f>SUM(E19:E21)</f>
        <v>464</v>
      </c>
      <c r="F18" s="96">
        <f>E14</f>
        <v>546</v>
      </c>
      <c r="G18" s="73" t="str">
        <f>B14</f>
        <v>Kunda Trans</v>
      </c>
      <c r="H18" s="67">
        <f>SUM(H19:H21)</f>
        <v>630</v>
      </c>
      <c r="I18" s="96">
        <f>SUM(I19:I21)</f>
        <v>662</v>
      </c>
      <c r="J18" s="96">
        <f>I10</f>
        <v>472</v>
      </c>
      <c r="K18" s="73" t="str">
        <f>B10</f>
        <v>WÜRTH</v>
      </c>
      <c r="L18" s="75">
        <f>SUM(L19:L21)</f>
        <v>522</v>
      </c>
      <c r="M18" s="99">
        <f>SUM(M19:M21)</f>
        <v>554</v>
      </c>
      <c r="N18" s="96">
        <f>M6</f>
        <v>630</v>
      </c>
      <c r="O18" s="73" t="str">
        <f>B6</f>
        <v>VERX</v>
      </c>
      <c r="P18" s="74">
        <f>SUM(P19:P21)</f>
        <v>396</v>
      </c>
      <c r="Q18" s="99">
        <f>SUM(Q19:Q21)</f>
        <v>428</v>
      </c>
      <c r="R18" s="96">
        <f>Q22</f>
        <v>629</v>
      </c>
      <c r="S18" s="73" t="str">
        <f>B22</f>
        <v>Toode</v>
      </c>
      <c r="T18" s="74">
        <f>SUM(T19:T21)</f>
        <v>478</v>
      </c>
      <c r="U18" s="99">
        <f>SUM(U19:U21)</f>
        <v>510</v>
      </c>
      <c r="V18" s="96">
        <f>U26</f>
        <v>518</v>
      </c>
      <c r="W18" s="73" t="str">
        <f>B26</f>
        <v>Malm ja Ko (-30)</v>
      </c>
      <c r="X18" s="76">
        <f t="shared" si="0"/>
        <v>2618</v>
      </c>
      <c r="Y18" s="74">
        <f>SUM(Y19:Y21)</f>
        <v>2458</v>
      </c>
      <c r="Z18" s="100">
        <f>AVERAGE(Z19,Z20,Z21)</f>
        <v>174.53333333333333</v>
      </c>
      <c r="AA18" s="78">
        <f>AVERAGE(AA19,AA20,AA21)</f>
        <v>163.86666666666667</v>
      </c>
      <c r="AB18" s="262">
        <f>F19+J19+N19+R19+V19</f>
        <v>1</v>
      </c>
    </row>
    <row r="19" spans="1:28" s="101" customFormat="1" ht="16.149999999999999" customHeight="1" x14ac:dyDescent="0.2">
      <c r="A19" s="79"/>
      <c r="B19" s="80" t="s">
        <v>85</v>
      </c>
      <c r="C19" s="119">
        <v>13</v>
      </c>
      <c r="D19" s="81">
        <v>153</v>
      </c>
      <c r="E19" s="82">
        <f>C19+D19</f>
        <v>166</v>
      </c>
      <c r="F19" s="265">
        <v>0</v>
      </c>
      <c r="G19" s="266"/>
      <c r="H19" s="81">
        <v>214</v>
      </c>
      <c r="I19" s="84">
        <f>C19+H19</f>
        <v>227</v>
      </c>
      <c r="J19" s="265">
        <v>1</v>
      </c>
      <c r="K19" s="266"/>
      <c r="L19" s="83">
        <v>179</v>
      </c>
      <c r="M19" s="84">
        <f>C19+L19</f>
        <v>192</v>
      </c>
      <c r="N19" s="265">
        <v>0</v>
      </c>
      <c r="O19" s="266"/>
      <c r="P19" s="83">
        <v>111</v>
      </c>
      <c r="Q19" s="82">
        <f>P19+C19</f>
        <v>124</v>
      </c>
      <c r="R19" s="265">
        <v>0</v>
      </c>
      <c r="S19" s="266"/>
      <c r="T19" s="81">
        <v>195</v>
      </c>
      <c r="U19" s="82">
        <f>T19+C19</f>
        <v>208</v>
      </c>
      <c r="V19" s="265">
        <v>0</v>
      </c>
      <c r="W19" s="266"/>
      <c r="X19" s="84">
        <f t="shared" si="0"/>
        <v>917</v>
      </c>
      <c r="Y19" s="83">
        <f>D19+H19+L19+P19+T19</f>
        <v>852</v>
      </c>
      <c r="Z19" s="85">
        <f>AVERAGE(E19,I19,M19,Q19,U19)</f>
        <v>183.4</v>
      </c>
      <c r="AA19" s="86">
        <f>AVERAGE(E19,I19,M19,Q19,U19)-C19</f>
        <v>170.4</v>
      </c>
      <c r="AB19" s="263"/>
    </row>
    <row r="20" spans="1:28" s="101" customFormat="1" ht="16.149999999999999" customHeight="1" x14ac:dyDescent="0.2">
      <c r="A20" s="79"/>
      <c r="B20" s="87" t="s">
        <v>86</v>
      </c>
      <c r="C20" s="119">
        <v>19</v>
      </c>
      <c r="D20" s="81">
        <v>157</v>
      </c>
      <c r="E20" s="82">
        <f t="shared" ref="E20:E21" si="16">C20+D20</f>
        <v>176</v>
      </c>
      <c r="F20" s="267"/>
      <c r="G20" s="268"/>
      <c r="H20" s="81">
        <v>206</v>
      </c>
      <c r="I20" s="84">
        <f t="shared" ref="I20:I21" si="17">C20+H20</f>
        <v>225</v>
      </c>
      <c r="J20" s="267"/>
      <c r="K20" s="268"/>
      <c r="L20" s="83">
        <v>173</v>
      </c>
      <c r="M20" s="84">
        <f t="shared" ref="M20:M21" si="18">C20+L20</f>
        <v>192</v>
      </c>
      <c r="N20" s="267"/>
      <c r="O20" s="268"/>
      <c r="P20" s="81">
        <v>114</v>
      </c>
      <c r="Q20" s="82">
        <f t="shared" ref="Q20:Q21" si="19">P20+C20</f>
        <v>133</v>
      </c>
      <c r="R20" s="267"/>
      <c r="S20" s="268"/>
      <c r="T20" s="81">
        <v>134</v>
      </c>
      <c r="U20" s="82">
        <f t="shared" ref="U20:U21" si="20">T20+C20</f>
        <v>153</v>
      </c>
      <c r="V20" s="267"/>
      <c r="W20" s="268"/>
      <c r="X20" s="84">
        <f t="shared" si="0"/>
        <v>879</v>
      </c>
      <c r="Y20" s="83">
        <f>D20+H20+L20+P20+T20</f>
        <v>784</v>
      </c>
      <c r="Z20" s="85">
        <f>AVERAGE(E20,I20,M20,Q20,U20)</f>
        <v>175.8</v>
      </c>
      <c r="AA20" s="86">
        <f>AVERAGE(E20,I20,M20,Q20,U20)-C20</f>
        <v>156.80000000000001</v>
      </c>
      <c r="AB20" s="263"/>
    </row>
    <row r="21" spans="1:28" s="101" customFormat="1" ht="16.899999999999999" customHeight="1" thickBot="1" x14ac:dyDescent="0.25">
      <c r="A21" s="79"/>
      <c r="B21" s="89" t="s">
        <v>152</v>
      </c>
      <c r="C21" s="121">
        <v>0</v>
      </c>
      <c r="D21" s="81">
        <v>122</v>
      </c>
      <c r="E21" s="82">
        <f t="shared" si="16"/>
        <v>122</v>
      </c>
      <c r="F21" s="269"/>
      <c r="G21" s="270"/>
      <c r="H21" s="81">
        <v>210</v>
      </c>
      <c r="I21" s="84">
        <f t="shared" si="17"/>
        <v>210</v>
      </c>
      <c r="J21" s="269"/>
      <c r="K21" s="270"/>
      <c r="L21" s="224">
        <v>170</v>
      </c>
      <c r="M21" s="84">
        <f t="shared" si="18"/>
        <v>170</v>
      </c>
      <c r="N21" s="269"/>
      <c r="O21" s="270"/>
      <c r="P21" s="81">
        <v>171</v>
      </c>
      <c r="Q21" s="82">
        <f t="shared" si="19"/>
        <v>171</v>
      </c>
      <c r="R21" s="269"/>
      <c r="S21" s="270"/>
      <c r="T21" s="81">
        <v>149</v>
      </c>
      <c r="U21" s="82">
        <f t="shared" si="20"/>
        <v>149</v>
      </c>
      <c r="V21" s="269"/>
      <c r="W21" s="270"/>
      <c r="X21" s="92">
        <f t="shared" si="0"/>
        <v>822</v>
      </c>
      <c r="Y21" s="91">
        <f>D21+H21+L21+P21+T21</f>
        <v>822</v>
      </c>
      <c r="Z21" s="93">
        <f>AVERAGE(E21,I21,M21,Q21,U21)</f>
        <v>164.4</v>
      </c>
      <c r="AA21" s="86">
        <f>AVERAGE(E21,I21,M21,Q21,U21)-C21</f>
        <v>164.4</v>
      </c>
      <c r="AB21" s="264"/>
    </row>
    <row r="22" spans="1:28" s="101" customFormat="1" ht="41.25" customHeight="1" thickBot="1" x14ac:dyDescent="0.25">
      <c r="A22" s="79"/>
      <c r="B22" s="95" t="s">
        <v>114</v>
      </c>
      <c r="C22" s="123">
        <f>SUM(C23:C25)</f>
        <v>104</v>
      </c>
      <c r="D22" s="67">
        <f>SUM(D23:D25)</f>
        <v>433</v>
      </c>
      <c r="E22" s="96">
        <f>SUM(E23:E25)</f>
        <v>537</v>
      </c>
      <c r="F22" s="96">
        <f>E10</f>
        <v>488</v>
      </c>
      <c r="G22" s="73" t="str">
        <f>B10</f>
        <v>WÜRTH</v>
      </c>
      <c r="H22" s="67">
        <f>SUM(H23:H25)</f>
        <v>423</v>
      </c>
      <c r="I22" s="96">
        <f>SUM(I23:I25)</f>
        <v>527</v>
      </c>
      <c r="J22" s="96">
        <f>I6</f>
        <v>571</v>
      </c>
      <c r="K22" s="73" t="str">
        <f>B6</f>
        <v>VERX</v>
      </c>
      <c r="L22" s="74">
        <f>SUM(L23:L25)</f>
        <v>547</v>
      </c>
      <c r="M22" s="98">
        <f>SUM(M23:M25)</f>
        <v>651</v>
      </c>
      <c r="N22" s="96">
        <f>M26</f>
        <v>507</v>
      </c>
      <c r="O22" s="73" t="str">
        <f>B26</f>
        <v>Malm ja Ko (-30)</v>
      </c>
      <c r="P22" s="74">
        <f>SUM(P23:P25)</f>
        <v>525</v>
      </c>
      <c r="Q22" s="98">
        <f>SUM(Q23:Q25)</f>
        <v>629</v>
      </c>
      <c r="R22" s="96">
        <f>Q18</f>
        <v>428</v>
      </c>
      <c r="S22" s="73" t="str">
        <f>B18</f>
        <v>TER Team</v>
      </c>
      <c r="T22" s="74">
        <f>SUM(T23:T25)</f>
        <v>440</v>
      </c>
      <c r="U22" s="98">
        <f>SUM(U23:U25)</f>
        <v>544</v>
      </c>
      <c r="V22" s="96">
        <f>U14</f>
        <v>569</v>
      </c>
      <c r="W22" s="73" t="str">
        <f>B14</f>
        <v>Kunda Trans</v>
      </c>
      <c r="X22" s="76">
        <f t="shared" si="0"/>
        <v>2888</v>
      </c>
      <c r="Y22" s="74">
        <f>SUM(Y23:Y25)</f>
        <v>2510</v>
      </c>
      <c r="Z22" s="100">
        <f>AVERAGE(Z23,Z24,Z25)</f>
        <v>192.53333333333333</v>
      </c>
      <c r="AA22" s="78">
        <f>AVERAGE(AA23,AA24,AA25)</f>
        <v>157.86666666666667</v>
      </c>
      <c r="AB22" s="262">
        <f>F23+J23+N23+R23+V23</f>
        <v>3</v>
      </c>
    </row>
    <row r="23" spans="1:28" s="101" customFormat="1" ht="16.149999999999999" customHeight="1" x14ac:dyDescent="0.2">
      <c r="A23" s="79"/>
      <c r="B23" s="207" t="s">
        <v>109</v>
      </c>
      <c r="C23" s="119">
        <v>32</v>
      </c>
      <c r="D23" s="81">
        <v>148</v>
      </c>
      <c r="E23" s="82">
        <f>C23+D23</f>
        <v>180</v>
      </c>
      <c r="F23" s="265">
        <v>1</v>
      </c>
      <c r="G23" s="266"/>
      <c r="H23" s="81">
        <v>128</v>
      </c>
      <c r="I23" s="84">
        <f>C23+H23</f>
        <v>160</v>
      </c>
      <c r="J23" s="265">
        <v>0</v>
      </c>
      <c r="K23" s="266"/>
      <c r="L23" s="83">
        <v>133</v>
      </c>
      <c r="M23" s="84">
        <f>C23+L23</f>
        <v>165</v>
      </c>
      <c r="N23" s="265">
        <v>1</v>
      </c>
      <c r="O23" s="266"/>
      <c r="P23" s="83">
        <v>205</v>
      </c>
      <c r="Q23" s="82">
        <f>P23+C23</f>
        <v>237</v>
      </c>
      <c r="R23" s="265">
        <v>1</v>
      </c>
      <c r="S23" s="266"/>
      <c r="T23" s="81">
        <v>154</v>
      </c>
      <c r="U23" s="82">
        <f>T23+C23</f>
        <v>186</v>
      </c>
      <c r="V23" s="265">
        <v>0</v>
      </c>
      <c r="W23" s="266"/>
      <c r="X23" s="84">
        <f t="shared" si="0"/>
        <v>928</v>
      </c>
      <c r="Y23" s="83">
        <v>910</v>
      </c>
      <c r="Z23" s="85">
        <f>AVERAGE(E23,I23,M23,Q23,U23)</f>
        <v>185.6</v>
      </c>
      <c r="AA23" s="86">
        <f>AVERAGE(E23,I23,M23,Q23,U23)-C23</f>
        <v>153.6</v>
      </c>
      <c r="AB23" s="263"/>
    </row>
    <row r="24" spans="1:28" s="101" customFormat="1" ht="16.149999999999999" customHeight="1" x14ac:dyDescent="0.2">
      <c r="A24" s="79"/>
      <c r="B24" s="207" t="s">
        <v>115</v>
      </c>
      <c r="C24" s="119">
        <v>52</v>
      </c>
      <c r="D24" s="81">
        <v>122</v>
      </c>
      <c r="E24" s="82">
        <f t="shared" ref="E24:E25" si="21">C24+D24</f>
        <v>174</v>
      </c>
      <c r="F24" s="267"/>
      <c r="G24" s="268"/>
      <c r="H24" s="81">
        <v>148</v>
      </c>
      <c r="I24" s="84">
        <f t="shared" ref="I24:I25" si="22">C24+H24</f>
        <v>200</v>
      </c>
      <c r="J24" s="267"/>
      <c r="K24" s="268"/>
      <c r="L24" s="83">
        <v>190</v>
      </c>
      <c r="M24" s="84">
        <f t="shared" ref="M24:M25" si="23">C24+L24</f>
        <v>242</v>
      </c>
      <c r="N24" s="267"/>
      <c r="O24" s="268"/>
      <c r="P24" s="81">
        <v>147</v>
      </c>
      <c r="Q24" s="82">
        <f t="shared" ref="Q24:Q25" si="24">P24+C24</f>
        <v>199</v>
      </c>
      <c r="R24" s="267"/>
      <c r="S24" s="268"/>
      <c r="T24" s="81">
        <v>110</v>
      </c>
      <c r="U24" s="82">
        <f t="shared" ref="U24:U25" si="25">T24+C24</f>
        <v>162</v>
      </c>
      <c r="V24" s="267"/>
      <c r="W24" s="268"/>
      <c r="X24" s="84">
        <f t="shared" si="0"/>
        <v>977</v>
      </c>
      <c r="Y24" s="83">
        <f>D24+H24+L24+P24+T24</f>
        <v>717</v>
      </c>
      <c r="Z24" s="85">
        <f>AVERAGE(E24,I24,M24,Q24,U24)</f>
        <v>195.4</v>
      </c>
      <c r="AA24" s="86">
        <f>AVERAGE(E24,I24,M24,Q24,U24)-C24</f>
        <v>143.4</v>
      </c>
      <c r="AB24" s="263"/>
    </row>
    <row r="25" spans="1:28" s="101" customFormat="1" ht="16.899999999999999" customHeight="1" thickBot="1" x14ac:dyDescent="0.25">
      <c r="A25" s="79"/>
      <c r="B25" s="87" t="s">
        <v>116</v>
      </c>
      <c r="C25" s="121">
        <v>20</v>
      </c>
      <c r="D25" s="81">
        <v>163</v>
      </c>
      <c r="E25" s="82">
        <f t="shared" si="21"/>
        <v>183</v>
      </c>
      <c r="F25" s="269"/>
      <c r="G25" s="270"/>
      <c r="H25" s="81">
        <v>147</v>
      </c>
      <c r="I25" s="84">
        <f t="shared" si="22"/>
        <v>167</v>
      </c>
      <c r="J25" s="269"/>
      <c r="K25" s="270"/>
      <c r="L25" s="224">
        <v>224</v>
      </c>
      <c r="M25" s="84">
        <f t="shared" si="23"/>
        <v>244</v>
      </c>
      <c r="N25" s="269"/>
      <c r="O25" s="270"/>
      <c r="P25" s="81">
        <v>173</v>
      </c>
      <c r="Q25" s="82">
        <f t="shared" si="24"/>
        <v>193</v>
      </c>
      <c r="R25" s="269"/>
      <c r="S25" s="270"/>
      <c r="T25" s="81">
        <v>176</v>
      </c>
      <c r="U25" s="82">
        <f t="shared" si="25"/>
        <v>196</v>
      </c>
      <c r="V25" s="269"/>
      <c r="W25" s="270"/>
      <c r="X25" s="92">
        <f t="shared" si="0"/>
        <v>983</v>
      </c>
      <c r="Y25" s="91">
        <f>D25+H25+L25+P25+T25</f>
        <v>883</v>
      </c>
      <c r="Z25" s="93">
        <f>AVERAGE(E25,I25,M25,Q25,U25)</f>
        <v>196.6</v>
      </c>
      <c r="AA25" s="86">
        <f>AVERAGE(E25,I25,M25,Q25,U25)-C25</f>
        <v>176.6</v>
      </c>
      <c r="AB25" s="264"/>
    </row>
    <row r="26" spans="1:28" s="101" customFormat="1" ht="41.25" customHeight="1" thickBot="1" x14ac:dyDescent="0.25">
      <c r="A26" s="79"/>
      <c r="B26" s="218" t="s">
        <v>153</v>
      </c>
      <c r="C26" s="223">
        <f>SUM(C27:C29)-30</f>
        <v>9</v>
      </c>
      <c r="D26" s="67">
        <f>SUM(D27:D29)</f>
        <v>502</v>
      </c>
      <c r="E26" s="96">
        <f>SUM(E27:E29)-30</f>
        <v>511</v>
      </c>
      <c r="F26" s="96">
        <f>E6</f>
        <v>541</v>
      </c>
      <c r="G26" s="73" t="str">
        <f>B6</f>
        <v>VERX</v>
      </c>
      <c r="H26" s="67">
        <f>SUM(H27:H29)</f>
        <v>518</v>
      </c>
      <c r="I26" s="96">
        <f>SUM(I27:I29)-30</f>
        <v>527</v>
      </c>
      <c r="J26" s="96">
        <f>I14</f>
        <v>518</v>
      </c>
      <c r="K26" s="73" t="str">
        <f>B14</f>
        <v>Kunda Trans</v>
      </c>
      <c r="L26" s="75">
        <f>SUM(L27:L29)</f>
        <v>498</v>
      </c>
      <c r="M26" s="99">
        <f>SUM(M27:M29)-30</f>
        <v>507</v>
      </c>
      <c r="N26" s="96">
        <f>M22</f>
        <v>651</v>
      </c>
      <c r="O26" s="73" t="str">
        <f>B22</f>
        <v>Toode</v>
      </c>
      <c r="P26" s="74">
        <f>SUM(P27:P29)</f>
        <v>552</v>
      </c>
      <c r="Q26" s="99">
        <f>SUM(Q27:Q29)-30</f>
        <v>561</v>
      </c>
      <c r="R26" s="96">
        <f>Q10</f>
        <v>513</v>
      </c>
      <c r="S26" s="73" t="str">
        <f>B10</f>
        <v>WÜRTH</v>
      </c>
      <c r="T26" s="74">
        <f>SUM(T27:T29)</f>
        <v>509</v>
      </c>
      <c r="U26" s="99">
        <f>SUM(U27:U29)-30</f>
        <v>518</v>
      </c>
      <c r="V26" s="96">
        <f>U18</f>
        <v>510</v>
      </c>
      <c r="W26" s="73" t="str">
        <f>B18</f>
        <v>TER Team</v>
      </c>
      <c r="X26" s="76">
        <f t="shared" si="0"/>
        <v>2624</v>
      </c>
      <c r="Y26" s="74">
        <f>SUM(Y27:Y29)</f>
        <v>2579</v>
      </c>
      <c r="Z26" s="100">
        <f>AVERAGE(Z27,Z28,Z29)</f>
        <v>184.93333333333331</v>
      </c>
      <c r="AA26" s="78">
        <f>AVERAGE(AA27,AA28,AA29)</f>
        <v>171.93333333333331</v>
      </c>
      <c r="AB26" s="262">
        <f>F27+J27+N27+R27+V27</f>
        <v>3</v>
      </c>
    </row>
    <row r="27" spans="1:28" s="101" customFormat="1" ht="16.149999999999999" customHeight="1" x14ac:dyDescent="0.2">
      <c r="A27" s="79"/>
      <c r="B27" s="199" t="s">
        <v>129</v>
      </c>
      <c r="C27" s="213">
        <v>0</v>
      </c>
      <c r="D27" s="81">
        <v>159</v>
      </c>
      <c r="E27" s="82">
        <f>C27+D27</f>
        <v>159</v>
      </c>
      <c r="F27" s="265">
        <v>0</v>
      </c>
      <c r="G27" s="266"/>
      <c r="H27" s="81">
        <v>178</v>
      </c>
      <c r="I27" s="84">
        <f>C27+H27</f>
        <v>178</v>
      </c>
      <c r="J27" s="265">
        <v>1</v>
      </c>
      <c r="K27" s="266"/>
      <c r="L27" s="83">
        <v>155</v>
      </c>
      <c r="M27" s="84">
        <f>C27+L27</f>
        <v>155</v>
      </c>
      <c r="N27" s="265">
        <v>0</v>
      </c>
      <c r="O27" s="266"/>
      <c r="P27" s="83">
        <v>154</v>
      </c>
      <c r="Q27" s="82">
        <f>P27+C27</f>
        <v>154</v>
      </c>
      <c r="R27" s="265">
        <v>1</v>
      </c>
      <c r="S27" s="266"/>
      <c r="T27" s="81">
        <v>157</v>
      </c>
      <c r="U27" s="82">
        <f>T27+C27</f>
        <v>157</v>
      </c>
      <c r="V27" s="265">
        <v>1</v>
      </c>
      <c r="W27" s="266"/>
      <c r="X27" s="84">
        <f t="shared" si="0"/>
        <v>803</v>
      </c>
      <c r="Y27" s="83">
        <f>D27+H27+L27+P27+T27</f>
        <v>803</v>
      </c>
      <c r="Z27" s="85">
        <f>AVERAGE(E27,I27,M27,Q27,U27)</f>
        <v>160.6</v>
      </c>
      <c r="AA27" s="86">
        <f>AVERAGE(E27,I27,M27,Q27,U27)-C27</f>
        <v>160.6</v>
      </c>
      <c r="AB27" s="263"/>
    </row>
    <row r="28" spans="1:28" s="101" customFormat="1" ht="16.149999999999999" customHeight="1" thickBot="1" x14ac:dyDescent="0.25">
      <c r="A28" s="79"/>
      <c r="B28" s="89" t="s">
        <v>17</v>
      </c>
      <c r="C28" s="214">
        <v>19</v>
      </c>
      <c r="D28" s="81">
        <v>126</v>
      </c>
      <c r="E28" s="82">
        <f t="shared" ref="E28:E29" si="26">C28+D28</f>
        <v>145</v>
      </c>
      <c r="F28" s="267"/>
      <c r="G28" s="268"/>
      <c r="H28" s="81">
        <v>179</v>
      </c>
      <c r="I28" s="225">
        <f>C28+H28</f>
        <v>198</v>
      </c>
      <c r="J28" s="267"/>
      <c r="K28" s="268"/>
      <c r="L28" s="83">
        <v>188</v>
      </c>
      <c r="M28" s="84">
        <f t="shared" ref="M28:M29" si="27">C28+L28</f>
        <v>207</v>
      </c>
      <c r="N28" s="267"/>
      <c r="O28" s="268"/>
      <c r="P28" s="81">
        <v>233</v>
      </c>
      <c r="Q28" s="82">
        <f t="shared" ref="Q28:Q29" si="28">P28+C28</f>
        <v>252</v>
      </c>
      <c r="R28" s="267"/>
      <c r="S28" s="268"/>
      <c r="T28" s="81">
        <v>164</v>
      </c>
      <c r="U28" s="82">
        <f t="shared" ref="U28:U29" si="29">T28+C28</f>
        <v>183</v>
      </c>
      <c r="V28" s="267"/>
      <c r="W28" s="268"/>
      <c r="X28" s="84">
        <f t="shared" si="0"/>
        <v>985</v>
      </c>
      <c r="Y28" s="83">
        <f>D28+H28+L28+P28+T28</f>
        <v>890</v>
      </c>
      <c r="Z28" s="85">
        <f>AVERAGE(E28,I28,M28,Q28,U28)</f>
        <v>197</v>
      </c>
      <c r="AA28" s="86">
        <f t="shared" ref="AA28:AA29" si="30">AVERAGE(E28,I28,M28,Q28,U28)-C28</f>
        <v>178</v>
      </c>
      <c r="AB28" s="263"/>
    </row>
    <row r="29" spans="1:28" s="101" customFormat="1" ht="16.899999999999999" customHeight="1" thickBot="1" x14ac:dyDescent="0.25">
      <c r="A29" s="79"/>
      <c r="B29" s="89" t="s">
        <v>23</v>
      </c>
      <c r="C29" s="210">
        <v>20</v>
      </c>
      <c r="D29" s="81">
        <v>217</v>
      </c>
      <c r="E29" s="82">
        <f t="shared" si="26"/>
        <v>237</v>
      </c>
      <c r="F29" s="269"/>
      <c r="G29" s="270"/>
      <c r="H29" s="81">
        <v>161</v>
      </c>
      <c r="I29" s="84">
        <f t="shared" ref="I29" si="31">C29+H29</f>
        <v>181</v>
      </c>
      <c r="J29" s="269"/>
      <c r="K29" s="270"/>
      <c r="L29" s="224">
        <v>155</v>
      </c>
      <c r="M29" s="84">
        <f t="shared" si="27"/>
        <v>175</v>
      </c>
      <c r="N29" s="269"/>
      <c r="O29" s="270"/>
      <c r="P29" s="81">
        <v>165</v>
      </c>
      <c r="Q29" s="82">
        <f t="shared" si="28"/>
        <v>185</v>
      </c>
      <c r="R29" s="269"/>
      <c r="S29" s="270"/>
      <c r="T29" s="81">
        <v>188</v>
      </c>
      <c r="U29" s="82">
        <f t="shared" si="29"/>
        <v>208</v>
      </c>
      <c r="V29" s="269"/>
      <c r="W29" s="270"/>
      <c r="X29" s="92">
        <f t="shared" si="0"/>
        <v>986</v>
      </c>
      <c r="Y29" s="91">
        <f>D29+H29+L29+P29+T29</f>
        <v>886</v>
      </c>
      <c r="Z29" s="93">
        <f>AVERAGE(E29,I29,M29,Q29,U29)</f>
        <v>197.2</v>
      </c>
      <c r="AA29" s="86">
        <f t="shared" si="30"/>
        <v>177.2</v>
      </c>
      <c r="AB29" s="264"/>
    </row>
    <row r="30" spans="1:28" s="101" customFormat="1" ht="16.899999999999999" customHeight="1" x14ac:dyDescent="0.2">
      <c r="A30" s="79"/>
      <c r="B30" s="105"/>
      <c r="C30" s="106"/>
      <c r="D30" s="107"/>
      <c r="E30" s="108"/>
      <c r="F30" s="109"/>
      <c r="G30" s="109"/>
      <c r="H30" s="107"/>
      <c r="I30" s="108"/>
      <c r="J30" s="109"/>
      <c r="K30" s="109"/>
      <c r="L30" s="107"/>
      <c r="M30" s="108"/>
      <c r="N30" s="109"/>
      <c r="O30" s="109"/>
      <c r="P30" s="107"/>
      <c r="Q30" s="108"/>
      <c r="R30" s="109"/>
      <c r="S30" s="109"/>
      <c r="T30" s="107"/>
      <c r="U30" s="108"/>
      <c r="V30" s="109"/>
      <c r="W30" s="109"/>
      <c r="X30" s="108"/>
      <c r="Y30" s="107"/>
      <c r="Z30" s="110"/>
      <c r="AA30" s="111"/>
      <c r="AB30" s="112"/>
    </row>
    <row r="31" spans="1:28" s="101" customFormat="1" ht="16.899999999999999" customHeight="1" x14ac:dyDescent="0.2">
      <c r="A31" s="79"/>
      <c r="B31" s="105"/>
      <c r="C31" s="106"/>
      <c r="D31" s="107"/>
      <c r="E31" s="108"/>
      <c r="F31" s="109"/>
      <c r="G31" s="109"/>
      <c r="H31" s="107"/>
      <c r="I31" s="108"/>
      <c r="J31" s="109"/>
      <c r="K31" s="109"/>
      <c r="L31" s="107"/>
      <c r="M31" s="108"/>
      <c r="N31" s="109"/>
      <c r="O31" s="109"/>
      <c r="P31" s="107"/>
      <c r="Q31" s="108"/>
      <c r="R31" s="109"/>
      <c r="S31" s="109"/>
      <c r="T31" s="107"/>
      <c r="U31" s="108"/>
      <c r="V31" s="109"/>
      <c r="W31" s="109"/>
      <c r="X31" s="108"/>
      <c r="Y31" s="107"/>
      <c r="Z31" s="110"/>
      <c r="AA31" s="111"/>
      <c r="AB31" s="112"/>
    </row>
    <row r="32" spans="1:28" ht="22.5" x14ac:dyDescent="0.25">
      <c r="B32" s="36"/>
      <c r="C32" s="37"/>
      <c r="D32" s="38"/>
      <c r="E32" s="39"/>
      <c r="F32" s="39"/>
      <c r="G32" s="39" t="s">
        <v>150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7"/>
      <c r="S32" s="37"/>
      <c r="T32" s="37"/>
      <c r="U32" s="40"/>
      <c r="V32" s="189" t="s">
        <v>65</v>
      </c>
      <c r="W32" s="41"/>
      <c r="X32" s="41"/>
      <c r="Y32" s="41"/>
      <c r="Z32" s="37"/>
      <c r="AA32" s="37"/>
      <c r="AB32" s="38"/>
    </row>
    <row r="33" spans="1:34" ht="20.25" thickBot="1" x14ac:dyDescent="0.3">
      <c r="B33" s="42" t="s">
        <v>30</v>
      </c>
      <c r="C33" s="43"/>
      <c r="D33" s="38"/>
      <c r="E33" s="4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</row>
    <row r="34" spans="1:34" x14ac:dyDescent="0.25">
      <c r="B34" s="113" t="s">
        <v>3</v>
      </c>
      <c r="C34" s="45" t="s">
        <v>15</v>
      </c>
      <c r="D34" s="46"/>
      <c r="E34" s="220" t="s">
        <v>31</v>
      </c>
      <c r="F34" s="271" t="s">
        <v>32</v>
      </c>
      <c r="G34" s="272"/>
      <c r="H34" s="48"/>
      <c r="I34" s="220" t="s">
        <v>33</v>
      </c>
      <c r="J34" s="271" t="s">
        <v>32</v>
      </c>
      <c r="K34" s="272"/>
      <c r="L34" s="49"/>
      <c r="M34" s="220" t="s">
        <v>34</v>
      </c>
      <c r="N34" s="271" t="s">
        <v>32</v>
      </c>
      <c r="O34" s="272"/>
      <c r="P34" s="49"/>
      <c r="Q34" s="220" t="s">
        <v>35</v>
      </c>
      <c r="R34" s="271" t="s">
        <v>32</v>
      </c>
      <c r="S34" s="272"/>
      <c r="T34" s="50"/>
      <c r="U34" s="220" t="s">
        <v>36</v>
      </c>
      <c r="V34" s="271" t="s">
        <v>32</v>
      </c>
      <c r="W34" s="272"/>
      <c r="X34" s="220" t="s">
        <v>37</v>
      </c>
      <c r="Y34" s="51"/>
      <c r="Z34" s="52" t="s">
        <v>38</v>
      </c>
      <c r="AA34" s="53" t="s">
        <v>39</v>
      </c>
      <c r="AB34" s="54" t="s">
        <v>37</v>
      </c>
    </row>
    <row r="35" spans="1:34" ht="17.25" thickBot="1" x14ac:dyDescent="0.3">
      <c r="A35" s="55"/>
      <c r="B35" s="114" t="s">
        <v>40</v>
      </c>
      <c r="C35" s="56"/>
      <c r="D35" s="57"/>
      <c r="E35" s="58" t="s">
        <v>41</v>
      </c>
      <c r="F35" s="273" t="s">
        <v>42</v>
      </c>
      <c r="G35" s="274"/>
      <c r="H35" s="59"/>
      <c r="I35" s="58" t="s">
        <v>41</v>
      </c>
      <c r="J35" s="273" t="s">
        <v>42</v>
      </c>
      <c r="K35" s="274"/>
      <c r="L35" s="58"/>
      <c r="M35" s="58" t="s">
        <v>41</v>
      </c>
      <c r="N35" s="273" t="s">
        <v>42</v>
      </c>
      <c r="O35" s="274"/>
      <c r="P35" s="58"/>
      <c r="Q35" s="58" t="s">
        <v>41</v>
      </c>
      <c r="R35" s="273" t="s">
        <v>42</v>
      </c>
      <c r="S35" s="274"/>
      <c r="T35" s="60"/>
      <c r="U35" s="58" t="s">
        <v>41</v>
      </c>
      <c r="V35" s="273" t="s">
        <v>42</v>
      </c>
      <c r="W35" s="274"/>
      <c r="X35" s="61" t="s">
        <v>41</v>
      </c>
      <c r="Y35" s="62" t="s">
        <v>43</v>
      </c>
      <c r="Z35" s="63" t="s">
        <v>44</v>
      </c>
      <c r="AA35" s="64" t="s">
        <v>45</v>
      </c>
      <c r="AB35" s="65" t="s">
        <v>46</v>
      </c>
    </row>
    <row r="36" spans="1:34" ht="48.75" customHeight="1" thickBot="1" x14ac:dyDescent="0.3">
      <c r="A36" s="66"/>
      <c r="B36" s="95" t="s">
        <v>16</v>
      </c>
      <c r="C36" s="115">
        <f>SUM(C37:C39)</f>
        <v>76</v>
      </c>
      <c r="D36" s="67">
        <f>SUM(D37:D39)</f>
        <v>457</v>
      </c>
      <c r="E36" s="68">
        <f>SUM(E37:E39)</f>
        <v>533</v>
      </c>
      <c r="F36" s="69">
        <f>E56</f>
        <v>533</v>
      </c>
      <c r="G36" s="70" t="str">
        <f>B56</f>
        <v>Põdra Pubi</v>
      </c>
      <c r="H36" s="71">
        <f>SUM(H37:H39)</f>
        <v>445</v>
      </c>
      <c r="I36" s="72">
        <f>SUM(I37:I39)</f>
        <v>521</v>
      </c>
      <c r="J36" s="72">
        <f>I52</f>
        <v>534</v>
      </c>
      <c r="K36" s="73" t="str">
        <f>B52</f>
        <v>Egesten Metall</v>
      </c>
      <c r="L36" s="74">
        <f>SUM(L37:L39)</f>
        <v>508</v>
      </c>
      <c r="M36" s="69">
        <f>SUM(M37:M39)</f>
        <v>584</v>
      </c>
      <c r="N36" s="69">
        <f>M48</f>
        <v>634</v>
      </c>
      <c r="O36" s="70" t="str">
        <f>B48</f>
        <v>KTM</v>
      </c>
      <c r="P36" s="75">
        <f>SUM(P37:P39)</f>
        <v>494</v>
      </c>
      <c r="Q36" s="69">
        <f>SUM(Q37:Q39)</f>
        <v>570</v>
      </c>
      <c r="R36" s="69">
        <f>Q44</f>
        <v>622</v>
      </c>
      <c r="S36" s="70" t="str">
        <f>B44</f>
        <v>Aroz3D</v>
      </c>
      <c r="T36" s="75">
        <f>SUM(T37:T39)</f>
        <v>465</v>
      </c>
      <c r="U36" s="69">
        <f>SUM(U37:U39)</f>
        <v>541</v>
      </c>
      <c r="V36" s="69">
        <f>U40</f>
        <v>627</v>
      </c>
      <c r="W36" s="70" t="str">
        <f>B40</f>
        <v>Temper</v>
      </c>
      <c r="X36" s="76">
        <f t="shared" ref="X36:X59" si="32">E36+I36+M36+Q36+U36</f>
        <v>2749</v>
      </c>
      <c r="Y36" s="74">
        <f>SUM(Y37:Y39)</f>
        <v>2369</v>
      </c>
      <c r="Z36" s="77">
        <f>AVERAGE(Z37,Z38,Z39)</f>
        <v>183.26666666666665</v>
      </c>
      <c r="AA36" s="78">
        <f>AVERAGE(AA37,AA38,AA39)</f>
        <v>157.93333333333334</v>
      </c>
      <c r="AB36" s="262">
        <f>F37+J37+N37+R37+V37</f>
        <v>0.5</v>
      </c>
    </row>
    <row r="37" spans="1:34" ht="16.899999999999999" customHeight="1" x14ac:dyDescent="0.25">
      <c r="A37" s="79"/>
      <c r="B37" s="80" t="s">
        <v>27</v>
      </c>
      <c r="C37" s="117">
        <v>46</v>
      </c>
      <c r="D37" s="81">
        <v>139</v>
      </c>
      <c r="E37" s="82">
        <f>D37+C37</f>
        <v>185</v>
      </c>
      <c r="F37" s="265">
        <v>0.5</v>
      </c>
      <c r="G37" s="266"/>
      <c r="H37" s="83">
        <v>139</v>
      </c>
      <c r="I37" s="84">
        <f>H37+C37</f>
        <v>185</v>
      </c>
      <c r="J37" s="265">
        <v>0</v>
      </c>
      <c r="K37" s="266"/>
      <c r="L37" s="83">
        <v>141</v>
      </c>
      <c r="M37" s="84">
        <f>L37+C37</f>
        <v>187</v>
      </c>
      <c r="N37" s="265">
        <v>0</v>
      </c>
      <c r="O37" s="266"/>
      <c r="P37" s="83">
        <v>165</v>
      </c>
      <c r="Q37" s="82">
        <f>P37+C37</f>
        <v>211</v>
      </c>
      <c r="R37" s="265">
        <v>0</v>
      </c>
      <c r="S37" s="266"/>
      <c r="T37" s="81">
        <v>150</v>
      </c>
      <c r="U37" s="82">
        <f>T37+C37</f>
        <v>196</v>
      </c>
      <c r="V37" s="265">
        <v>0</v>
      </c>
      <c r="W37" s="266"/>
      <c r="X37" s="84">
        <f t="shared" si="32"/>
        <v>964</v>
      </c>
      <c r="Y37" s="83">
        <f>D37+H37+L37+P37+T37</f>
        <v>734</v>
      </c>
      <c r="Z37" s="85">
        <f>AVERAGE(E37,I37,M37,Q37,U37)</f>
        <v>192.8</v>
      </c>
      <c r="AA37" s="86">
        <f>AVERAGE(E37,I37,M37,Q37,U37)-C37</f>
        <v>146.80000000000001</v>
      </c>
      <c r="AB37" s="263"/>
    </row>
    <row r="38" spans="1:34" s="55" customFormat="1" ht="16.149999999999999" customHeight="1" x14ac:dyDescent="0.25">
      <c r="A38" s="79"/>
      <c r="B38" s="87" t="s">
        <v>131</v>
      </c>
      <c r="C38" s="119">
        <v>23</v>
      </c>
      <c r="D38" s="81">
        <v>141</v>
      </c>
      <c r="E38" s="82">
        <f t="shared" ref="E38:E39" si="33">D38+C38</f>
        <v>164</v>
      </c>
      <c r="F38" s="267"/>
      <c r="G38" s="268"/>
      <c r="H38" s="83">
        <v>151</v>
      </c>
      <c r="I38" s="84">
        <f t="shared" ref="I38:I39" si="34">H38+C38</f>
        <v>174</v>
      </c>
      <c r="J38" s="267"/>
      <c r="K38" s="268"/>
      <c r="L38" s="83">
        <v>177</v>
      </c>
      <c r="M38" s="84">
        <f t="shared" ref="M38:M39" si="35">L38+C38</f>
        <v>200</v>
      </c>
      <c r="N38" s="267"/>
      <c r="O38" s="268"/>
      <c r="P38" s="81">
        <v>135</v>
      </c>
      <c r="Q38" s="82">
        <f t="shared" ref="Q38:Q39" si="36">P38+C38</f>
        <v>158</v>
      </c>
      <c r="R38" s="267"/>
      <c r="S38" s="268"/>
      <c r="T38" s="81">
        <v>150</v>
      </c>
      <c r="U38" s="82">
        <f t="shared" ref="U38:U39" si="37">T38+C38</f>
        <v>173</v>
      </c>
      <c r="V38" s="267"/>
      <c r="W38" s="268"/>
      <c r="X38" s="84">
        <f t="shared" si="32"/>
        <v>869</v>
      </c>
      <c r="Y38" s="83">
        <f>D38+H38+L38+P38+T38</f>
        <v>754</v>
      </c>
      <c r="Z38" s="85">
        <f>AVERAGE(E38,I38,M38,Q38,U38)</f>
        <v>173.8</v>
      </c>
      <c r="AA38" s="86">
        <f>AVERAGE(E38,I38,M38,Q38,U38)-C38</f>
        <v>150.80000000000001</v>
      </c>
      <c r="AB38" s="263"/>
      <c r="AD38" s="35"/>
      <c r="AE38" s="35"/>
      <c r="AF38" s="35"/>
      <c r="AG38" s="35"/>
      <c r="AH38" s="35"/>
    </row>
    <row r="39" spans="1:34" s="55" customFormat="1" ht="17.45" customHeight="1" thickBot="1" x14ac:dyDescent="0.3">
      <c r="A39" s="79"/>
      <c r="B39" s="89" t="s">
        <v>18</v>
      </c>
      <c r="C39" s="121">
        <v>7</v>
      </c>
      <c r="D39" s="81">
        <v>177</v>
      </c>
      <c r="E39" s="82">
        <f t="shared" si="33"/>
        <v>184</v>
      </c>
      <c r="F39" s="269"/>
      <c r="G39" s="270"/>
      <c r="H39" s="91">
        <v>155</v>
      </c>
      <c r="I39" s="84">
        <f t="shared" si="34"/>
        <v>162</v>
      </c>
      <c r="J39" s="269"/>
      <c r="K39" s="270"/>
      <c r="L39" s="83">
        <v>190</v>
      </c>
      <c r="M39" s="84">
        <f t="shared" si="35"/>
        <v>197</v>
      </c>
      <c r="N39" s="269"/>
      <c r="O39" s="270"/>
      <c r="P39" s="81">
        <v>194</v>
      </c>
      <c r="Q39" s="82">
        <f t="shared" si="36"/>
        <v>201</v>
      </c>
      <c r="R39" s="269"/>
      <c r="S39" s="270"/>
      <c r="T39" s="81">
        <v>165</v>
      </c>
      <c r="U39" s="82">
        <f t="shared" si="37"/>
        <v>172</v>
      </c>
      <c r="V39" s="269"/>
      <c r="W39" s="270"/>
      <c r="X39" s="92">
        <f t="shared" si="32"/>
        <v>916</v>
      </c>
      <c r="Y39" s="91">
        <f>D39+H39+L39+P39+T39</f>
        <v>881</v>
      </c>
      <c r="Z39" s="93">
        <f>AVERAGE(E39,I39,M39,Q39,U39)</f>
        <v>183.2</v>
      </c>
      <c r="AA39" s="94">
        <f>AVERAGE(E39,I39,M39,Q39,U39)-C39</f>
        <v>176.2</v>
      </c>
      <c r="AB39" s="264"/>
      <c r="AD39" s="35"/>
      <c r="AE39" s="35"/>
      <c r="AF39" s="35"/>
      <c r="AG39" s="35"/>
      <c r="AH39" s="35"/>
    </row>
    <row r="40" spans="1:34" s="101" customFormat="1" ht="48.75" customHeight="1" thickBot="1" x14ac:dyDescent="0.3">
      <c r="A40" s="79"/>
      <c r="B40" s="193" t="s">
        <v>71</v>
      </c>
      <c r="C40" s="122">
        <f>SUM(C41:C43)</f>
        <v>112</v>
      </c>
      <c r="D40" s="67">
        <f>SUM(D41:D43)</f>
        <v>380</v>
      </c>
      <c r="E40" s="96">
        <f>SUM(E41:E43)</f>
        <v>492</v>
      </c>
      <c r="F40" s="96">
        <f>E52</f>
        <v>544</v>
      </c>
      <c r="G40" s="73" t="str">
        <f>B52</f>
        <v>Egesten Metall</v>
      </c>
      <c r="H40" s="97">
        <f>SUM(H41:H43)</f>
        <v>460</v>
      </c>
      <c r="I40" s="96">
        <f>SUM(I41:I43)</f>
        <v>572</v>
      </c>
      <c r="J40" s="96">
        <f>I48</f>
        <v>596</v>
      </c>
      <c r="K40" s="73" t="str">
        <f>B48</f>
        <v>KTM</v>
      </c>
      <c r="L40" s="74">
        <f>SUM(L41:L43)</f>
        <v>436</v>
      </c>
      <c r="M40" s="98">
        <f>SUM(M41:M43)</f>
        <v>548</v>
      </c>
      <c r="N40" s="96">
        <f>M44</f>
        <v>585</v>
      </c>
      <c r="O40" s="73" t="str">
        <f>B44</f>
        <v>Aroz3D</v>
      </c>
      <c r="P40" s="74">
        <f>SUM(P41:P43)</f>
        <v>430</v>
      </c>
      <c r="Q40" s="69">
        <f>SUM(Q41:Q43)</f>
        <v>542</v>
      </c>
      <c r="R40" s="96">
        <f>Q56</f>
        <v>586</v>
      </c>
      <c r="S40" s="73" t="str">
        <f>B56</f>
        <v>Põdra Pubi</v>
      </c>
      <c r="T40" s="74">
        <f>SUM(T41:T43)</f>
        <v>515</v>
      </c>
      <c r="U40" s="99">
        <f>SUM(U41:U43)</f>
        <v>627</v>
      </c>
      <c r="V40" s="96">
        <f>U36</f>
        <v>541</v>
      </c>
      <c r="W40" s="73" t="str">
        <f>B36</f>
        <v>Latestoil</v>
      </c>
      <c r="X40" s="76">
        <f t="shared" si="32"/>
        <v>2781</v>
      </c>
      <c r="Y40" s="74">
        <f>SUM(Y41:Y43)</f>
        <v>2221</v>
      </c>
      <c r="Z40" s="100">
        <f>AVERAGE(Z41,Z42,Z43)</f>
        <v>185.4</v>
      </c>
      <c r="AA40" s="78">
        <f>AVERAGE(AA41,AA42,AA43)</f>
        <v>148.06666666666666</v>
      </c>
      <c r="AB40" s="262">
        <f>F41+J41+N41+R41+V41</f>
        <v>1</v>
      </c>
      <c r="AD40" s="35"/>
      <c r="AE40" s="35"/>
      <c r="AF40" s="35"/>
      <c r="AG40" s="35"/>
      <c r="AH40" s="35"/>
    </row>
    <row r="41" spans="1:34" s="101" customFormat="1" ht="16.149999999999999" customHeight="1" x14ac:dyDescent="0.25">
      <c r="A41" s="79"/>
      <c r="B41" s="80" t="s">
        <v>89</v>
      </c>
      <c r="C41" s="88">
        <v>33</v>
      </c>
      <c r="D41" s="81">
        <v>140</v>
      </c>
      <c r="E41" s="82">
        <f>D41+C41</f>
        <v>173</v>
      </c>
      <c r="F41" s="265">
        <v>0</v>
      </c>
      <c r="G41" s="266"/>
      <c r="H41" s="83">
        <v>117</v>
      </c>
      <c r="I41" s="84">
        <f>H41+C41</f>
        <v>150</v>
      </c>
      <c r="J41" s="265">
        <v>0</v>
      </c>
      <c r="K41" s="266"/>
      <c r="L41" s="83">
        <v>134</v>
      </c>
      <c r="M41" s="84">
        <f>L41+C41</f>
        <v>167</v>
      </c>
      <c r="N41" s="265">
        <v>0</v>
      </c>
      <c r="O41" s="266"/>
      <c r="P41" s="83">
        <v>142</v>
      </c>
      <c r="Q41" s="82">
        <f>P41+C41</f>
        <v>175</v>
      </c>
      <c r="R41" s="265">
        <v>0</v>
      </c>
      <c r="S41" s="266"/>
      <c r="T41" s="81">
        <v>157</v>
      </c>
      <c r="U41" s="82">
        <f>T41+C41</f>
        <v>190</v>
      </c>
      <c r="V41" s="265">
        <v>1</v>
      </c>
      <c r="W41" s="266"/>
      <c r="X41" s="84">
        <f t="shared" si="32"/>
        <v>855</v>
      </c>
      <c r="Y41" s="83">
        <f>D41+H41+L41+P41+T41</f>
        <v>690</v>
      </c>
      <c r="Z41" s="85">
        <f>AVERAGE(E41,I41,M41,Q41,U41)</f>
        <v>171</v>
      </c>
      <c r="AA41" s="86">
        <f>AVERAGE(E41,I41,M41,Q41,U41)-C41</f>
        <v>138</v>
      </c>
      <c r="AB41" s="263"/>
      <c r="AD41" s="35"/>
      <c r="AE41" s="35"/>
      <c r="AF41" s="35"/>
      <c r="AG41" s="35"/>
      <c r="AH41" s="35"/>
    </row>
    <row r="42" spans="1:34" s="101" customFormat="1" ht="16.149999999999999" customHeight="1" thickBot="1" x14ac:dyDescent="0.3">
      <c r="A42" s="79"/>
      <c r="B42" s="87" t="s">
        <v>76</v>
      </c>
      <c r="C42" s="90">
        <v>45</v>
      </c>
      <c r="D42" s="81">
        <v>117</v>
      </c>
      <c r="E42" s="82">
        <f t="shared" ref="E42:E43" si="38">D42+C42</f>
        <v>162</v>
      </c>
      <c r="F42" s="267"/>
      <c r="G42" s="268"/>
      <c r="H42" s="83">
        <v>152</v>
      </c>
      <c r="I42" s="84">
        <f t="shared" ref="I42:I43" si="39">H42+C42</f>
        <v>197</v>
      </c>
      <c r="J42" s="267"/>
      <c r="K42" s="268"/>
      <c r="L42" s="83">
        <v>142</v>
      </c>
      <c r="M42" s="84">
        <f t="shared" ref="M42:M43" si="40">L42+C42</f>
        <v>187</v>
      </c>
      <c r="N42" s="267"/>
      <c r="O42" s="268"/>
      <c r="P42" s="81">
        <v>151</v>
      </c>
      <c r="Q42" s="82">
        <f t="shared" ref="Q42:Q43" si="41">P42+C42</f>
        <v>196</v>
      </c>
      <c r="R42" s="267"/>
      <c r="S42" s="268"/>
      <c r="T42" s="81">
        <v>158</v>
      </c>
      <c r="U42" s="82">
        <f t="shared" ref="U42:U43" si="42">T42+C42</f>
        <v>203</v>
      </c>
      <c r="V42" s="267"/>
      <c r="W42" s="268"/>
      <c r="X42" s="84">
        <f t="shared" si="32"/>
        <v>945</v>
      </c>
      <c r="Y42" s="83">
        <f>D42+H42+L42+P42+T42</f>
        <v>720</v>
      </c>
      <c r="Z42" s="85">
        <f>AVERAGE(E42,I42,M42,Q42,U42)</f>
        <v>189</v>
      </c>
      <c r="AA42" s="86">
        <f>AVERAGE(E42,I42,M42,Q42,U42)-C42</f>
        <v>144</v>
      </c>
      <c r="AB42" s="263"/>
      <c r="AD42" s="35"/>
      <c r="AE42" s="35"/>
      <c r="AF42" s="35"/>
      <c r="AG42" s="35"/>
      <c r="AH42" s="35"/>
    </row>
    <row r="43" spans="1:34" s="101" customFormat="1" ht="16.899999999999999" customHeight="1" thickBot="1" x14ac:dyDescent="0.3">
      <c r="A43" s="79"/>
      <c r="B43" s="89" t="s">
        <v>77</v>
      </c>
      <c r="C43" s="90">
        <v>34</v>
      </c>
      <c r="D43" s="81">
        <v>123</v>
      </c>
      <c r="E43" s="82">
        <f t="shared" si="38"/>
        <v>157</v>
      </c>
      <c r="F43" s="269"/>
      <c r="G43" s="270"/>
      <c r="H43" s="91">
        <v>191</v>
      </c>
      <c r="I43" s="84">
        <f t="shared" si="39"/>
        <v>225</v>
      </c>
      <c r="J43" s="269"/>
      <c r="K43" s="270"/>
      <c r="L43" s="83">
        <v>160</v>
      </c>
      <c r="M43" s="84">
        <f t="shared" si="40"/>
        <v>194</v>
      </c>
      <c r="N43" s="269"/>
      <c r="O43" s="270"/>
      <c r="P43" s="81">
        <v>137</v>
      </c>
      <c r="Q43" s="82">
        <f t="shared" si="41"/>
        <v>171</v>
      </c>
      <c r="R43" s="269"/>
      <c r="S43" s="270"/>
      <c r="T43" s="81">
        <v>200</v>
      </c>
      <c r="U43" s="82">
        <f t="shared" si="42"/>
        <v>234</v>
      </c>
      <c r="V43" s="269"/>
      <c r="W43" s="270"/>
      <c r="X43" s="92">
        <f t="shared" si="32"/>
        <v>981</v>
      </c>
      <c r="Y43" s="91">
        <f>D43+H43+L43+P43+T43</f>
        <v>811</v>
      </c>
      <c r="Z43" s="93">
        <f>AVERAGE(E43,I43,M43,Q43,U43)</f>
        <v>196.2</v>
      </c>
      <c r="AA43" s="94">
        <f>AVERAGE(E43,I43,M43,Q43,U43)-C43</f>
        <v>162.19999999999999</v>
      </c>
      <c r="AB43" s="264"/>
      <c r="AD43" s="35"/>
      <c r="AE43" s="35"/>
      <c r="AF43" s="35"/>
      <c r="AG43" s="35"/>
      <c r="AH43" s="35"/>
    </row>
    <row r="44" spans="1:34" s="101" customFormat="1" ht="44.45" customHeight="1" thickBot="1" x14ac:dyDescent="0.25">
      <c r="A44" s="79"/>
      <c r="B44" s="95" t="s">
        <v>112</v>
      </c>
      <c r="C44" s="122">
        <f>SUM(C45:C47)</f>
        <v>60</v>
      </c>
      <c r="D44" s="67">
        <f>SUM(D45:D47)</f>
        <v>574</v>
      </c>
      <c r="E44" s="96">
        <f>SUM(E45:E47)</f>
        <v>634</v>
      </c>
      <c r="F44" s="96">
        <f>E48</f>
        <v>530</v>
      </c>
      <c r="G44" s="73" t="str">
        <f>B48</f>
        <v>KTM</v>
      </c>
      <c r="H44" s="97">
        <f>SUM(H45:H47)</f>
        <v>489</v>
      </c>
      <c r="I44" s="96">
        <f>SUM(I45:I47)</f>
        <v>549</v>
      </c>
      <c r="J44" s="96">
        <f>I56</f>
        <v>513</v>
      </c>
      <c r="K44" s="73" t="str">
        <f>B56</f>
        <v>Põdra Pubi</v>
      </c>
      <c r="L44" s="74">
        <f>SUM(L45:L47)</f>
        <v>525</v>
      </c>
      <c r="M44" s="96">
        <f>SUM(M45:M47)</f>
        <v>585</v>
      </c>
      <c r="N44" s="96">
        <f>M40</f>
        <v>548</v>
      </c>
      <c r="O44" s="73" t="str">
        <f>B40</f>
        <v>Temper</v>
      </c>
      <c r="P44" s="74">
        <f>SUM(P45:P47)</f>
        <v>562</v>
      </c>
      <c r="Q44" s="96">
        <f>SUM(Q45:Q47)</f>
        <v>622</v>
      </c>
      <c r="R44" s="96">
        <f>Q36</f>
        <v>570</v>
      </c>
      <c r="S44" s="73" t="str">
        <f>B36</f>
        <v>Latestoil</v>
      </c>
      <c r="T44" s="74">
        <f>SUM(T45:T47)</f>
        <v>620</v>
      </c>
      <c r="U44" s="96">
        <f>SUM(U45:U47)</f>
        <v>680</v>
      </c>
      <c r="V44" s="96">
        <f>U52</f>
        <v>621</v>
      </c>
      <c r="W44" s="73" t="str">
        <f>B52</f>
        <v>Egesten Metall</v>
      </c>
      <c r="X44" s="76">
        <f t="shared" si="32"/>
        <v>3070</v>
      </c>
      <c r="Y44" s="74">
        <f>SUM(Y45:Y47)</f>
        <v>2770</v>
      </c>
      <c r="Z44" s="100">
        <f>AVERAGE(Z45,Z46,Z47)</f>
        <v>204.66666666666666</v>
      </c>
      <c r="AA44" s="78">
        <f>AVERAGE(AA45,AA46,AA47)</f>
        <v>184.66666666666666</v>
      </c>
      <c r="AB44" s="262">
        <f>F45+J45+N45+R45+V45</f>
        <v>5</v>
      </c>
    </row>
    <row r="45" spans="1:34" s="101" customFormat="1" ht="16.149999999999999" customHeight="1" x14ac:dyDescent="0.2">
      <c r="A45" s="79"/>
      <c r="B45" s="80" t="s">
        <v>104</v>
      </c>
      <c r="C45" s="119">
        <v>9</v>
      </c>
      <c r="D45" s="81">
        <v>191</v>
      </c>
      <c r="E45" s="82">
        <f>D45+C45</f>
        <v>200</v>
      </c>
      <c r="F45" s="265">
        <v>1</v>
      </c>
      <c r="G45" s="266"/>
      <c r="H45" s="83">
        <v>162</v>
      </c>
      <c r="I45" s="84">
        <f>H45+C45</f>
        <v>171</v>
      </c>
      <c r="J45" s="265">
        <v>1</v>
      </c>
      <c r="K45" s="266"/>
      <c r="L45" s="83">
        <v>182</v>
      </c>
      <c r="M45" s="84">
        <f>L45+C45</f>
        <v>191</v>
      </c>
      <c r="N45" s="265">
        <v>1</v>
      </c>
      <c r="O45" s="266"/>
      <c r="P45" s="83">
        <v>201</v>
      </c>
      <c r="Q45" s="82">
        <f>P45+C45</f>
        <v>210</v>
      </c>
      <c r="R45" s="265">
        <v>1</v>
      </c>
      <c r="S45" s="266"/>
      <c r="T45" s="81">
        <v>246</v>
      </c>
      <c r="U45" s="82">
        <f>T45+C45</f>
        <v>255</v>
      </c>
      <c r="V45" s="265">
        <v>1</v>
      </c>
      <c r="W45" s="266"/>
      <c r="X45" s="84">
        <f t="shared" si="32"/>
        <v>1027</v>
      </c>
      <c r="Y45" s="83">
        <f>D45+H45+L45+P45+T45</f>
        <v>982</v>
      </c>
      <c r="Z45" s="85">
        <f>AVERAGE(E45,I45,M45,Q45,U45)</f>
        <v>205.4</v>
      </c>
      <c r="AA45" s="86">
        <f>AVERAGE(E45,I45,M45,Q45,U45)-C45</f>
        <v>196.4</v>
      </c>
      <c r="AB45" s="263"/>
    </row>
    <row r="46" spans="1:34" s="101" customFormat="1" ht="16.149999999999999" customHeight="1" x14ac:dyDescent="0.2">
      <c r="A46" s="79"/>
      <c r="B46" s="87" t="s">
        <v>107</v>
      </c>
      <c r="C46" s="119">
        <v>27</v>
      </c>
      <c r="D46" s="81">
        <v>180</v>
      </c>
      <c r="E46" s="82">
        <f t="shared" ref="E46:E47" si="43">D46+C46</f>
        <v>207</v>
      </c>
      <c r="F46" s="267"/>
      <c r="G46" s="268"/>
      <c r="H46" s="83">
        <v>172</v>
      </c>
      <c r="I46" s="84">
        <f t="shared" ref="I46:I47" si="44">H46+C46</f>
        <v>199</v>
      </c>
      <c r="J46" s="267"/>
      <c r="K46" s="268"/>
      <c r="L46" s="83">
        <v>186</v>
      </c>
      <c r="M46" s="84">
        <f t="shared" ref="M46:M47" si="45">L46+C46</f>
        <v>213</v>
      </c>
      <c r="N46" s="267"/>
      <c r="O46" s="268"/>
      <c r="P46" s="81">
        <v>127</v>
      </c>
      <c r="Q46" s="82">
        <f t="shared" ref="Q46:Q47" si="46">P46+C46</f>
        <v>154</v>
      </c>
      <c r="R46" s="267"/>
      <c r="S46" s="268"/>
      <c r="T46" s="81">
        <v>171</v>
      </c>
      <c r="U46" s="82">
        <f t="shared" ref="U46:U47" si="47">T46+C46</f>
        <v>198</v>
      </c>
      <c r="V46" s="267"/>
      <c r="W46" s="268"/>
      <c r="X46" s="84">
        <f t="shared" si="32"/>
        <v>971</v>
      </c>
      <c r="Y46" s="83">
        <f>D46+H46+L46+P46+T46</f>
        <v>836</v>
      </c>
      <c r="Z46" s="85">
        <f>AVERAGE(E46,I46,M46,Q46,U46)</f>
        <v>194.2</v>
      </c>
      <c r="AA46" s="86">
        <f>AVERAGE(E46,I46,M46,Q46,U46)-C46</f>
        <v>167.2</v>
      </c>
      <c r="AB46" s="263"/>
    </row>
    <row r="47" spans="1:34" s="101" customFormat="1" ht="16.899999999999999" customHeight="1" thickBot="1" x14ac:dyDescent="0.25">
      <c r="A47" s="79"/>
      <c r="B47" s="89" t="s">
        <v>105</v>
      </c>
      <c r="C47" s="121">
        <v>24</v>
      </c>
      <c r="D47" s="81">
        <v>203</v>
      </c>
      <c r="E47" s="82">
        <f t="shared" si="43"/>
        <v>227</v>
      </c>
      <c r="F47" s="269"/>
      <c r="G47" s="270"/>
      <c r="H47" s="91">
        <v>155</v>
      </c>
      <c r="I47" s="84">
        <f t="shared" si="44"/>
        <v>179</v>
      </c>
      <c r="J47" s="269"/>
      <c r="K47" s="270"/>
      <c r="L47" s="83">
        <v>157</v>
      </c>
      <c r="M47" s="84">
        <f t="shared" si="45"/>
        <v>181</v>
      </c>
      <c r="N47" s="269"/>
      <c r="O47" s="270"/>
      <c r="P47" s="81">
        <v>234</v>
      </c>
      <c r="Q47" s="82">
        <f t="shared" si="46"/>
        <v>258</v>
      </c>
      <c r="R47" s="269"/>
      <c r="S47" s="270"/>
      <c r="T47" s="81">
        <v>203</v>
      </c>
      <c r="U47" s="82">
        <f t="shared" si="47"/>
        <v>227</v>
      </c>
      <c r="V47" s="269"/>
      <c r="W47" s="270"/>
      <c r="X47" s="92">
        <f t="shared" si="32"/>
        <v>1072</v>
      </c>
      <c r="Y47" s="83">
        <f>D47+H47+L47+P47+T47</f>
        <v>952</v>
      </c>
      <c r="Z47" s="93">
        <f>AVERAGE(E47,I47,M47,Q47,U47)</f>
        <v>214.4</v>
      </c>
      <c r="AA47" s="94">
        <f>AVERAGE(E47,I47,M47,Q47,U47)-C47</f>
        <v>190.4</v>
      </c>
      <c r="AB47" s="264"/>
    </row>
    <row r="48" spans="1:34" s="101" customFormat="1" ht="48.75" customHeight="1" thickBot="1" x14ac:dyDescent="0.25">
      <c r="A48" s="79"/>
      <c r="B48" s="211" t="s">
        <v>20</v>
      </c>
      <c r="C48" s="122">
        <f>SUM(C49:C51)</f>
        <v>77</v>
      </c>
      <c r="D48" s="67">
        <f>SUM(D49:D51)</f>
        <v>453</v>
      </c>
      <c r="E48" s="96">
        <f>SUM(E49:E51)</f>
        <v>530</v>
      </c>
      <c r="F48" s="96">
        <f>E44</f>
        <v>634</v>
      </c>
      <c r="G48" s="73" t="str">
        <f>B44</f>
        <v>Aroz3D</v>
      </c>
      <c r="H48" s="102">
        <f>SUM(H49:H51)</f>
        <v>519</v>
      </c>
      <c r="I48" s="96">
        <f>SUM(I49:I51)</f>
        <v>596</v>
      </c>
      <c r="J48" s="96">
        <f>I40</f>
        <v>572</v>
      </c>
      <c r="K48" s="73" t="str">
        <f>B40</f>
        <v>Temper</v>
      </c>
      <c r="L48" s="75">
        <f>SUM(L49:L51)</f>
        <v>557</v>
      </c>
      <c r="M48" s="99">
        <f>SUM(M49:M51)</f>
        <v>634</v>
      </c>
      <c r="N48" s="96">
        <f>M36</f>
        <v>584</v>
      </c>
      <c r="O48" s="73" t="str">
        <f>B36</f>
        <v>Latestoil</v>
      </c>
      <c r="P48" s="74">
        <f>SUM(P49:P51)</f>
        <v>455</v>
      </c>
      <c r="Q48" s="99">
        <f>SUM(Q49:Q51)</f>
        <v>532</v>
      </c>
      <c r="R48" s="96">
        <f>Q52</f>
        <v>542</v>
      </c>
      <c r="S48" s="73" t="str">
        <f>B52</f>
        <v>Egesten Metall</v>
      </c>
      <c r="T48" s="74">
        <f>SUM(T49:T51)</f>
        <v>452</v>
      </c>
      <c r="U48" s="99">
        <f>SUM(U49:U51)</f>
        <v>529</v>
      </c>
      <c r="V48" s="96">
        <f>U56</f>
        <v>568</v>
      </c>
      <c r="W48" s="73" t="str">
        <f>B56</f>
        <v>Põdra Pubi</v>
      </c>
      <c r="X48" s="76">
        <f t="shared" si="32"/>
        <v>2821</v>
      </c>
      <c r="Y48" s="74">
        <f>SUM(Y49:Y51)</f>
        <v>2436</v>
      </c>
      <c r="Z48" s="100">
        <f>AVERAGE(Z49,Z50,Z51)</f>
        <v>188.06666666666663</v>
      </c>
      <c r="AA48" s="78">
        <f>AVERAGE(AA49,AA50,AA51)</f>
        <v>162.39999999999998</v>
      </c>
      <c r="AB48" s="262">
        <f>F49+J49+N49+R49+V49</f>
        <v>2</v>
      </c>
    </row>
    <row r="49" spans="1:28" s="101" customFormat="1" ht="16.149999999999999" customHeight="1" x14ac:dyDescent="0.2">
      <c r="A49" s="79"/>
      <c r="B49" s="80" t="s">
        <v>26</v>
      </c>
      <c r="C49" s="119">
        <v>18</v>
      </c>
      <c r="D49" s="81">
        <v>161</v>
      </c>
      <c r="E49" s="82">
        <f>D49+C49</f>
        <v>179</v>
      </c>
      <c r="F49" s="265">
        <v>0</v>
      </c>
      <c r="G49" s="266"/>
      <c r="H49" s="83">
        <v>170</v>
      </c>
      <c r="I49" s="84">
        <f>H49+C49</f>
        <v>188</v>
      </c>
      <c r="J49" s="265">
        <v>1</v>
      </c>
      <c r="K49" s="266"/>
      <c r="L49" s="83">
        <v>199</v>
      </c>
      <c r="M49" s="84">
        <f>L49+C49</f>
        <v>217</v>
      </c>
      <c r="N49" s="265">
        <v>1</v>
      </c>
      <c r="O49" s="266"/>
      <c r="P49" s="83">
        <v>192</v>
      </c>
      <c r="Q49" s="82">
        <f>P49+C49</f>
        <v>210</v>
      </c>
      <c r="R49" s="265">
        <v>0</v>
      </c>
      <c r="S49" s="266"/>
      <c r="T49" s="81">
        <v>176</v>
      </c>
      <c r="U49" s="82">
        <f>T49+C49</f>
        <v>194</v>
      </c>
      <c r="V49" s="265">
        <v>0</v>
      </c>
      <c r="W49" s="266"/>
      <c r="X49" s="84">
        <f t="shared" si="32"/>
        <v>988</v>
      </c>
      <c r="Y49" s="83">
        <f>D49+H49+L49+P49+T49</f>
        <v>898</v>
      </c>
      <c r="Z49" s="85">
        <f>AVERAGE(E49,I49,M49,Q49,U49)</f>
        <v>197.6</v>
      </c>
      <c r="AA49" s="86">
        <f>AVERAGE(E49,I49,M49,Q49,U49)-C49</f>
        <v>179.6</v>
      </c>
      <c r="AB49" s="263"/>
    </row>
    <row r="50" spans="1:28" s="101" customFormat="1" ht="16.149999999999999" customHeight="1" x14ac:dyDescent="0.2">
      <c r="A50" s="79"/>
      <c r="B50" s="103" t="s">
        <v>22</v>
      </c>
      <c r="C50" s="119">
        <v>33</v>
      </c>
      <c r="D50" s="81">
        <v>138</v>
      </c>
      <c r="E50" s="82">
        <f t="shared" ref="E50:E51" si="48">D50+C50</f>
        <v>171</v>
      </c>
      <c r="F50" s="267"/>
      <c r="G50" s="268"/>
      <c r="H50" s="83">
        <v>144</v>
      </c>
      <c r="I50" s="84">
        <f t="shared" ref="I50:I51" si="49">H50+C50</f>
        <v>177</v>
      </c>
      <c r="J50" s="267"/>
      <c r="K50" s="268"/>
      <c r="L50" s="83">
        <v>173</v>
      </c>
      <c r="M50" s="84">
        <f t="shared" ref="M50:M51" si="50">L50+C50</f>
        <v>206</v>
      </c>
      <c r="N50" s="267"/>
      <c r="O50" s="268"/>
      <c r="P50" s="81">
        <v>145</v>
      </c>
      <c r="Q50" s="82">
        <f t="shared" ref="Q50:Q51" si="51">P50+C50</f>
        <v>178</v>
      </c>
      <c r="R50" s="267"/>
      <c r="S50" s="268"/>
      <c r="T50" s="81">
        <v>156</v>
      </c>
      <c r="U50" s="82">
        <f t="shared" ref="U50:U51" si="52">T50+C50</f>
        <v>189</v>
      </c>
      <c r="V50" s="267"/>
      <c r="W50" s="268"/>
      <c r="X50" s="84">
        <f t="shared" si="32"/>
        <v>921</v>
      </c>
      <c r="Y50" s="83">
        <f>D50+H50+L50+P50+T50</f>
        <v>756</v>
      </c>
      <c r="Z50" s="85">
        <f>AVERAGE(E50,I50,M50,Q50,U50)</f>
        <v>184.2</v>
      </c>
      <c r="AA50" s="86">
        <f>AVERAGE(E50,I50,M50,Q50,U50)-C50</f>
        <v>151.19999999999999</v>
      </c>
      <c r="AB50" s="263"/>
    </row>
    <row r="51" spans="1:28" s="101" customFormat="1" ht="16.899999999999999" customHeight="1" thickBot="1" x14ac:dyDescent="0.25">
      <c r="A51" s="79"/>
      <c r="B51" s="89" t="s">
        <v>19</v>
      </c>
      <c r="C51" s="121">
        <v>26</v>
      </c>
      <c r="D51" s="81">
        <v>154</v>
      </c>
      <c r="E51" s="82">
        <f t="shared" si="48"/>
        <v>180</v>
      </c>
      <c r="F51" s="269"/>
      <c r="G51" s="270"/>
      <c r="H51" s="91">
        <v>205</v>
      </c>
      <c r="I51" s="84">
        <f t="shared" si="49"/>
        <v>231</v>
      </c>
      <c r="J51" s="269"/>
      <c r="K51" s="270"/>
      <c r="L51" s="83">
        <v>185</v>
      </c>
      <c r="M51" s="84">
        <f t="shared" si="50"/>
        <v>211</v>
      </c>
      <c r="N51" s="269"/>
      <c r="O51" s="270"/>
      <c r="P51" s="81">
        <v>118</v>
      </c>
      <c r="Q51" s="82">
        <f t="shared" si="51"/>
        <v>144</v>
      </c>
      <c r="R51" s="269"/>
      <c r="S51" s="270"/>
      <c r="T51" s="81">
        <v>120</v>
      </c>
      <c r="U51" s="82">
        <f t="shared" si="52"/>
        <v>146</v>
      </c>
      <c r="V51" s="269"/>
      <c r="W51" s="270"/>
      <c r="X51" s="92">
        <f t="shared" si="32"/>
        <v>912</v>
      </c>
      <c r="Y51" s="91">
        <f>D51+H51+L51+P51+T51</f>
        <v>782</v>
      </c>
      <c r="Z51" s="93">
        <f>AVERAGE(E51,I51,M51,Q51,U51)</f>
        <v>182.4</v>
      </c>
      <c r="AA51" s="94">
        <f>AVERAGE(E51,I51,M51,Q51,U51)-C51</f>
        <v>156.4</v>
      </c>
      <c r="AB51" s="264"/>
    </row>
    <row r="52" spans="1:28" s="101" customFormat="1" ht="48.75" customHeight="1" thickBot="1" x14ac:dyDescent="0.25">
      <c r="A52" s="79"/>
      <c r="B52" s="95" t="s">
        <v>70</v>
      </c>
      <c r="C52" s="123">
        <f>SUM(C53:C55)</f>
        <v>233</v>
      </c>
      <c r="D52" s="67">
        <f>SUM(D53:D55)</f>
        <v>311</v>
      </c>
      <c r="E52" s="96">
        <f>SUM(E53:E55)</f>
        <v>544</v>
      </c>
      <c r="F52" s="96">
        <f>E40</f>
        <v>492</v>
      </c>
      <c r="G52" s="73" t="str">
        <f>B40</f>
        <v>Temper</v>
      </c>
      <c r="H52" s="97">
        <f>SUM(H53:H55)</f>
        <v>301</v>
      </c>
      <c r="I52" s="96">
        <f>SUM(I53:I55)</f>
        <v>534</v>
      </c>
      <c r="J52" s="96">
        <f>I36</f>
        <v>521</v>
      </c>
      <c r="K52" s="73" t="str">
        <f>B36</f>
        <v>Latestoil</v>
      </c>
      <c r="L52" s="74">
        <f>SUM(L53:L55)</f>
        <v>363</v>
      </c>
      <c r="M52" s="98">
        <f>SUM(M53:M55)</f>
        <v>596</v>
      </c>
      <c r="N52" s="96">
        <f>M56</f>
        <v>499</v>
      </c>
      <c r="O52" s="73" t="str">
        <f>B56</f>
        <v>Põdra Pubi</v>
      </c>
      <c r="P52" s="74">
        <f>SUM(P53:P55)</f>
        <v>309</v>
      </c>
      <c r="Q52" s="98">
        <f>SUM(Q53:Q55)</f>
        <v>542</v>
      </c>
      <c r="R52" s="96">
        <f>Q48</f>
        <v>532</v>
      </c>
      <c r="S52" s="73" t="str">
        <f>B48</f>
        <v>KTM</v>
      </c>
      <c r="T52" s="74">
        <f>SUM(T53:T55)</f>
        <v>388</v>
      </c>
      <c r="U52" s="98">
        <f>SUM(U53:U55)</f>
        <v>621</v>
      </c>
      <c r="V52" s="96">
        <f>U44</f>
        <v>680</v>
      </c>
      <c r="W52" s="73" t="str">
        <f>B44</f>
        <v>Aroz3D</v>
      </c>
      <c r="X52" s="76">
        <f t="shared" si="32"/>
        <v>2837</v>
      </c>
      <c r="Y52" s="74">
        <f>SUM(Y53:Y55)</f>
        <v>1672</v>
      </c>
      <c r="Z52" s="100">
        <f>AVERAGE(Z53,Z54,Z55)</f>
        <v>189.13333333333333</v>
      </c>
      <c r="AA52" s="78">
        <f>AVERAGE(AA53,AA54,AA55)</f>
        <v>111.46666666666665</v>
      </c>
      <c r="AB52" s="262">
        <f>F53+J53+N53+R53+V53</f>
        <v>4</v>
      </c>
    </row>
    <row r="53" spans="1:28" s="101" customFormat="1" ht="16.149999999999999" customHeight="1" x14ac:dyDescent="0.2">
      <c r="A53" s="79"/>
      <c r="B53" s="80" t="s">
        <v>81</v>
      </c>
      <c r="C53" s="119">
        <v>57</v>
      </c>
      <c r="D53" s="81">
        <v>120</v>
      </c>
      <c r="E53" s="82">
        <f>D53+C53</f>
        <v>177</v>
      </c>
      <c r="F53" s="265">
        <v>1</v>
      </c>
      <c r="G53" s="266"/>
      <c r="H53" s="83">
        <v>136</v>
      </c>
      <c r="I53" s="84">
        <f>H53+C53</f>
        <v>193</v>
      </c>
      <c r="J53" s="265">
        <v>1</v>
      </c>
      <c r="K53" s="266"/>
      <c r="L53" s="83">
        <v>151</v>
      </c>
      <c r="M53" s="84">
        <f>L53+C53</f>
        <v>208</v>
      </c>
      <c r="N53" s="265">
        <v>1</v>
      </c>
      <c r="O53" s="266"/>
      <c r="P53" s="83">
        <v>139</v>
      </c>
      <c r="Q53" s="82">
        <f>P53+C53</f>
        <v>196</v>
      </c>
      <c r="R53" s="265">
        <v>1</v>
      </c>
      <c r="S53" s="266"/>
      <c r="T53" s="81">
        <v>162</v>
      </c>
      <c r="U53" s="82">
        <f>T53+C53</f>
        <v>219</v>
      </c>
      <c r="V53" s="265">
        <v>0</v>
      </c>
      <c r="W53" s="266"/>
      <c r="X53" s="84">
        <f t="shared" si="32"/>
        <v>993</v>
      </c>
      <c r="Y53" s="83">
        <f>D53+H53+L53+P53+T53</f>
        <v>708</v>
      </c>
      <c r="Z53" s="85">
        <f>AVERAGE(E53,I53,M53,Q53,U53)</f>
        <v>198.6</v>
      </c>
      <c r="AA53" s="86">
        <f>AVERAGE(E53,I53,M53,Q53,U53)-C53</f>
        <v>141.6</v>
      </c>
      <c r="AB53" s="263"/>
    </row>
    <row r="54" spans="1:28" s="101" customFormat="1" ht="16.149999999999999" customHeight="1" x14ac:dyDescent="0.2">
      <c r="A54" s="79"/>
      <c r="B54" s="87" t="s">
        <v>82</v>
      </c>
      <c r="C54" s="119">
        <v>0</v>
      </c>
      <c r="D54" s="81">
        <v>191</v>
      </c>
      <c r="E54" s="82">
        <f t="shared" ref="E54:E55" si="53">D54+C54</f>
        <v>191</v>
      </c>
      <c r="F54" s="267"/>
      <c r="G54" s="268"/>
      <c r="H54" s="83">
        <v>165</v>
      </c>
      <c r="I54" s="84">
        <f t="shared" ref="I54:I55" si="54">H54+C54</f>
        <v>165</v>
      </c>
      <c r="J54" s="267"/>
      <c r="K54" s="268"/>
      <c r="L54" s="83">
        <v>212</v>
      </c>
      <c r="M54" s="84">
        <f t="shared" ref="M54:M55" si="55">L54+C54</f>
        <v>212</v>
      </c>
      <c r="N54" s="267"/>
      <c r="O54" s="268"/>
      <c r="P54" s="81">
        <v>170</v>
      </c>
      <c r="Q54" s="82">
        <f t="shared" ref="Q54:Q55" si="56">P54+C54</f>
        <v>170</v>
      </c>
      <c r="R54" s="267"/>
      <c r="S54" s="268"/>
      <c r="T54" s="81">
        <v>226</v>
      </c>
      <c r="U54" s="82">
        <f t="shared" ref="U54:U55" si="57">T54+C54</f>
        <v>226</v>
      </c>
      <c r="V54" s="267"/>
      <c r="W54" s="268"/>
      <c r="X54" s="84">
        <f t="shared" si="32"/>
        <v>964</v>
      </c>
      <c r="Y54" s="83">
        <f>D54+H54+L54+P54+T54</f>
        <v>964</v>
      </c>
      <c r="Z54" s="85">
        <f>AVERAGE(E54,I54,M54,Q54,U54)</f>
        <v>192.8</v>
      </c>
      <c r="AA54" s="86">
        <f>AVERAGE(E54,I54,M54,Q54,U54)-C54</f>
        <v>192.8</v>
      </c>
      <c r="AB54" s="263"/>
    </row>
    <row r="55" spans="1:28" s="101" customFormat="1" ht="16.899999999999999" customHeight="1" thickBot="1" x14ac:dyDescent="0.25">
      <c r="A55" s="79"/>
      <c r="B55" s="89" t="s">
        <v>83</v>
      </c>
      <c r="C55" s="121">
        <v>176</v>
      </c>
      <c r="D55" s="81"/>
      <c r="E55" s="82">
        <f t="shared" si="53"/>
        <v>176</v>
      </c>
      <c r="F55" s="269"/>
      <c r="G55" s="270"/>
      <c r="H55" s="91"/>
      <c r="I55" s="84">
        <f t="shared" si="54"/>
        <v>176</v>
      </c>
      <c r="J55" s="269"/>
      <c r="K55" s="270"/>
      <c r="L55" s="83"/>
      <c r="M55" s="84">
        <f t="shared" si="55"/>
        <v>176</v>
      </c>
      <c r="N55" s="269"/>
      <c r="O55" s="270"/>
      <c r="P55" s="81"/>
      <c r="Q55" s="82">
        <f t="shared" si="56"/>
        <v>176</v>
      </c>
      <c r="R55" s="269"/>
      <c r="S55" s="270"/>
      <c r="T55" s="81"/>
      <c r="U55" s="82">
        <f t="shared" si="57"/>
        <v>176</v>
      </c>
      <c r="V55" s="269"/>
      <c r="W55" s="270"/>
      <c r="X55" s="92">
        <f t="shared" si="32"/>
        <v>880</v>
      </c>
      <c r="Y55" s="91">
        <f>D55+H55+L55+P55+T55</f>
        <v>0</v>
      </c>
      <c r="Z55" s="93">
        <f>AVERAGE(E55,I55,M55,Q55,U55)</f>
        <v>176</v>
      </c>
      <c r="AA55" s="94">
        <f>AVERAGE(E55,I55,M55,Q55,U55)-C55</f>
        <v>0</v>
      </c>
      <c r="AB55" s="264"/>
    </row>
    <row r="56" spans="1:28" s="101" customFormat="1" ht="48.75" customHeight="1" x14ac:dyDescent="0.2">
      <c r="A56" s="79"/>
      <c r="B56" s="104" t="s">
        <v>21</v>
      </c>
      <c r="C56" s="123">
        <f>SUM(C57:C59)</f>
        <v>102</v>
      </c>
      <c r="D56" s="67">
        <f>SUM(D57:D59)</f>
        <v>431</v>
      </c>
      <c r="E56" s="96">
        <f>SUM(E57:E59)</f>
        <v>533</v>
      </c>
      <c r="F56" s="96">
        <f>E36</f>
        <v>533</v>
      </c>
      <c r="G56" s="73" t="str">
        <f>B36</f>
        <v>Latestoil</v>
      </c>
      <c r="H56" s="97">
        <f>SUM(H57:H59)</f>
        <v>411</v>
      </c>
      <c r="I56" s="96">
        <f>SUM(I57:I59)</f>
        <v>513</v>
      </c>
      <c r="J56" s="96">
        <f>I44</f>
        <v>549</v>
      </c>
      <c r="K56" s="73" t="str">
        <f>B44</f>
        <v>Aroz3D</v>
      </c>
      <c r="L56" s="75">
        <f>SUM(L57:L59)</f>
        <v>397</v>
      </c>
      <c r="M56" s="99">
        <f>SUM(M57:M59)</f>
        <v>499</v>
      </c>
      <c r="N56" s="96">
        <f>M52</f>
        <v>596</v>
      </c>
      <c r="O56" s="73" t="str">
        <f>B52</f>
        <v>Egesten Metall</v>
      </c>
      <c r="P56" s="74">
        <f>SUM(P57:P59)</f>
        <v>484</v>
      </c>
      <c r="Q56" s="99">
        <f>SUM(Q57:Q59)</f>
        <v>586</v>
      </c>
      <c r="R56" s="96">
        <f>Q40</f>
        <v>542</v>
      </c>
      <c r="S56" s="73" t="str">
        <f>B40</f>
        <v>Temper</v>
      </c>
      <c r="T56" s="74">
        <f>SUM(T57:T59)</f>
        <v>466</v>
      </c>
      <c r="U56" s="99">
        <f>SUM(U57:U59)</f>
        <v>568</v>
      </c>
      <c r="V56" s="96">
        <f>U48</f>
        <v>529</v>
      </c>
      <c r="W56" s="73" t="str">
        <f>B48</f>
        <v>KTM</v>
      </c>
      <c r="X56" s="76">
        <f t="shared" si="32"/>
        <v>2699</v>
      </c>
      <c r="Y56" s="74">
        <f>SUM(Y57:Y59)</f>
        <v>2324</v>
      </c>
      <c r="Z56" s="100">
        <f>AVERAGE(Z57,Z58,Z59)</f>
        <v>179.93333333333331</v>
      </c>
      <c r="AA56" s="78">
        <f>AVERAGE(AA57,AA58,AA59)</f>
        <v>145.93333333333334</v>
      </c>
      <c r="AB56" s="262">
        <f>F57+J57+N57+R57+V57</f>
        <v>2.5</v>
      </c>
    </row>
    <row r="57" spans="1:28" s="101" customFormat="1" ht="16.149999999999999" customHeight="1" x14ac:dyDescent="0.2">
      <c r="A57" s="79"/>
      <c r="B57" s="103" t="s">
        <v>48</v>
      </c>
      <c r="C57" s="119">
        <v>36</v>
      </c>
      <c r="D57" s="81">
        <v>166</v>
      </c>
      <c r="E57" s="82">
        <f>D57+C57</f>
        <v>202</v>
      </c>
      <c r="F57" s="265">
        <v>0.5</v>
      </c>
      <c r="G57" s="266"/>
      <c r="H57" s="83">
        <v>149</v>
      </c>
      <c r="I57" s="84">
        <f>H57+C57</f>
        <v>185</v>
      </c>
      <c r="J57" s="265">
        <v>0</v>
      </c>
      <c r="K57" s="266"/>
      <c r="L57" s="83">
        <v>145</v>
      </c>
      <c r="M57" s="84">
        <f>L57+C57</f>
        <v>181</v>
      </c>
      <c r="N57" s="265">
        <v>0</v>
      </c>
      <c r="O57" s="266"/>
      <c r="P57" s="83">
        <v>158</v>
      </c>
      <c r="Q57" s="82">
        <f>P57+C57</f>
        <v>194</v>
      </c>
      <c r="R57" s="265">
        <v>1</v>
      </c>
      <c r="S57" s="266"/>
      <c r="T57" s="81">
        <v>168</v>
      </c>
      <c r="U57" s="82">
        <f>T57+C57</f>
        <v>204</v>
      </c>
      <c r="V57" s="265">
        <v>1</v>
      </c>
      <c r="W57" s="266"/>
      <c r="X57" s="84">
        <f t="shared" si="32"/>
        <v>966</v>
      </c>
      <c r="Y57" s="83">
        <f>D57+H57+L57+P57+T57</f>
        <v>786</v>
      </c>
      <c r="Z57" s="85">
        <f>AVERAGE(E57,I57,M57,Q57,U57)</f>
        <v>193.2</v>
      </c>
      <c r="AA57" s="86">
        <f>AVERAGE(E57,I57,M57,Q57,U57)-C57</f>
        <v>157.19999999999999</v>
      </c>
      <c r="AB57" s="263"/>
    </row>
    <row r="58" spans="1:28" s="101" customFormat="1" ht="16.149999999999999" customHeight="1" x14ac:dyDescent="0.2">
      <c r="A58" s="79"/>
      <c r="B58" s="87" t="s">
        <v>49</v>
      </c>
      <c r="C58" s="119">
        <v>39</v>
      </c>
      <c r="D58" s="81">
        <v>137</v>
      </c>
      <c r="E58" s="82">
        <f t="shared" ref="E58:E59" si="58">D58+C58</f>
        <v>176</v>
      </c>
      <c r="F58" s="267"/>
      <c r="G58" s="268"/>
      <c r="H58" s="83">
        <v>120</v>
      </c>
      <c r="I58" s="84">
        <f t="shared" ref="I58:I59" si="59">H58+C58</f>
        <v>159</v>
      </c>
      <c r="J58" s="267"/>
      <c r="K58" s="268"/>
      <c r="L58" s="83">
        <v>118</v>
      </c>
      <c r="M58" s="84">
        <f t="shared" ref="M58:M59" si="60">L58+C58</f>
        <v>157</v>
      </c>
      <c r="N58" s="267"/>
      <c r="O58" s="268"/>
      <c r="P58" s="81">
        <v>136</v>
      </c>
      <c r="Q58" s="82">
        <f t="shared" ref="Q58:Q59" si="61">P58+C58</f>
        <v>175</v>
      </c>
      <c r="R58" s="267"/>
      <c r="S58" s="268"/>
      <c r="T58" s="81">
        <v>118</v>
      </c>
      <c r="U58" s="82">
        <f t="shared" ref="U58:U59" si="62">T58+C58</f>
        <v>157</v>
      </c>
      <c r="V58" s="267"/>
      <c r="W58" s="268"/>
      <c r="X58" s="84">
        <f t="shared" si="32"/>
        <v>824</v>
      </c>
      <c r="Y58" s="83">
        <f>D58+H58+L58+P58+T58</f>
        <v>629</v>
      </c>
      <c r="Z58" s="85">
        <f>AVERAGE(E58,I58,M58,Q58,U58)</f>
        <v>164.8</v>
      </c>
      <c r="AA58" s="86">
        <f>AVERAGE(E58,I58,M58,Q58,U58)-C58</f>
        <v>125.80000000000001</v>
      </c>
      <c r="AB58" s="263"/>
    </row>
    <row r="59" spans="1:28" s="101" customFormat="1" ht="16.899999999999999" customHeight="1" thickBot="1" x14ac:dyDescent="0.25">
      <c r="A59" s="79"/>
      <c r="B59" s="89" t="s">
        <v>50</v>
      </c>
      <c r="C59" s="121">
        <v>27</v>
      </c>
      <c r="D59" s="81">
        <v>128</v>
      </c>
      <c r="E59" s="82">
        <f t="shared" si="58"/>
        <v>155</v>
      </c>
      <c r="F59" s="269"/>
      <c r="G59" s="270"/>
      <c r="H59" s="91">
        <v>142</v>
      </c>
      <c r="I59" s="84">
        <f t="shared" si="59"/>
        <v>169</v>
      </c>
      <c r="J59" s="269"/>
      <c r="K59" s="270"/>
      <c r="L59" s="83">
        <v>134</v>
      </c>
      <c r="M59" s="84">
        <f t="shared" si="60"/>
        <v>161</v>
      </c>
      <c r="N59" s="269"/>
      <c r="O59" s="270"/>
      <c r="P59" s="81">
        <v>190</v>
      </c>
      <c r="Q59" s="82">
        <f t="shared" si="61"/>
        <v>217</v>
      </c>
      <c r="R59" s="269"/>
      <c r="S59" s="270"/>
      <c r="T59" s="81">
        <v>180</v>
      </c>
      <c r="U59" s="82">
        <f t="shared" si="62"/>
        <v>207</v>
      </c>
      <c r="V59" s="269"/>
      <c r="W59" s="270"/>
      <c r="X59" s="92">
        <f t="shared" si="32"/>
        <v>909</v>
      </c>
      <c r="Y59" s="91">
        <f>X59</f>
        <v>909</v>
      </c>
      <c r="Z59" s="93">
        <f>AVERAGE(E59,I59,M59,Q59,U59)</f>
        <v>181.8</v>
      </c>
      <c r="AA59" s="94">
        <f>AVERAGE(E59,I59,M59,Q59,U59)-C59</f>
        <v>154.80000000000001</v>
      </c>
      <c r="AB59" s="264"/>
    </row>
    <row r="60" spans="1:28" s="101" customFormat="1" ht="16.899999999999999" customHeight="1" x14ac:dyDescent="0.2">
      <c r="A60" s="79"/>
      <c r="B60" s="105"/>
      <c r="C60" s="106"/>
      <c r="D60" s="107"/>
      <c r="E60" s="108"/>
      <c r="F60" s="109"/>
      <c r="G60" s="109"/>
      <c r="H60" s="107"/>
      <c r="I60" s="108"/>
      <c r="J60" s="109"/>
      <c r="K60" s="109"/>
      <c r="L60" s="107"/>
      <c r="M60" s="108"/>
      <c r="N60" s="109"/>
      <c r="O60" s="109"/>
      <c r="P60" s="107"/>
      <c r="Q60" s="108"/>
      <c r="R60" s="109"/>
      <c r="S60" s="109"/>
      <c r="T60" s="107"/>
      <c r="U60" s="108"/>
      <c r="V60" s="109"/>
      <c r="W60" s="109"/>
      <c r="X60" s="108"/>
      <c r="Y60" s="107"/>
      <c r="Z60" s="110"/>
      <c r="AA60" s="111"/>
      <c r="AB60" s="112"/>
    </row>
    <row r="61" spans="1:28" ht="22.5" x14ac:dyDescent="0.25">
      <c r="B61" s="36"/>
      <c r="C61" s="37"/>
      <c r="D61" s="38"/>
      <c r="E61" s="39"/>
      <c r="F61" s="39"/>
      <c r="G61" s="39" t="s">
        <v>149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7"/>
      <c r="S61" s="37"/>
      <c r="T61" s="37"/>
      <c r="U61" s="40"/>
      <c r="V61" s="189" t="s">
        <v>65</v>
      </c>
      <c r="W61" s="41"/>
      <c r="X61" s="41"/>
      <c r="Y61" s="41"/>
      <c r="Z61" s="37"/>
      <c r="AA61" s="37"/>
      <c r="AB61" s="38"/>
    </row>
    <row r="62" spans="1:28" ht="20.25" thickBot="1" x14ac:dyDescent="0.3">
      <c r="B62" s="42" t="s">
        <v>30</v>
      </c>
      <c r="C62" s="43"/>
      <c r="D62" s="38"/>
      <c r="E62" s="4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</row>
    <row r="63" spans="1:28" x14ac:dyDescent="0.25">
      <c r="B63" s="113" t="s">
        <v>3</v>
      </c>
      <c r="C63" s="45" t="s">
        <v>15</v>
      </c>
      <c r="D63" s="46"/>
      <c r="E63" s="219" t="s">
        <v>31</v>
      </c>
      <c r="F63" s="271" t="s">
        <v>32</v>
      </c>
      <c r="G63" s="272"/>
      <c r="H63" s="48"/>
      <c r="I63" s="219" t="s">
        <v>33</v>
      </c>
      <c r="J63" s="271" t="s">
        <v>32</v>
      </c>
      <c r="K63" s="272"/>
      <c r="L63" s="49"/>
      <c r="M63" s="219" t="s">
        <v>34</v>
      </c>
      <c r="N63" s="271" t="s">
        <v>32</v>
      </c>
      <c r="O63" s="272"/>
      <c r="P63" s="49"/>
      <c r="Q63" s="219" t="s">
        <v>35</v>
      </c>
      <c r="R63" s="271" t="s">
        <v>32</v>
      </c>
      <c r="S63" s="272"/>
      <c r="T63" s="50"/>
      <c r="U63" s="219" t="s">
        <v>36</v>
      </c>
      <c r="V63" s="271" t="s">
        <v>32</v>
      </c>
      <c r="W63" s="272"/>
      <c r="X63" s="219" t="s">
        <v>37</v>
      </c>
      <c r="Y63" s="51"/>
      <c r="Z63" s="52" t="s">
        <v>38</v>
      </c>
      <c r="AA63" s="53" t="s">
        <v>39</v>
      </c>
      <c r="AB63" s="54" t="s">
        <v>37</v>
      </c>
    </row>
    <row r="64" spans="1:28" ht="17.25" thickBot="1" x14ac:dyDescent="0.3">
      <c r="A64" s="55"/>
      <c r="B64" s="114" t="s">
        <v>40</v>
      </c>
      <c r="C64" s="56"/>
      <c r="D64" s="57"/>
      <c r="E64" s="58" t="s">
        <v>41</v>
      </c>
      <c r="F64" s="273" t="s">
        <v>42</v>
      </c>
      <c r="G64" s="274"/>
      <c r="H64" s="59"/>
      <c r="I64" s="58" t="s">
        <v>41</v>
      </c>
      <c r="J64" s="273" t="s">
        <v>42</v>
      </c>
      <c r="K64" s="274"/>
      <c r="L64" s="58"/>
      <c r="M64" s="58" t="s">
        <v>41</v>
      </c>
      <c r="N64" s="273" t="s">
        <v>42</v>
      </c>
      <c r="O64" s="274"/>
      <c r="P64" s="58"/>
      <c r="Q64" s="58" t="s">
        <v>41</v>
      </c>
      <c r="R64" s="273" t="s">
        <v>42</v>
      </c>
      <c r="S64" s="274"/>
      <c r="T64" s="60"/>
      <c r="U64" s="58" t="s">
        <v>41</v>
      </c>
      <c r="V64" s="273" t="s">
        <v>42</v>
      </c>
      <c r="W64" s="274"/>
      <c r="X64" s="61" t="s">
        <v>41</v>
      </c>
      <c r="Y64" s="62" t="s">
        <v>43</v>
      </c>
      <c r="Z64" s="63" t="s">
        <v>44</v>
      </c>
      <c r="AA64" s="64" t="s">
        <v>45</v>
      </c>
      <c r="AB64" s="65" t="s">
        <v>46</v>
      </c>
    </row>
    <row r="65" spans="1:34" ht="48.75" customHeight="1" thickBot="1" x14ac:dyDescent="0.3">
      <c r="A65" s="66"/>
      <c r="B65" s="193" t="s">
        <v>58</v>
      </c>
      <c r="C65" s="115">
        <f>SUM(C66:C68)</f>
        <v>123</v>
      </c>
      <c r="D65" s="67">
        <f>SUM(D66:D68)</f>
        <v>421</v>
      </c>
      <c r="E65" s="68">
        <f>SUM(E66:E68)</f>
        <v>544</v>
      </c>
      <c r="F65" s="69">
        <f>E85</f>
        <v>526</v>
      </c>
      <c r="G65" s="70" t="str">
        <f>B85</f>
        <v>Verx 2</v>
      </c>
      <c r="H65" s="71">
        <f>SUM(H66:H68)</f>
        <v>441</v>
      </c>
      <c r="I65" s="72">
        <f>SUM(I66:I68)</f>
        <v>564</v>
      </c>
      <c r="J65" s="72">
        <f>I81</f>
        <v>574</v>
      </c>
      <c r="K65" s="73" t="str">
        <f>B81</f>
        <v>Eesti Raudtee</v>
      </c>
      <c r="L65" s="74">
        <f>SUM(L66:L68)</f>
        <v>390</v>
      </c>
      <c r="M65" s="69">
        <f>SUM(M66:M68)</f>
        <v>513</v>
      </c>
      <c r="N65" s="69">
        <f>M77</f>
        <v>571</v>
      </c>
      <c r="O65" s="70" t="str">
        <f>B77</f>
        <v>Aavmar</v>
      </c>
      <c r="P65" s="75">
        <f>SUM(P66:P68)</f>
        <v>389</v>
      </c>
      <c r="Q65" s="69">
        <f>SUM(Q66:Q68)</f>
        <v>512</v>
      </c>
      <c r="R65" s="69">
        <f>Q73</f>
        <v>485</v>
      </c>
      <c r="S65" s="70" t="str">
        <f>B73</f>
        <v>Rommex</v>
      </c>
      <c r="T65" s="75">
        <f>SUM(T66:T68)</f>
        <v>432</v>
      </c>
      <c r="U65" s="69">
        <f>SUM(U66:U68)</f>
        <v>555</v>
      </c>
      <c r="V65" s="69">
        <f>U69</f>
        <v>499</v>
      </c>
      <c r="W65" s="70" t="str">
        <f>B69</f>
        <v>Rakvere Linnavalitsus</v>
      </c>
      <c r="X65" s="76">
        <f t="shared" ref="X65:X88" si="63">E65+I65+M65+Q65+U65</f>
        <v>2688</v>
      </c>
      <c r="Y65" s="74">
        <f>SUM(Y66:Y68)</f>
        <v>2073</v>
      </c>
      <c r="Z65" s="77">
        <f>AVERAGE(Z66,Z67,Z68)</f>
        <v>179.20000000000002</v>
      </c>
      <c r="AA65" s="78">
        <f>AVERAGE(AA66,AA67,AA68)</f>
        <v>138.20000000000002</v>
      </c>
      <c r="AB65" s="262">
        <f>F66+J66+N66+R66+V66</f>
        <v>3</v>
      </c>
    </row>
    <row r="66" spans="1:34" ht="16.899999999999999" customHeight="1" x14ac:dyDescent="0.25">
      <c r="A66" s="79"/>
      <c r="B66" s="80" t="s">
        <v>29</v>
      </c>
      <c r="C66" s="117">
        <v>39</v>
      </c>
      <c r="D66" s="81">
        <v>145</v>
      </c>
      <c r="E66" s="82">
        <f>D66+C66</f>
        <v>184</v>
      </c>
      <c r="F66" s="265">
        <v>1</v>
      </c>
      <c r="G66" s="266"/>
      <c r="H66" s="83">
        <v>147</v>
      </c>
      <c r="I66" s="84">
        <f>H66+C66</f>
        <v>186</v>
      </c>
      <c r="J66" s="265">
        <v>0</v>
      </c>
      <c r="K66" s="266"/>
      <c r="L66" s="83">
        <v>132</v>
      </c>
      <c r="M66" s="84">
        <f>L66+C66</f>
        <v>171</v>
      </c>
      <c r="N66" s="265">
        <v>0</v>
      </c>
      <c r="O66" s="266"/>
      <c r="P66" s="83">
        <v>135</v>
      </c>
      <c r="Q66" s="82">
        <f>P66+C66</f>
        <v>174</v>
      </c>
      <c r="R66" s="265">
        <v>1</v>
      </c>
      <c r="S66" s="266"/>
      <c r="T66" s="81">
        <v>151</v>
      </c>
      <c r="U66" s="82">
        <f>T66+C66</f>
        <v>190</v>
      </c>
      <c r="V66" s="265">
        <v>1</v>
      </c>
      <c r="W66" s="266"/>
      <c r="X66" s="84">
        <f t="shared" si="63"/>
        <v>905</v>
      </c>
      <c r="Y66" s="83">
        <f>D66+H66+L66+P66+T66</f>
        <v>710</v>
      </c>
      <c r="Z66" s="85">
        <f>AVERAGE(E66,I66,M66,Q66,U66)</f>
        <v>181</v>
      </c>
      <c r="AA66" s="86">
        <f>AVERAGE(E66,I66,M66,Q66,U66)-C66</f>
        <v>142</v>
      </c>
      <c r="AB66" s="263"/>
    </row>
    <row r="67" spans="1:34" s="55" customFormat="1" ht="16.149999999999999" customHeight="1" x14ac:dyDescent="0.25">
      <c r="A67" s="79"/>
      <c r="B67" s="87" t="s">
        <v>134</v>
      </c>
      <c r="C67" s="119">
        <v>54</v>
      </c>
      <c r="D67" s="81">
        <v>115</v>
      </c>
      <c r="E67" s="82">
        <f t="shared" ref="E67:E68" si="64">D67+C67</f>
        <v>169</v>
      </c>
      <c r="F67" s="267"/>
      <c r="G67" s="268"/>
      <c r="H67" s="83">
        <v>148</v>
      </c>
      <c r="I67" s="84">
        <f t="shared" ref="I67:I68" si="65">H67+C67</f>
        <v>202</v>
      </c>
      <c r="J67" s="267"/>
      <c r="K67" s="268"/>
      <c r="L67" s="83">
        <v>89</v>
      </c>
      <c r="M67" s="84">
        <f t="shared" ref="M67:M68" si="66">L67+C67</f>
        <v>143</v>
      </c>
      <c r="N67" s="267"/>
      <c r="O67" s="268"/>
      <c r="P67" s="81">
        <v>101</v>
      </c>
      <c r="Q67" s="82">
        <f t="shared" ref="Q67:Q68" si="67">P67+C67</f>
        <v>155</v>
      </c>
      <c r="R67" s="267"/>
      <c r="S67" s="268"/>
      <c r="T67" s="81">
        <v>111</v>
      </c>
      <c r="U67" s="82">
        <f t="shared" ref="U67:U68" si="68">T67+C67</f>
        <v>165</v>
      </c>
      <c r="V67" s="267"/>
      <c r="W67" s="268"/>
      <c r="X67" s="84">
        <f t="shared" si="63"/>
        <v>834</v>
      </c>
      <c r="Y67" s="83">
        <f>D67+H67+L67+P67+T67</f>
        <v>564</v>
      </c>
      <c r="Z67" s="85">
        <f>AVERAGE(E67,I67,M67,Q67,U67)</f>
        <v>166.8</v>
      </c>
      <c r="AA67" s="86">
        <f>AVERAGE(E67,I67,M67,Q67,U67)-C67</f>
        <v>112.80000000000001</v>
      </c>
      <c r="AB67" s="263"/>
      <c r="AD67" s="35"/>
      <c r="AE67" s="35"/>
      <c r="AF67" s="35"/>
      <c r="AG67" s="35"/>
      <c r="AH67" s="35"/>
    </row>
    <row r="68" spans="1:34" s="55" customFormat="1" ht="17.45" customHeight="1" thickBot="1" x14ac:dyDescent="0.3">
      <c r="A68" s="79"/>
      <c r="B68" s="89" t="s">
        <v>143</v>
      </c>
      <c r="C68" s="121">
        <v>30</v>
      </c>
      <c r="D68" s="81">
        <v>161</v>
      </c>
      <c r="E68" s="82">
        <f t="shared" si="64"/>
        <v>191</v>
      </c>
      <c r="F68" s="269"/>
      <c r="G68" s="270"/>
      <c r="H68" s="91">
        <v>146</v>
      </c>
      <c r="I68" s="84">
        <f t="shared" si="65"/>
        <v>176</v>
      </c>
      <c r="J68" s="269"/>
      <c r="K68" s="270"/>
      <c r="L68" s="83">
        <v>169</v>
      </c>
      <c r="M68" s="84">
        <f t="shared" si="66"/>
        <v>199</v>
      </c>
      <c r="N68" s="269"/>
      <c r="O68" s="270"/>
      <c r="P68" s="81">
        <v>153</v>
      </c>
      <c r="Q68" s="82">
        <f t="shared" si="67"/>
        <v>183</v>
      </c>
      <c r="R68" s="269"/>
      <c r="S68" s="270"/>
      <c r="T68" s="81">
        <v>170</v>
      </c>
      <c r="U68" s="82">
        <f t="shared" si="68"/>
        <v>200</v>
      </c>
      <c r="V68" s="269"/>
      <c r="W68" s="270"/>
      <c r="X68" s="92">
        <f t="shared" si="63"/>
        <v>949</v>
      </c>
      <c r="Y68" s="91">
        <f>D68+H68+L68+P68+T68</f>
        <v>799</v>
      </c>
      <c r="Z68" s="93">
        <f>AVERAGE(E68,I68,M68,Q68,U68)</f>
        <v>189.8</v>
      </c>
      <c r="AA68" s="94">
        <f>AVERAGE(E68,I68,M68,Q68,U68)-C68</f>
        <v>159.80000000000001</v>
      </c>
      <c r="AB68" s="264"/>
      <c r="AD68" s="35"/>
      <c r="AE68" s="35"/>
      <c r="AF68" s="35"/>
      <c r="AG68" s="35"/>
      <c r="AH68" s="35"/>
    </row>
    <row r="69" spans="1:34" s="101" customFormat="1" ht="48.75" customHeight="1" thickBot="1" x14ac:dyDescent="0.3">
      <c r="A69" s="79"/>
      <c r="B69" s="193" t="s">
        <v>94</v>
      </c>
      <c r="C69" s="196">
        <f>SUM(C70:C72)</f>
        <v>226</v>
      </c>
      <c r="D69" s="67">
        <f>SUM(D70:D72)</f>
        <v>245</v>
      </c>
      <c r="E69" s="96">
        <f>SUM(E70:E72)</f>
        <v>471</v>
      </c>
      <c r="F69" s="96">
        <f>E81</f>
        <v>563</v>
      </c>
      <c r="G69" s="73" t="str">
        <f>B81</f>
        <v>Eesti Raudtee</v>
      </c>
      <c r="H69" s="97">
        <f>SUM(H70:H72)</f>
        <v>239</v>
      </c>
      <c r="I69" s="96">
        <f>SUM(I70:I72)</f>
        <v>465</v>
      </c>
      <c r="J69" s="96">
        <f>I77</f>
        <v>515</v>
      </c>
      <c r="K69" s="73" t="str">
        <f>B77</f>
        <v>Aavmar</v>
      </c>
      <c r="L69" s="74">
        <f>SUM(L70:L72)</f>
        <v>360</v>
      </c>
      <c r="M69" s="98">
        <f>SUM(M70:M72)</f>
        <v>586</v>
      </c>
      <c r="N69" s="96">
        <f>M73</f>
        <v>525</v>
      </c>
      <c r="O69" s="73" t="str">
        <f>B73</f>
        <v>Rommex</v>
      </c>
      <c r="P69" s="74">
        <f>SUM(P70:P72)</f>
        <v>259</v>
      </c>
      <c r="Q69" s="69">
        <f>SUM(Q70:Q72)</f>
        <v>485</v>
      </c>
      <c r="R69" s="96">
        <f>Q85</f>
        <v>555</v>
      </c>
      <c r="S69" s="73" t="str">
        <f>B85</f>
        <v>Verx 2</v>
      </c>
      <c r="T69" s="74">
        <f>SUM(T70:T72)</f>
        <v>273</v>
      </c>
      <c r="U69" s="99">
        <f>SUM(U70:U72)</f>
        <v>499</v>
      </c>
      <c r="V69" s="96">
        <f>U65</f>
        <v>555</v>
      </c>
      <c r="W69" s="73" t="str">
        <f>B65</f>
        <v>AK44</v>
      </c>
      <c r="X69" s="76">
        <f t="shared" si="63"/>
        <v>2506</v>
      </c>
      <c r="Y69" s="74">
        <f>SUM(Y70:Y72)</f>
        <v>1931</v>
      </c>
      <c r="Z69" s="100">
        <f>AVERAGE(Z70,Z71,Z72)</f>
        <v>167.06666666666669</v>
      </c>
      <c r="AA69" s="78">
        <f>AVERAGE(AA70,AA71,AA72)</f>
        <v>91.733333333333334</v>
      </c>
      <c r="AB69" s="262">
        <f>F70+J70+N70+R70+V70</f>
        <v>1</v>
      </c>
      <c r="AD69" s="35"/>
      <c r="AE69" s="35"/>
      <c r="AF69" s="35"/>
      <c r="AG69" s="35"/>
      <c r="AH69" s="35"/>
    </row>
    <row r="70" spans="1:34" s="101" customFormat="1" ht="16.149999999999999" customHeight="1" x14ac:dyDescent="0.25">
      <c r="A70" s="79"/>
      <c r="B70" s="103" t="s">
        <v>95</v>
      </c>
      <c r="C70" s="88">
        <v>164</v>
      </c>
      <c r="D70" s="81">
        <v>0</v>
      </c>
      <c r="E70" s="82">
        <f>D70+C70</f>
        <v>164</v>
      </c>
      <c r="F70" s="265">
        <v>0</v>
      </c>
      <c r="G70" s="266"/>
      <c r="H70" s="83">
        <v>0</v>
      </c>
      <c r="I70" s="84">
        <f>H70+C70</f>
        <v>164</v>
      </c>
      <c r="J70" s="265">
        <v>0</v>
      </c>
      <c r="K70" s="266"/>
      <c r="L70" s="83">
        <v>0</v>
      </c>
      <c r="M70" s="84">
        <f>L70+C70</f>
        <v>164</v>
      </c>
      <c r="N70" s="265">
        <v>1</v>
      </c>
      <c r="O70" s="266"/>
      <c r="P70" s="83">
        <v>0</v>
      </c>
      <c r="Q70" s="82">
        <f>P70+C70</f>
        <v>164</v>
      </c>
      <c r="R70" s="265">
        <v>0</v>
      </c>
      <c r="S70" s="266"/>
      <c r="T70" s="81">
        <v>0</v>
      </c>
      <c r="U70" s="82">
        <f>T70+C70</f>
        <v>164</v>
      </c>
      <c r="V70" s="265">
        <v>0</v>
      </c>
      <c r="W70" s="266"/>
      <c r="X70" s="84">
        <f t="shared" si="63"/>
        <v>820</v>
      </c>
      <c r="Y70" s="83">
        <f>X70-5*53</f>
        <v>555</v>
      </c>
      <c r="Z70" s="85">
        <f>AVERAGE(E70,I70,M70,Q70,U70)</f>
        <v>164</v>
      </c>
      <c r="AA70" s="86">
        <f>AVERAGE(E70,I70,M70,Q70,U70)-C70</f>
        <v>0</v>
      </c>
      <c r="AB70" s="263"/>
      <c r="AD70" s="35"/>
      <c r="AE70" s="35"/>
      <c r="AF70" s="35"/>
      <c r="AG70" s="35"/>
      <c r="AH70" s="35"/>
    </row>
    <row r="71" spans="1:34" s="101" customFormat="1" ht="16.149999999999999" customHeight="1" x14ac:dyDescent="0.25">
      <c r="A71" s="79"/>
      <c r="B71" s="207" t="s">
        <v>132</v>
      </c>
      <c r="C71" s="88">
        <v>35</v>
      </c>
      <c r="D71" s="81">
        <v>107</v>
      </c>
      <c r="E71" s="82">
        <f t="shared" ref="E71:E72" si="69">D71+C71</f>
        <v>142</v>
      </c>
      <c r="F71" s="267"/>
      <c r="G71" s="268"/>
      <c r="H71" s="83">
        <v>130</v>
      </c>
      <c r="I71" s="84">
        <f t="shared" ref="I71:I72" si="70">H71+C71</f>
        <v>165</v>
      </c>
      <c r="J71" s="267"/>
      <c r="K71" s="268"/>
      <c r="L71" s="83">
        <v>165</v>
      </c>
      <c r="M71" s="84">
        <f t="shared" ref="M71:M72" si="71">L71+C71</f>
        <v>200</v>
      </c>
      <c r="N71" s="267"/>
      <c r="O71" s="268"/>
      <c r="P71" s="81">
        <v>126</v>
      </c>
      <c r="Q71" s="82">
        <f t="shared" ref="Q71:Q72" si="72">P71+C71</f>
        <v>161</v>
      </c>
      <c r="R71" s="267"/>
      <c r="S71" s="268"/>
      <c r="T71" s="81">
        <v>125</v>
      </c>
      <c r="U71" s="82">
        <f t="shared" ref="U71:U72" si="73">T71+C71</f>
        <v>160</v>
      </c>
      <c r="V71" s="267"/>
      <c r="W71" s="268"/>
      <c r="X71" s="84">
        <f t="shared" si="63"/>
        <v>828</v>
      </c>
      <c r="Y71" s="83">
        <f>D71+H71+L71+P71+T71</f>
        <v>653</v>
      </c>
      <c r="Z71" s="85">
        <f>AVERAGE(E71,I71,M71,Q71,U71)</f>
        <v>165.6</v>
      </c>
      <c r="AA71" s="86">
        <f>AVERAGE(E71,I71,M71,Q71,U71)-C71</f>
        <v>130.6</v>
      </c>
      <c r="AB71" s="263"/>
      <c r="AD71" s="35"/>
      <c r="AE71" s="35"/>
      <c r="AF71" s="35"/>
      <c r="AG71" s="35"/>
      <c r="AH71" s="35"/>
    </row>
    <row r="72" spans="1:34" s="101" customFormat="1" ht="16.899999999999999" customHeight="1" thickBot="1" x14ac:dyDescent="0.3">
      <c r="A72" s="79"/>
      <c r="B72" s="87" t="s">
        <v>138</v>
      </c>
      <c r="C72" s="90">
        <v>27</v>
      </c>
      <c r="D72" s="81">
        <v>138</v>
      </c>
      <c r="E72" s="82">
        <f t="shared" si="69"/>
        <v>165</v>
      </c>
      <c r="F72" s="269"/>
      <c r="G72" s="270"/>
      <c r="H72" s="91">
        <v>109</v>
      </c>
      <c r="I72" s="84">
        <f t="shared" si="70"/>
        <v>136</v>
      </c>
      <c r="J72" s="269"/>
      <c r="K72" s="270"/>
      <c r="L72" s="83">
        <v>195</v>
      </c>
      <c r="M72" s="84">
        <f t="shared" si="71"/>
        <v>222</v>
      </c>
      <c r="N72" s="269"/>
      <c r="O72" s="270"/>
      <c r="P72" s="81">
        <v>133</v>
      </c>
      <c r="Q72" s="82">
        <f t="shared" si="72"/>
        <v>160</v>
      </c>
      <c r="R72" s="269"/>
      <c r="S72" s="270"/>
      <c r="T72" s="81">
        <v>148</v>
      </c>
      <c r="U72" s="82">
        <f t="shared" si="73"/>
        <v>175</v>
      </c>
      <c r="V72" s="269"/>
      <c r="W72" s="270"/>
      <c r="X72" s="92">
        <f t="shared" si="63"/>
        <v>858</v>
      </c>
      <c r="Y72" s="91">
        <f>D72+H72+L72+P72+T72</f>
        <v>723</v>
      </c>
      <c r="Z72" s="93">
        <f>AVERAGE(E72,I72,M72,Q72,U72)</f>
        <v>171.6</v>
      </c>
      <c r="AA72" s="94">
        <f>AVERAGE(E72,I72,M72,Q72,U72)-C72</f>
        <v>144.6</v>
      </c>
      <c r="AB72" s="264"/>
      <c r="AD72" s="35"/>
      <c r="AE72" s="35"/>
      <c r="AF72" s="35"/>
      <c r="AG72" s="35"/>
      <c r="AH72" s="35"/>
    </row>
    <row r="73" spans="1:34" s="101" customFormat="1" ht="44.45" customHeight="1" thickBot="1" x14ac:dyDescent="0.25">
      <c r="A73" s="79"/>
      <c r="B73" s="95" t="s">
        <v>100</v>
      </c>
      <c r="C73" s="122">
        <f>SUM(C74:C76)</f>
        <v>114</v>
      </c>
      <c r="D73" s="67">
        <f>SUM(D74:D76)</f>
        <v>391</v>
      </c>
      <c r="E73" s="96">
        <f>SUM(E74:E76)</f>
        <v>505</v>
      </c>
      <c r="F73" s="96">
        <f>E77</f>
        <v>595</v>
      </c>
      <c r="G73" s="73" t="str">
        <f>B77</f>
        <v>Aavmar</v>
      </c>
      <c r="H73" s="97">
        <f>SUM(H74:H76)</f>
        <v>373</v>
      </c>
      <c r="I73" s="96">
        <f>SUM(I74:I76)</f>
        <v>487</v>
      </c>
      <c r="J73" s="96">
        <f>I85</f>
        <v>555</v>
      </c>
      <c r="K73" s="73" t="str">
        <f>B85</f>
        <v>Verx 2</v>
      </c>
      <c r="L73" s="74">
        <f>SUM(L74:L76)</f>
        <v>411</v>
      </c>
      <c r="M73" s="96">
        <f>SUM(M74:M76)</f>
        <v>525</v>
      </c>
      <c r="N73" s="96">
        <f>M69</f>
        <v>586</v>
      </c>
      <c r="O73" s="73" t="str">
        <f>B69</f>
        <v>Rakvere Linnavalitsus</v>
      </c>
      <c r="P73" s="74">
        <f>SUM(P74:P76)</f>
        <v>371</v>
      </c>
      <c r="Q73" s="96">
        <f>SUM(Q74:Q76)</f>
        <v>485</v>
      </c>
      <c r="R73" s="96">
        <f>Q65</f>
        <v>512</v>
      </c>
      <c r="S73" s="73" t="str">
        <f>B65</f>
        <v>AK44</v>
      </c>
      <c r="T73" s="74">
        <f>SUM(T74:T76)</f>
        <v>397</v>
      </c>
      <c r="U73" s="96">
        <f>SUM(U74:U76)</f>
        <v>511</v>
      </c>
      <c r="V73" s="96">
        <f>U81</f>
        <v>577</v>
      </c>
      <c r="W73" s="73" t="str">
        <f>B81</f>
        <v>Eesti Raudtee</v>
      </c>
      <c r="X73" s="76">
        <f t="shared" si="63"/>
        <v>2513</v>
      </c>
      <c r="Y73" s="74">
        <f>SUM(Y74:Y76)</f>
        <v>1943</v>
      </c>
      <c r="Z73" s="100">
        <f>AVERAGE(Z74,Z75,Z76)</f>
        <v>167.53333333333333</v>
      </c>
      <c r="AA73" s="78">
        <f>AVERAGE(AA74,AA75,AA76)</f>
        <v>129.53333333333333</v>
      </c>
      <c r="AB73" s="262">
        <f>F74+J74+N74+R74+V74</f>
        <v>0</v>
      </c>
    </row>
    <row r="74" spans="1:34" s="101" customFormat="1" ht="16.149999999999999" customHeight="1" x14ac:dyDescent="0.2">
      <c r="A74" s="79"/>
      <c r="B74" s="103" t="s">
        <v>111</v>
      </c>
      <c r="C74" s="119">
        <v>60</v>
      </c>
      <c r="D74" s="81">
        <v>85</v>
      </c>
      <c r="E74" s="82">
        <f>D74+C74</f>
        <v>145</v>
      </c>
      <c r="F74" s="265">
        <v>0</v>
      </c>
      <c r="G74" s="266"/>
      <c r="H74" s="83">
        <v>79</v>
      </c>
      <c r="I74" s="84">
        <f>H74+C74</f>
        <v>139</v>
      </c>
      <c r="J74" s="265">
        <v>0</v>
      </c>
      <c r="K74" s="266"/>
      <c r="L74" s="83">
        <v>109</v>
      </c>
      <c r="M74" s="84">
        <f>L74+C74</f>
        <v>169</v>
      </c>
      <c r="N74" s="265">
        <v>0</v>
      </c>
      <c r="O74" s="266"/>
      <c r="P74" s="83">
        <v>101</v>
      </c>
      <c r="Q74" s="82">
        <f>P74+C74</f>
        <v>161</v>
      </c>
      <c r="R74" s="265">
        <v>0</v>
      </c>
      <c r="S74" s="266"/>
      <c r="T74" s="81">
        <v>98</v>
      </c>
      <c r="U74" s="82">
        <f>T74+C74</f>
        <v>158</v>
      </c>
      <c r="V74" s="265">
        <v>0</v>
      </c>
      <c r="W74" s="266"/>
      <c r="X74" s="84">
        <f t="shared" si="63"/>
        <v>772</v>
      </c>
      <c r="Y74" s="83">
        <f>D74+H74+L74+P74+T74</f>
        <v>472</v>
      </c>
      <c r="Z74" s="85">
        <f>AVERAGE(E74,I74,M74,Q74,U74)</f>
        <v>154.4</v>
      </c>
      <c r="AA74" s="86">
        <f>AVERAGE(E74,I74,M74,Q74,U74)-C74</f>
        <v>94.4</v>
      </c>
      <c r="AB74" s="263"/>
    </row>
    <row r="75" spans="1:34" s="101" customFormat="1" ht="16.149999999999999" customHeight="1" x14ac:dyDescent="0.2">
      <c r="A75" s="79"/>
      <c r="B75" s="103" t="s">
        <v>110</v>
      </c>
      <c r="C75" s="119">
        <v>42</v>
      </c>
      <c r="D75" s="81">
        <v>136</v>
      </c>
      <c r="E75" s="82">
        <f t="shared" ref="E75:E76" si="74">D75+C75</f>
        <v>178</v>
      </c>
      <c r="F75" s="267"/>
      <c r="G75" s="268"/>
      <c r="H75" s="83">
        <v>152</v>
      </c>
      <c r="I75" s="84">
        <f t="shared" ref="I75:I76" si="75">H75+C75</f>
        <v>194</v>
      </c>
      <c r="J75" s="267"/>
      <c r="K75" s="268"/>
      <c r="L75" s="83">
        <v>129</v>
      </c>
      <c r="M75" s="84">
        <f t="shared" ref="M75:M76" si="76">L75+C75</f>
        <v>171</v>
      </c>
      <c r="N75" s="267"/>
      <c r="O75" s="268"/>
      <c r="P75" s="81">
        <v>131</v>
      </c>
      <c r="Q75" s="82">
        <f t="shared" ref="Q75:Q76" si="77">P75+C75</f>
        <v>173</v>
      </c>
      <c r="R75" s="267"/>
      <c r="S75" s="268"/>
      <c r="T75" s="81">
        <v>121</v>
      </c>
      <c r="U75" s="82">
        <f t="shared" ref="U75:U76" si="78">T75+C75</f>
        <v>163</v>
      </c>
      <c r="V75" s="267"/>
      <c r="W75" s="268"/>
      <c r="X75" s="84">
        <f t="shared" si="63"/>
        <v>879</v>
      </c>
      <c r="Y75" s="83">
        <f>D75+H75+L75+P75+T75</f>
        <v>669</v>
      </c>
      <c r="Z75" s="85">
        <f>AVERAGE(E75,I75,M75,Q75,U75)</f>
        <v>175.8</v>
      </c>
      <c r="AA75" s="86">
        <f>AVERAGE(E75,I75,M75,Q75,U75)-C75</f>
        <v>133.80000000000001</v>
      </c>
      <c r="AB75" s="263"/>
    </row>
    <row r="76" spans="1:34" s="101" customFormat="1" ht="16.899999999999999" customHeight="1" thickBot="1" x14ac:dyDescent="0.25">
      <c r="A76" s="79"/>
      <c r="B76" s="103" t="s">
        <v>123</v>
      </c>
      <c r="C76" s="121">
        <v>12</v>
      </c>
      <c r="D76" s="81">
        <v>170</v>
      </c>
      <c r="E76" s="82">
        <f t="shared" si="74"/>
        <v>182</v>
      </c>
      <c r="F76" s="269"/>
      <c r="G76" s="270"/>
      <c r="H76" s="91">
        <v>142</v>
      </c>
      <c r="I76" s="84">
        <f t="shared" si="75"/>
        <v>154</v>
      </c>
      <c r="J76" s="269"/>
      <c r="K76" s="270"/>
      <c r="L76" s="83">
        <v>173</v>
      </c>
      <c r="M76" s="84">
        <f t="shared" si="76"/>
        <v>185</v>
      </c>
      <c r="N76" s="269"/>
      <c r="O76" s="270"/>
      <c r="P76" s="81">
        <v>139</v>
      </c>
      <c r="Q76" s="82">
        <f t="shared" si="77"/>
        <v>151</v>
      </c>
      <c r="R76" s="269"/>
      <c r="S76" s="270"/>
      <c r="T76" s="81">
        <v>178</v>
      </c>
      <c r="U76" s="82">
        <f t="shared" si="78"/>
        <v>190</v>
      </c>
      <c r="V76" s="269"/>
      <c r="W76" s="270"/>
      <c r="X76" s="92">
        <f t="shared" si="63"/>
        <v>862</v>
      </c>
      <c r="Y76" s="83">
        <f>D76+H76+L76+P76+T76</f>
        <v>802</v>
      </c>
      <c r="Z76" s="93">
        <f>AVERAGE(E76,I76,M76,Q76,U76)</f>
        <v>172.4</v>
      </c>
      <c r="AA76" s="94">
        <f>AVERAGE(E76,I76,M76,Q76,U76)-C76</f>
        <v>160.4</v>
      </c>
      <c r="AB76" s="264"/>
    </row>
    <row r="77" spans="1:34" s="101" customFormat="1" ht="48.75" customHeight="1" thickBot="1" x14ac:dyDescent="0.25">
      <c r="A77" s="79"/>
      <c r="B77" s="95" t="s">
        <v>69</v>
      </c>
      <c r="C77" s="122">
        <f>SUM(C78:C80)</f>
        <v>146</v>
      </c>
      <c r="D77" s="67">
        <f>SUM(D78:D80)</f>
        <v>449</v>
      </c>
      <c r="E77" s="96">
        <f>SUM(E78:E80)</f>
        <v>595</v>
      </c>
      <c r="F77" s="96">
        <f>E73</f>
        <v>505</v>
      </c>
      <c r="G77" s="73" t="str">
        <f>B73</f>
        <v>Rommex</v>
      </c>
      <c r="H77" s="102">
        <f>SUM(H78:H80)</f>
        <v>369</v>
      </c>
      <c r="I77" s="96">
        <f>SUM(I78:I80)</f>
        <v>515</v>
      </c>
      <c r="J77" s="96">
        <f>I69</f>
        <v>465</v>
      </c>
      <c r="K77" s="73" t="str">
        <f>B69</f>
        <v>Rakvere Linnavalitsus</v>
      </c>
      <c r="L77" s="75">
        <f>SUM(L78:L80)</f>
        <v>425</v>
      </c>
      <c r="M77" s="99">
        <f>SUM(M78:M80)</f>
        <v>571</v>
      </c>
      <c r="N77" s="96">
        <f>M65</f>
        <v>513</v>
      </c>
      <c r="O77" s="73" t="str">
        <f>B65</f>
        <v>AK44</v>
      </c>
      <c r="P77" s="74">
        <f>SUM(P78:P80)</f>
        <v>399</v>
      </c>
      <c r="Q77" s="99">
        <f>SUM(Q78:Q80)</f>
        <v>545</v>
      </c>
      <c r="R77" s="96">
        <f>Q81</f>
        <v>586</v>
      </c>
      <c r="S77" s="73" t="str">
        <f>B81</f>
        <v>Eesti Raudtee</v>
      </c>
      <c r="T77" s="74">
        <f>SUM(T78:T80)</f>
        <v>449</v>
      </c>
      <c r="U77" s="99">
        <f>SUM(U78:U80)</f>
        <v>595</v>
      </c>
      <c r="V77" s="96">
        <f>U85</f>
        <v>551</v>
      </c>
      <c r="W77" s="73" t="str">
        <f>B85</f>
        <v>Verx 2</v>
      </c>
      <c r="X77" s="76">
        <f t="shared" si="63"/>
        <v>2821</v>
      </c>
      <c r="Y77" s="74">
        <f>SUM(Y78:Y80)</f>
        <v>2091</v>
      </c>
      <c r="Z77" s="100">
        <f>AVERAGE(Z78,Z79,Z80)</f>
        <v>188.06666666666669</v>
      </c>
      <c r="AA77" s="78">
        <f>AVERAGE(AA78,AA79,AA80)</f>
        <v>139.4</v>
      </c>
      <c r="AB77" s="262">
        <f>F78+J78+N78+R78+V78</f>
        <v>4</v>
      </c>
    </row>
    <row r="78" spans="1:34" s="101" customFormat="1" ht="16.149999999999999" customHeight="1" x14ac:dyDescent="0.2">
      <c r="A78" s="79"/>
      <c r="B78" s="198" t="s">
        <v>78</v>
      </c>
      <c r="C78" s="119">
        <v>60</v>
      </c>
      <c r="D78" s="81">
        <v>127</v>
      </c>
      <c r="E78" s="82">
        <f>D78+C78</f>
        <v>187</v>
      </c>
      <c r="F78" s="265">
        <v>1</v>
      </c>
      <c r="G78" s="266"/>
      <c r="H78" s="83">
        <v>119</v>
      </c>
      <c r="I78" s="84">
        <f>H78+C78</f>
        <v>179</v>
      </c>
      <c r="J78" s="265">
        <v>1</v>
      </c>
      <c r="K78" s="266"/>
      <c r="L78" s="83">
        <v>132</v>
      </c>
      <c r="M78" s="84">
        <f>L78+C78</f>
        <v>192</v>
      </c>
      <c r="N78" s="265">
        <v>1</v>
      </c>
      <c r="O78" s="266"/>
      <c r="P78" s="83">
        <v>137</v>
      </c>
      <c r="Q78" s="82">
        <f>P78+C78</f>
        <v>197</v>
      </c>
      <c r="R78" s="265">
        <v>0</v>
      </c>
      <c r="S78" s="266"/>
      <c r="T78" s="81">
        <v>163</v>
      </c>
      <c r="U78" s="82">
        <f>T78+C78</f>
        <v>223</v>
      </c>
      <c r="V78" s="265">
        <v>1</v>
      </c>
      <c r="W78" s="266"/>
      <c r="X78" s="84">
        <f t="shared" si="63"/>
        <v>978</v>
      </c>
      <c r="Y78" s="83">
        <f>D78+H78+L78+P78+T78</f>
        <v>678</v>
      </c>
      <c r="Z78" s="85">
        <f>AVERAGE(E78,I78,M78,Q78,U78)</f>
        <v>195.6</v>
      </c>
      <c r="AA78" s="86">
        <f>AVERAGE(E78,I78,M78,Q78,U78)-C78</f>
        <v>135.6</v>
      </c>
      <c r="AB78" s="263"/>
    </row>
    <row r="79" spans="1:34" s="101" customFormat="1" ht="16.149999999999999" customHeight="1" x14ac:dyDescent="0.2">
      <c r="A79" s="79"/>
      <c r="B79" s="207" t="s">
        <v>120</v>
      </c>
      <c r="C79" s="119">
        <v>51</v>
      </c>
      <c r="D79" s="81">
        <v>134</v>
      </c>
      <c r="E79" s="82">
        <f t="shared" ref="E79:E80" si="79">D79+C79</f>
        <v>185</v>
      </c>
      <c r="F79" s="267"/>
      <c r="G79" s="268"/>
      <c r="H79" s="83">
        <v>120</v>
      </c>
      <c r="I79" s="84">
        <f t="shared" ref="I79:I80" si="80">H79+C79</f>
        <v>171</v>
      </c>
      <c r="J79" s="267"/>
      <c r="K79" s="268"/>
      <c r="L79" s="83">
        <v>133</v>
      </c>
      <c r="M79" s="84">
        <f t="shared" ref="M79:M80" si="81">L79+C79</f>
        <v>184</v>
      </c>
      <c r="N79" s="267"/>
      <c r="O79" s="268"/>
      <c r="P79" s="81">
        <v>138</v>
      </c>
      <c r="Q79" s="82">
        <f t="shared" ref="Q79:Q80" si="82">P79+C79</f>
        <v>189</v>
      </c>
      <c r="R79" s="267"/>
      <c r="S79" s="268"/>
      <c r="T79" s="81">
        <v>127</v>
      </c>
      <c r="U79" s="82">
        <f t="shared" ref="U79:U80" si="83">T79+C79</f>
        <v>178</v>
      </c>
      <c r="V79" s="267"/>
      <c r="W79" s="268"/>
      <c r="X79" s="84">
        <f t="shared" si="63"/>
        <v>907</v>
      </c>
      <c r="Y79" s="83">
        <f>D79+H79+L79+P79+T79</f>
        <v>652</v>
      </c>
      <c r="Z79" s="85">
        <f>AVERAGE(E79,I79,M79,Q79,U79)</f>
        <v>181.4</v>
      </c>
      <c r="AA79" s="86">
        <f>AVERAGE(E79,I79,M79,Q79,U79)-C79</f>
        <v>130.4</v>
      </c>
      <c r="AB79" s="263"/>
    </row>
    <row r="80" spans="1:34" s="101" customFormat="1" ht="16.899999999999999" customHeight="1" thickBot="1" x14ac:dyDescent="0.25">
      <c r="A80" s="79"/>
      <c r="B80" s="199" t="s">
        <v>80</v>
      </c>
      <c r="C80" s="121">
        <v>35</v>
      </c>
      <c r="D80" s="81">
        <v>188</v>
      </c>
      <c r="E80" s="82">
        <f t="shared" si="79"/>
        <v>223</v>
      </c>
      <c r="F80" s="269"/>
      <c r="G80" s="270"/>
      <c r="H80" s="91">
        <v>130</v>
      </c>
      <c r="I80" s="84">
        <f t="shared" si="80"/>
        <v>165</v>
      </c>
      <c r="J80" s="269"/>
      <c r="K80" s="270"/>
      <c r="L80" s="83">
        <v>160</v>
      </c>
      <c r="M80" s="84">
        <f t="shared" si="81"/>
        <v>195</v>
      </c>
      <c r="N80" s="269"/>
      <c r="O80" s="270"/>
      <c r="P80" s="81">
        <v>124</v>
      </c>
      <c r="Q80" s="82">
        <f t="shared" si="82"/>
        <v>159</v>
      </c>
      <c r="R80" s="269"/>
      <c r="S80" s="270"/>
      <c r="T80" s="81">
        <v>159</v>
      </c>
      <c r="U80" s="82">
        <f t="shared" si="83"/>
        <v>194</v>
      </c>
      <c r="V80" s="269"/>
      <c r="W80" s="270"/>
      <c r="X80" s="92">
        <f t="shared" si="63"/>
        <v>936</v>
      </c>
      <c r="Y80" s="91">
        <f>D80+H80+L80+P80+T80</f>
        <v>761</v>
      </c>
      <c r="Z80" s="93">
        <f>AVERAGE(E80,I80,M80,Q80,U80)</f>
        <v>187.2</v>
      </c>
      <c r="AA80" s="94">
        <f>AVERAGE(E80,I80,M80,Q80,U80)-C80</f>
        <v>152.19999999999999</v>
      </c>
      <c r="AB80" s="264"/>
    </row>
    <row r="81" spans="1:28" s="101" customFormat="1" ht="48.75" customHeight="1" thickBot="1" x14ac:dyDescent="0.25">
      <c r="A81" s="79"/>
      <c r="B81" s="95" t="s">
        <v>98</v>
      </c>
      <c r="C81" s="123">
        <f>SUM(C82:C84)</f>
        <v>96</v>
      </c>
      <c r="D81" s="67">
        <f>SUM(D82:D84)</f>
        <v>467</v>
      </c>
      <c r="E81" s="96">
        <f>SUM(E82:E84)</f>
        <v>563</v>
      </c>
      <c r="F81" s="96">
        <f>E69</f>
        <v>471</v>
      </c>
      <c r="G81" s="73" t="str">
        <f>B69</f>
        <v>Rakvere Linnavalitsus</v>
      </c>
      <c r="H81" s="97">
        <f>SUM(H82:H84)</f>
        <v>478</v>
      </c>
      <c r="I81" s="96">
        <f>SUM(I82:I84)</f>
        <v>574</v>
      </c>
      <c r="J81" s="96">
        <f>I65</f>
        <v>564</v>
      </c>
      <c r="K81" s="73" t="str">
        <f>B65</f>
        <v>AK44</v>
      </c>
      <c r="L81" s="74">
        <f>SUM(L82:L84)</f>
        <v>467</v>
      </c>
      <c r="M81" s="98">
        <f>SUM(M82:M84)</f>
        <v>563</v>
      </c>
      <c r="N81" s="96">
        <f>M85</f>
        <v>582</v>
      </c>
      <c r="O81" s="73" t="str">
        <f>B85</f>
        <v>Verx 2</v>
      </c>
      <c r="P81" s="74">
        <f>SUM(P82:P84)</f>
        <v>490</v>
      </c>
      <c r="Q81" s="98">
        <f>SUM(Q82:Q84)</f>
        <v>586</v>
      </c>
      <c r="R81" s="96">
        <f>Q77</f>
        <v>545</v>
      </c>
      <c r="S81" s="73" t="str">
        <f>B77</f>
        <v>Aavmar</v>
      </c>
      <c r="T81" s="74">
        <f>SUM(T82:T84)</f>
        <v>481</v>
      </c>
      <c r="U81" s="98">
        <f>SUM(U82:U84)</f>
        <v>577</v>
      </c>
      <c r="V81" s="96">
        <f>U73</f>
        <v>511</v>
      </c>
      <c r="W81" s="73" t="str">
        <f>B73</f>
        <v>Rommex</v>
      </c>
      <c r="X81" s="76">
        <f t="shared" si="63"/>
        <v>2863</v>
      </c>
      <c r="Y81" s="74">
        <f>SUM(Y82:Y84)</f>
        <v>2383</v>
      </c>
      <c r="Z81" s="100">
        <f>AVERAGE(Z82,Z83,Z84)</f>
        <v>190.86666666666667</v>
      </c>
      <c r="AA81" s="78">
        <f>AVERAGE(AA82,AA83,AA84)</f>
        <v>158.86666666666667</v>
      </c>
      <c r="AB81" s="262">
        <f>F82+J82+N82+R82+V82</f>
        <v>4</v>
      </c>
    </row>
    <row r="82" spans="1:28" s="101" customFormat="1" ht="16.149999999999999" customHeight="1" x14ac:dyDescent="0.2">
      <c r="A82" s="79"/>
      <c r="B82" s="80" t="s">
        <v>108</v>
      </c>
      <c r="C82" s="119">
        <v>35</v>
      </c>
      <c r="D82" s="81">
        <v>157</v>
      </c>
      <c r="E82" s="82">
        <f>D82+C82</f>
        <v>192</v>
      </c>
      <c r="F82" s="265">
        <v>1</v>
      </c>
      <c r="G82" s="266"/>
      <c r="H82" s="83">
        <v>128</v>
      </c>
      <c r="I82" s="84">
        <f>H82+C82</f>
        <v>163</v>
      </c>
      <c r="J82" s="265">
        <v>1</v>
      </c>
      <c r="K82" s="266"/>
      <c r="L82" s="83">
        <v>170</v>
      </c>
      <c r="M82" s="84">
        <f>L82+C82</f>
        <v>205</v>
      </c>
      <c r="N82" s="265">
        <v>0</v>
      </c>
      <c r="O82" s="266"/>
      <c r="P82" s="83">
        <v>127</v>
      </c>
      <c r="Q82" s="82">
        <f>P82+C82</f>
        <v>162</v>
      </c>
      <c r="R82" s="265">
        <v>1</v>
      </c>
      <c r="S82" s="266"/>
      <c r="T82" s="81">
        <v>149</v>
      </c>
      <c r="U82" s="82">
        <f>T82+C82</f>
        <v>184</v>
      </c>
      <c r="V82" s="265">
        <v>1</v>
      </c>
      <c r="W82" s="266"/>
      <c r="X82" s="84">
        <f t="shared" si="63"/>
        <v>906</v>
      </c>
      <c r="Y82" s="83">
        <f>D82+H82+L82+P82+T82</f>
        <v>731</v>
      </c>
      <c r="Z82" s="85">
        <f>AVERAGE(E82,I82,M82,Q82,U82)</f>
        <v>181.2</v>
      </c>
      <c r="AA82" s="86">
        <f>AVERAGE(E82,I82,M82,Q82,U82)-C82</f>
        <v>146.19999999999999</v>
      </c>
      <c r="AB82" s="263"/>
    </row>
    <row r="83" spans="1:28" s="101" customFormat="1" ht="16.149999999999999" customHeight="1" x14ac:dyDescent="0.2">
      <c r="A83" s="79"/>
      <c r="B83" s="87" t="s">
        <v>113</v>
      </c>
      <c r="C83" s="119">
        <v>26</v>
      </c>
      <c r="D83" s="81">
        <v>165</v>
      </c>
      <c r="E83" s="82">
        <f t="shared" ref="E83:E84" si="84">D83+C83</f>
        <v>191</v>
      </c>
      <c r="F83" s="267"/>
      <c r="G83" s="268"/>
      <c r="H83" s="83">
        <v>207</v>
      </c>
      <c r="I83" s="84">
        <f t="shared" ref="I83:I84" si="85">H83+C83</f>
        <v>233</v>
      </c>
      <c r="J83" s="267"/>
      <c r="K83" s="268"/>
      <c r="L83" s="83">
        <v>176</v>
      </c>
      <c r="M83" s="84">
        <f t="shared" ref="M83:M84" si="86">L83+C83</f>
        <v>202</v>
      </c>
      <c r="N83" s="267"/>
      <c r="O83" s="268"/>
      <c r="P83" s="81">
        <v>178</v>
      </c>
      <c r="Q83" s="82">
        <f t="shared" ref="Q83:Q84" si="87">P83+C83</f>
        <v>204</v>
      </c>
      <c r="R83" s="267"/>
      <c r="S83" s="268"/>
      <c r="T83" s="81">
        <v>179</v>
      </c>
      <c r="U83" s="82">
        <f t="shared" ref="U83:U84" si="88">T83+C83</f>
        <v>205</v>
      </c>
      <c r="V83" s="267"/>
      <c r="W83" s="268"/>
      <c r="X83" s="84">
        <f t="shared" si="63"/>
        <v>1035</v>
      </c>
      <c r="Y83" s="83">
        <f>D83+H83+L83+P83+T83</f>
        <v>905</v>
      </c>
      <c r="Z83" s="85">
        <f>AVERAGE(E83,I83,M83,Q83,U83)</f>
        <v>207</v>
      </c>
      <c r="AA83" s="86">
        <f>AVERAGE(E83,I83,M83,Q83,U83)-C83</f>
        <v>181</v>
      </c>
      <c r="AB83" s="263"/>
    </row>
    <row r="84" spans="1:28" s="101" customFormat="1" ht="16.899999999999999" customHeight="1" thickBot="1" x14ac:dyDescent="0.25">
      <c r="A84" s="79"/>
      <c r="B84" s="89" t="s">
        <v>97</v>
      </c>
      <c r="C84" s="121">
        <v>35</v>
      </c>
      <c r="D84" s="81">
        <v>145</v>
      </c>
      <c r="E84" s="82">
        <f t="shared" si="84"/>
        <v>180</v>
      </c>
      <c r="F84" s="269"/>
      <c r="G84" s="270"/>
      <c r="H84" s="91">
        <v>143</v>
      </c>
      <c r="I84" s="84">
        <f t="shared" si="85"/>
        <v>178</v>
      </c>
      <c r="J84" s="269"/>
      <c r="K84" s="270"/>
      <c r="L84" s="83">
        <v>121</v>
      </c>
      <c r="M84" s="84">
        <f t="shared" si="86"/>
        <v>156</v>
      </c>
      <c r="N84" s="269"/>
      <c r="O84" s="270"/>
      <c r="P84" s="81">
        <v>185</v>
      </c>
      <c r="Q84" s="82">
        <f t="shared" si="87"/>
        <v>220</v>
      </c>
      <c r="R84" s="269"/>
      <c r="S84" s="270"/>
      <c r="T84" s="81">
        <v>153</v>
      </c>
      <c r="U84" s="82">
        <f t="shared" si="88"/>
        <v>188</v>
      </c>
      <c r="V84" s="269"/>
      <c r="W84" s="270"/>
      <c r="X84" s="92">
        <f t="shared" si="63"/>
        <v>922</v>
      </c>
      <c r="Y84" s="91">
        <f>D84+H84+L84+P84+T84</f>
        <v>747</v>
      </c>
      <c r="Z84" s="93">
        <f>AVERAGE(E84,I84,M84,Q84,U84)</f>
        <v>184.4</v>
      </c>
      <c r="AA84" s="94">
        <f>AVERAGE(E84,I84,M84,Q84,U84)-C84</f>
        <v>149.4</v>
      </c>
      <c r="AB84" s="264"/>
    </row>
    <row r="85" spans="1:28" s="101" customFormat="1" ht="48.75" customHeight="1" thickBot="1" x14ac:dyDescent="0.25">
      <c r="A85" s="79"/>
      <c r="B85" s="200" t="s">
        <v>72</v>
      </c>
      <c r="C85" s="123">
        <f>SUM(C86:C88)</f>
        <v>121</v>
      </c>
      <c r="D85" s="67">
        <f>SUM(D86:D88)</f>
        <v>405</v>
      </c>
      <c r="E85" s="96">
        <f>SUM(E86:E88)</f>
        <v>526</v>
      </c>
      <c r="F85" s="96">
        <f>E65</f>
        <v>544</v>
      </c>
      <c r="G85" s="73" t="str">
        <f>B65</f>
        <v>AK44</v>
      </c>
      <c r="H85" s="97">
        <f>SUM(H86:H88)</f>
        <v>434</v>
      </c>
      <c r="I85" s="96">
        <f>SUM(I86:I88)</f>
        <v>555</v>
      </c>
      <c r="J85" s="96">
        <f>I73</f>
        <v>487</v>
      </c>
      <c r="K85" s="73" t="str">
        <f>B73</f>
        <v>Rommex</v>
      </c>
      <c r="L85" s="75">
        <f>SUM(L86:L88)</f>
        <v>461</v>
      </c>
      <c r="M85" s="99">
        <f>SUM(M86:M88)</f>
        <v>582</v>
      </c>
      <c r="N85" s="96">
        <f>M81</f>
        <v>563</v>
      </c>
      <c r="O85" s="73" t="str">
        <f>B81</f>
        <v>Eesti Raudtee</v>
      </c>
      <c r="P85" s="74">
        <f>SUM(P86:P88)</f>
        <v>434</v>
      </c>
      <c r="Q85" s="99">
        <f>SUM(Q86:Q88)</f>
        <v>555</v>
      </c>
      <c r="R85" s="96">
        <f>Q69</f>
        <v>485</v>
      </c>
      <c r="S85" s="73" t="str">
        <f>B69</f>
        <v>Rakvere Linnavalitsus</v>
      </c>
      <c r="T85" s="74">
        <f>SUM(T86:T88)</f>
        <v>430</v>
      </c>
      <c r="U85" s="99">
        <f>SUM(U86:U88)</f>
        <v>551</v>
      </c>
      <c r="V85" s="96">
        <f>U77</f>
        <v>595</v>
      </c>
      <c r="W85" s="73" t="str">
        <f>B77</f>
        <v>Aavmar</v>
      </c>
      <c r="X85" s="76">
        <f t="shared" si="63"/>
        <v>2769</v>
      </c>
      <c r="Y85" s="74">
        <f>SUM(Y86:Y88)</f>
        <v>2164</v>
      </c>
      <c r="Z85" s="100">
        <f>AVERAGE(Z86,Z87,Z88)</f>
        <v>184.6</v>
      </c>
      <c r="AA85" s="78">
        <f>AVERAGE(AA86,AA87,AA88)</f>
        <v>144.26666666666668</v>
      </c>
      <c r="AB85" s="262">
        <f>F86+J86+N86+R86+V86</f>
        <v>3</v>
      </c>
    </row>
    <row r="86" spans="1:28" s="101" customFormat="1" ht="16.149999999999999" customHeight="1" x14ac:dyDescent="0.2">
      <c r="A86" s="79"/>
      <c r="B86" s="80" t="s">
        <v>90</v>
      </c>
      <c r="C86" s="119">
        <v>60</v>
      </c>
      <c r="D86" s="81">
        <v>96</v>
      </c>
      <c r="E86" s="82">
        <f>D86+C86</f>
        <v>156</v>
      </c>
      <c r="F86" s="265">
        <v>0</v>
      </c>
      <c r="G86" s="266"/>
      <c r="H86" s="83">
        <v>104</v>
      </c>
      <c r="I86" s="84">
        <f>H86+C86</f>
        <v>164</v>
      </c>
      <c r="J86" s="265">
        <v>1</v>
      </c>
      <c r="K86" s="266"/>
      <c r="L86" s="83">
        <v>110</v>
      </c>
      <c r="M86" s="84">
        <f>L86+C86</f>
        <v>170</v>
      </c>
      <c r="N86" s="265">
        <v>1</v>
      </c>
      <c r="O86" s="266"/>
      <c r="P86" s="83">
        <v>85</v>
      </c>
      <c r="Q86" s="82">
        <f>P86+C86</f>
        <v>145</v>
      </c>
      <c r="R86" s="265">
        <v>1</v>
      </c>
      <c r="S86" s="266"/>
      <c r="T86" s="81">
        <v>119</v>
      </c>
      <c r="U86" s="82">
        <f>T86+C86</f>
        <v>179</v>
      </c>
      <c r="V86" s="265">
        <v>0</v>
      </c>
      <c r="W86" s="266"/>
      <c r="X86" s="84">
        <f t="shared" si="63"/>
        <v>814</v>
      </c>
      <c r="Y86" s="83">
        <f>D86+H86+L86+P86+T86</f>
        <v>514</v>
      </c>
      <c r="Z86" s="85">
        <f>AVERAGE(E86,I86,M86,Q86,U86)</f>
        <v>162.80000000000001</v>
      </c>
      <c r="AA86" s="86">
        <f>AVERAGE(E86,I86,M86,Q86,U86)-C86</f>
        <v>102.80000000000001</v>
      </c>
      <c r="AB86" s="263"/>
    </row>
    <row r="87" spans="1:28" s="101" customFormat="1" ht="16.149999999999999" customHeight="1" x14ac:dyDescent="0.2">
      <c r="A87" s="79"/>
      <c r="B87" s="87" t="s">
        <v>84</v>
      </c>
      <c r="C87" s="119">
        <v>30</v>
      </c>
      <c r="D87" s="81">
        <v>178</v>
      </c>
      <c r="E87" s="82">
        <f t="shared" ref="E87:E88" si="89">D87+C87</f>
        <v>208</v>
      </c>
      <c r="F87" s="267"/>
      <c r="G87" s="268"/>
      <c r="H87" s="83">
        <v>181</v>
      </c>
      <c r="I87" s="84">
        <f t="shared" ref="I87:I88" si="90">H87+C87</f>
        <v>211</v>
      </c>
      <c r="J87" s="267"/>
      <c r="K87" s="268"/>
      <c r="L87" s="83">
        <v>200</v>
      </c>
      <c r="M87" s="84">
        <f t="shared" ref="M87:M88" si="91">L87+C87</f>
        <v>230</v>
      </c>
      <c r="N87" s="267"/>
      <c r="O87" s="268"/>
      <c r="P87" s="81">
        <v>181</v>
      </c>
      <c r="Q87" s="82">
        <f t="shared" ref="Q87:Q88" si="92">P87+C87</f>
        <v>211</v>
      </c>
      <c r="R87" s="267"/>
      <c r="S87" s="268"/>
      <c r="T87" s="81">
        <v>176</v>
      </c>
      <c r="U87" s="82">
        <f t="shared" ref="U87:U88" si="93">T87+C87</f>
        <v>206</v>
      </c>
      <c r="V87" s="267"/>
      <c r="W87" s="268"/>
      <c r="X87" s="84">
        <f t="shared" si="63"/>
        <v>1066</v>
      </c>
      <c r="Y87" s="83">
        <f>D87+H87+L87+P87+T87</f>
        <v>916</v>
      </c>
      <c r="Z87" s="85">
        <f>AVERAGE(E87,I87,M87,Q87,U87)</f>
        <v>213.2</v>
      </c>
      <c r="AA87" s="86">
        <f>AVERAGE(E87,I87,M87,Q87,U87)-C87</f>
        <v>183.2</v>
      </c>
      <c r="AB87" s="263"/>
    </row>
    <row r="88" spans="1:28" s="101" customFormat="1" ht="16.899999999999999" customHeight="1" thickBot="1" x14ac:dyDescent="0.25">
      <c r="A88" s="79"/>
      <c r="B88" s="192" t="s">
        <v>124</v>
      </c>
      <c r="C88" s="121">
        <v>31</v>
      </c>
      <c r="D88" s="81">
        <v>131</v>
      </c>
      <c r="E88" s="82">
        <f t="shared" si="89"/>
        <v>162</v>
      </c>
      <c r="F88" s="269"/>
      <c r="G88" s="270"/>
      <c r="H88" s="91">
        <v>149</v>
      </c>
      <c r="I88" s="84">
        <f t="shared" si="90"/>
        <v>180</v>
      </c>
      <c r="J88" s="269"/>
      <c r="K88" s="270"/>
      <c r="L88" s="83">
        <v>151</v>
      </c>
      <c r="M88" s="84">
        <f t="shared" si="91"/>
        <v>182</v>
      </c>
      <c r="N88" s="269"/>
      <c r="O88" s="270"/>
      <c r="P88" s="81">
        <v>168</v>
      </c>
      <c r="Q88" s="82">
        <f t="shared" si="92"/>
        <v>199</v>
      </c>
      <c r="R88" s="269"/>
      <c r="S88" s="270"/>
      <c r="T88" s="81">
        <v>135</v>
      </c>
      <c r="U88" s="82">
        <f t="shared" si="93"/>
        <v>166</v>
      </c>
      <c r="V88" s="269"/>
      <c r="W88" s="270"/>
      <c r="X88" s="92">
        <f t="shared" si="63"/>
        <v>889</v>
      </c>
      <c r="Y88" s="91">
        <f>D88+H88+L88+P88+T88</f>
        <v>734</v>
      </c>
      <c r="Z88" s="93">
        <f>AVERAGE(E88,I88,M88,Q88,U88)</f>
        <v>177.8</v>
      </c>
      <c r="AA88" s="94">
        <f>AVERAGE(E88,I88,M88,Q88,U88)-C88</f>
        <v>146.80000000000001</v>
      </c>
      <c r="AB88" s="264"/>
    </row>
    <row r="89" spans="1:28" s="101" customFormat="1" ht="16.899999999999999" customHeight="1" x14ac:dyDescent="0.2">
      <c r="A89" s="79"/>
      <c r="B89" s="105"/>
      <c r="C89" s="106"/>
      <c r="D89" s="107"/>
      <c r="E89" s="108"/>
      <c r="F89" s="109"/>
      <c r="G89" s="109"/>
      <c r="H89" s="107"/>
      <c r="I89" s="108"/>
      <c r="J89" s="109"/>
      <c r="K89" s="109"/>
      <c r="L89" s="107"/>
      <c r="M89" s="108"/>
      <c r="N89" s="109"/>
      <c r="O89" s="109"/>
      <c r="P89" s="107"/>
      <c r="Q89" s="108"/>
      <c r="R89" s="109"/>
      <c r="S89" s="109"/>
      <c r="T89" s="107"/>
      <c r="U89" s="108"/>
      <c r="V89" s="109"/>
      <c r="W89" s="109"/>
      <c r="X89" s="108"/>
      <c r="Y89" s="107"/>
      <c r="Z89" s="110"/>
      <c r="AA89" s="111"/>
      <c r="AB89" s="112"/>
    </row>
  </sheetData>
  <mergeCells count="138"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AB18:AB21"/>
    <mergeCell ref="F19:G21"/>
    <mergeCell ref="J19:K21"/>
    <mergeCell ref="N19:O21"/>
    <mergeCell ref="R19:S21"/>
    <mergeCell ref="V19:W21"/>
    <mergeCell ref="AB14:AB17"/>
    <mergeCell ref="F15:G17"/>
    <mergeCell ref="J15:K17"/>
    <mergeCell ref="N15:O17"/>
    <mergeCell ref="R15:S17"/>
    <mergeCell ref="V15:W17"/>
    <mergeCell ref="AB10:AB13"/>
    <mergeCell ref="F11:G13"/>
    <mergeCell ref="J11:K13"/>
    <mergeCell ref="N11:O13"/>
    <mergeCell ref="R11:S13"/>
    <mergeCell ref="V11:W13"/>
    <mergeCell ref="AB6:AB9"/>
    <mergeCell ref="F7:G9"/>
    <mergeCell ref="J7:K9"/>
    <mergeCell ref="N7:O9"/>
    <mergeCell ref="R7:S9"/>
    <mergeCell ref="V7:W9"/>
    <mergeCell ref="F5:G5"/>
    <mergeCell ref="J5:K5"/>
    <mergeCell ref="N5:O5"/>
    <mergeCell ref="R5:S5"/>
    <mergeCell ref="V5:W5"/>
    <mergeCell ref="F4:G4"/>
    <mergeCell ref="J4:K4"/>
    <mergeCell ref="N4:O4"/>
    <mergeCell ref="R4:S4"/>
    <mergeCell ref="V4:W4"/>
    <mergeCell ref="AB56:AB59"/>
    <mergeCell ref="F57:G59"/>
    <mergeCell ref="J57:K59"/>
    <mergeCell ref="N57:O59"/>
    <mergeCell ref="R57:S59"/>
    <mergeCell ref="V57:W59"/>
    <mergeCell ref="AB52:AB55"/>
    <mergeCell ref="F53:G55"/>
    <mergeCell ref="J53:K55"/>
    <mergeCell ref="N53:O55"/>
    <mergeCell ref="R53:S55"/>
    <mergeCell ref="V53:W55"/>
    <mergeCell ref="AB48:AB51"/>
    <mergeCell ref="F49:G51"/>
    <mergeCell ref="J49:K51"/>
    <mergeCell ref="N49:O51"/>
    <mergeCell ref="R49:S51"/>
    <mergeCell ref="V49:W51"/>
    <mergeCell ref="AB44:AB47"/>
    <mergeCell ref="F45:G47"/>
    <mergeCell ref="J45:K47"/>
    <mergeCell ref="N45:O47"/>
    <mergeCell ref="R45:S47"/>
    <mergeCell ref="V45:W47"/>
    <mergeCell ref="AB40:AB43"/>
    <mergeCell ref="F41:G43"/>
    <mergeCell ref="J41:K43"/>
    <mergeCell ref="N41:O43"/>
    <mergeCell ref="R41:S43"/>
    <mergeCell ref="V41:W43"/>
    <mergeCell ref="AB36:AB39"/>
    <mergeCell ref="F37:G39"/>
    <mergeCell ref="J37:K39"/>
    <mergeCell ref="N37:O39"/>
    <mergeCell ref="R37:S39"/>
    <mergeCell ref="V37:W39"/>
    <mergeCell ref="F35:G35"/>
    <mergeCell ref="J35:K35"/>
    <mergeCell ref="N35:O35"/>
    <mergeCell ref="R35:S35"/>
    <mergeCell ref="V35:W35"/>
    <mergeCell ref="F34:G34"/>
    <mergeCell ref="J34:K34"/>
    <mergeCell ref="N34:O34"/>
    <mergeCell ref="R34:S34"/>
    <mergeCell ref="V34:W34"/>
    <mergeCell ref="AB85:AB88"/>
    <mergeCell ref="F86:G88"/>
    <mergeCell ref="J86:K88"/>
    <mergeCell ref="N86:O88"/>
    <mergeCell ref="R86:S88"/>
    <mergeCell ref="V86:W88"/>
    <mergeCell ref="AB81:AB84"/>
    <mergeCell ref="F82:G84"/>
    <mergeCell ref="J82:K84"/>
    <mergeCell ref="N82:O84"/>
    <mergeCell ref="R82:S84"/>
    <mergeCell ref="V82:W84"/>
    <mergeCell ref="AB77:AB80"/>
    <mergeCell ref="F78:G80"/>
    <mergeCell ref="J78:K80"/>
    <mergeCell ref="N78:O80"/>
    <mergeCell ref="R78:S80"/>
    <mergeCell ref="V78:W80"/>
    <mergeCell ref="AB73:AB76"/>
    <mergeCell ref="F74:G76"/>
    <mergeCell ref="J74:K76"/>
    <mergeCell ref="N74:O76"/>
    <mergeCell ref="R74:S76"/>
    <mergeCell ref="V74:W76"/>
    <mergeCell ref="AB69:AB72"/>
    <mergeCell ref="F70:G72"/>
    <mergeCell ref="J70:K72"/>
    <mergeCell ref="N70:O72"/>
    <mergeCell ref="R70:S72"/>
    <mergeCell ref="V70:W72"/>
    <mergeCell ref="AB65:AB68"/>
    <mergeCell ref="F66:G68"/>
    <mergeCell ref="J66:K68"/>
    <mergeCell ref="N66:O68"/>
    <mergeCell ref="R66:S68"/>
    <mergeCell ref="V66:W68"/>
    <mergeCell ref="F63:G63"/>
    <mergeCell ref="J63:K63"/>
    <mergeCell ref="N63:O63"/>
    <mergeCell ref="R63:S63"/>
    <mergeCell ref="V63:W63"/>
    <mergeCell ref="F64:G64"/>
    <mergeCell ref="J64:K64"/>
    <mergeCell ref="N64:O64"/>
    <mergeCell ref="R64:S64"/>
    <mergeCell ref="V64:W64"/>
  </mergeCells>
  <conditionalFormatting sqref="C65:C67 C69:C71 C73:C75 C85:C87 C77:C79">
    <cfRule type="cellIs" dxfId="702" priority="293" stopIfTrue="1" operator="between">
      <formula>200</formula>
      <formula>300</formula>
    </cfRule>
  </conditionalFormatting>
  <conditionalFormatting sqref="AA62:AA64">
    <cfRule type="cellIs" dxfId="701" priority="294" stopIfTrue="1" operator="between">
      <formula>200</formula>
      <formula>300</formula>
    </cfRule>
  </conditionalFormatting>
  <conditionalFormatting sqref="V69:W69 J69:K69 F69:G69 E66:F66 L66:L69 N66 T66:T69 U66:V66 H66:H69 I66:J66 R66 E77:W77 E81:W81 E85:W85 E73:W73 M69:S69 X65:AA89 E67:E69 I67:I69 U67:U69">
    <cfRule type="cellIs" dxfId="700" priority="295" stopIfTrue="1" operator="between">
      <formula>200</formula>
      <formula>300</formula>
    </cfRule>
  </conditionalFormatting>
  <conditionalFormatting sqref="D69">
    <cfRule type="cellIs" dxfId="699" priority="292" stopIfTrue="1" operator="between">
      <formula>200</formula>
      <formula>300</formula>
    </cfRule>
  </conditionalFormatting>
  <conditionalFormatting sqref="D73">
    <cfRule type="cellIs" dxfId="698" priority="291" stopIfTrue="1" operator="between">
      <formula>200</formula>
      <formula>300</formula>
    </cfRule>
  </conditionalFormatting>
  <conditionalFormatting sqref="D77">
    <cfRule type="cellIs" dxfId="697" priority="290" stopIfTrue="1" operator="between">
      <formula>200</formula>
      <formula>300</formula>
    </cfRule>
  </conditionalFormatting>
  <conditionalFormatting sqref="D81">
    <cfRule type="cellIs" dxfId="696" priority="289" stopIfTrue="1" operator="between">
      <formula>200</formula>
      <formula>300</formula>
    </cfRule>
  </conditionalFormatting>
  <conditionalFormatting sqref="D85">
    <cfRule type="cellIs" dxfId="695" priority="288" stopIfTrue="1" operator="between">
      <formula>200</formula>
      <formula>300</formula>
    </cfRule>
  </conditionalFormatting>
  <conditionalFormatting sqref="C81:C83">
    <cfRule type="cellIs" dxfId="694" priority="287" stopIfTrue="1" operator="between">
      <formula>200</formula>
      <formula>300</formula>
    </cfRule>
  </conditionalFormatting>
  <conditionalFormatting sqref="D65">
    <cfRule type="cellIs" dxfId="693" priority="286" stopIfTrue="1" operator="between">
      <formula>200</formula>
      <formula>300</formula>
    </cfRule>
  </conditionalFormatting>
  <conditionalFormatting sqref="E65:W65">
    <cfRule type="cellIs" dxfId="692" priority="285" stopIfTrue="1" operator="between">
      <formula>200</formula>
      <formula>300</formula>
    </cfRule>
  </conditionalFormatting>
  <conditionalFormatting sqref="F82 L82:L84 N82 T82:T84 V82 H82:H84 J82 P82:P84 R82 D82:D84">
    <cfRule type="cellIs" dxfId="691" priority="281" stopIfTrue="1" operator="between">
      <formula>200</formula>
      <formula>300</formula>
    </cfRule>
  </conditionalFormatting>
  <conditionalFormatting sqref="F78 L78:L80 N78 T78:T80 V78 H78:H80 J78 P78:P80 R78">
    <cfRule type="cellIs" dxfId="690" priority="282" stopIfTrue="1" operator="between">
      <formula>200</formula>
      <formula>300</formula>
    </cfRule>
  </conditionalFormatting>
  <conditionalFormatting sqref="F86 L86:L89 N86 V86 H86:H89 J86 P86:P89 R86">
    <cfRule type="cellIs" dxfId="689" priority="280" stopIfTrue="1" operator="between">
      <formula>200</formula>
      <formula>300</formula>
    </cfRule>
  </conditionalFormatting>
  <conditionalFormatting sqref="F70 L70:L72 N70 T70:T72 V70 H70:H72 J70 P70:P72 R70">
    <cfRule type="cellIs" dxfId="688" priority="284" stopIfTrue="1" operator="between">
      <formula>200</formula>
      <formula>300</formula>
    </cfRule>
  </conditionalFormatting>
  <conditionalFormatting sqref="F74 L74:L76 N74 T74:T76 V74 H74:H76 J74 P74:P76 R74">
    <cfRule type="cellIs" dxfId="687" priority="283" stopIfTrue="1" operator="between">
      <formula>200</formula>
      <formula>300</formula>
    </cfRule>
  </conditionalFormatting>
  <conditionalFormatting sqref="Q66:Q68 Q74:Q76 Q78:Q80 Q82:Q84">
    <cfRule type="cellIs" dxfId="686" priority="279" stopIfTrue="1" operator="between">
      <formula>200</formula>
      <formula>300</formula>
    </cfRule>
  </conditionalFormatting>
  <conditionalFormatting sqref="T86:T89">
    <cfRule type="cellIs" dxfId="685" priority="278" stopIfTrue="1" operator="between">
      <formula>200</formula>
      <formula>300</formula>
    </cfRule>
  </conditionalFormatting>
  <conditionalFormatting sqref="M66:M68">
    <cfRule type="cellIs" dxfId="684" priority="277" stopIfTrue="1" operator="between">
      <formula>200</formula>
      <formula>300</formula>
    </cfRule>
  </conditionalFormatting>
  <conditionalFormatting sqref="D86:D89 D78:D80 D74:D76 D70:D72 D66:D68">
    <cfRule type="cellIs" dxfId="683" priority="275" stopIfTrue="1" operator="between">
      <formula>200</formula>
      <formula>300</formula>
    </cfRule>
  </conditionalFormatting>
  <conditionalFormatting sqref="P66:P68">
    <cfRule type="cellIs" dxfId="682" priority="276" stopIfTrue="1" operator="between">
      <formula>200</formula>
      <formula>300</formula>
    </cfRule>
  </conditionalFormatting>
  <conditionalFormatting sqref="E89">
    <cfRule type="cellIs" dxfId="681" priority="274" stopIfTrue="1" operator="between">
      <formula>200</formula>
      <formula>300</formula>
    </cfRule>
  </conditionalFormatting>
  <conditionalFormatting sqref="M89">
    <cfRule type="cellIs" dxfId="680" priority="272" stopIfTrue="1" operator="between">
      <formula>200</formula>
      <formula>300</formula>
    </cfRule>
  </conditionalFormatting>
  <conditionalFormatting sqref="I89">
    <cfRule type="cellIs" dxfId="679" priority="273" stopIfTrue="1" operator="between">
      <formula>200</formula>
      <formula>300</formula>
    </cfRule>
  </conditionalFormatting>
  <conditionalFormatting sqref="Q89">
    <cfRule type="cellIs" dxfId="678" priority="271" stopIfTrue="1" operator="between">
      <formula>200</formula>
      <formula>300</formula>
    </cfRule>
  </conditionalFormatting>
  <conditionalFormatting sqref="U89">
    <cfRule type="cellIs" dxfId="677" priority="270" stopIfTrue="1" operator="between">
      <formula>200</formula>
      <formula>300</formula>
    </cfRule>
  </conditionalFormatting>
  <conditionalFormatting sqref="E70:E72">
    <cfRule type="cellIs" dxfId="676" priority="166" stopIfTrue="1" operator="between">
      <formula>200</formula>
      <formula>300</formula>
    </cfRule>
  </conditionalFormatting>
  <conditionalFormatting sqref="E74:E76">
    <cfRule type="cellIs" dxfId="675" priority="165" stopIfTrue="1" operator="between">
      <formula>200</formula>
      <formula>300</formula>
    </cfRule>
  </conditionalFormatting>
  <conditionalFormatting sqref="E78:E80">
    <cfRule type="cellIs" dxfId="674" priority="164" stopIfTrue="1" operator="between">
      <formula>200</formula>
      <formula>300</formula>
    </cfRule>
  </conditionalFormatting>
  <conditionalFormatting sqref="E82:E84">
    <cfRule type="cellIs" dxfId="673" priority="163" stopIfTrue="1" operator="between">
      <formula>200</formula>
      <formula>300</formula>
    </cfRule>
  </conditionalFormatting>
  <conditionalFormatting sqref="E86:E88">
    <cfRule type="cellIs" dxfId="672" priority="162" stopIfTrue="1" operator="between">
      <formula>200</formula>
      <formula>300</formula>
    </cfRule>
  </conditionalFormatting>
  <conditionalFormatting sqref="I70:I72">
    <cfRule type="cellIs" dxfId="671" priority="161" stopIfTrue="1" operator="between">
      <formula>200</formula>
      <formula>300</formula>
    </cfRule>
  </conditionalFormatting>
  <conditionalFormatting sqref="I74:I76">
    <cfRule type="cellIs" dxfId="670" priority="160" stopIfTrue="1" operator="between">
      <formula>200</formula>
      <formula>300</formula>
    </cfRule>
  </conditionalFormatting>
  <conditionalFormatting sqref="I78:I80">
    <cfRule type="cellIs" dxfId="669" priority="159" stopIfTrue="1" operator="between">
      <formula>200</formula>
      <formula>300</formula>
    </cfRule>
  </conditionalFormatting>
  <conditionalFormatting sqref="I82:I84">
    <cfRule type="cellIs" dxfId="668" priority="158" stopIfTrue="1" operator="between">
      <formula>200</formula>
      <formula>300</formula>
    </cfRule>
  </conditionalFormatting>
  <conditionalFormatting sqref="I86:I88">
    <cfRule type="cellIs" dxfId="667" priority="157" stopIfTrue="1" operator="between">
      <formula>200</formula>
      <formula>300</formula>
    </cfRule>
  </conditionalFormatting>
  <conditionalFormatting sqref="M70:M72">
    <cfRule type="cellIs" dxfId="666" priority="156" stopIfTrue="1" operator="between">
      <formula>200</formula>
      <formula>300</formula>
    </cfRule>
  </conditionalFormatting>
  <conditionalFormatting sqref="M74:M76">
    <cfRule type="cellIs" dxfId="665" priority="155" stopIfTrue="1" operator="between">
      <formula>200</formula>
      <formula>300</formula>
    </cfRule>
  </conditionalFormatting>
  <conditionalFormatting sqref="M78:M80">
    <cfRule type="cellIs" dxfId="664" priority="154" stopIfTrue="1" operator="between">
      <formula>200</formula>
      <formula>300</formula>
    </cfRule>
  </conditionalFormatting>
  <conditionalFormatting sqref="M82:M84">
    <cfRule type="cellIs" dxfId="663" priority="153" stopIfTrue="1" operator="between">
      <formula>200</formula>
      <formula>300</formula>
    </cfRule>
  </conditionalFormatting>
  <conditionalFormatting sqref="M86:M88">
    <cfRule type="cellIs" dxfId="662" priority="152" stopIfTrue="1" operator="between">
      <formula>200</formula>
      <formula>300</formula>
    </cfRule>
  </conditionalFormatting>
  <conditionalFormatting sqref="Q70:Q72">
    <cfRule type="cellIs" dxfId="661" priority="151" stopIfTrue="1" operator="between">
      <formula>200</formula>
      <formula>300</formula>
    </cfRule>
  </conditionalFormatting>
  <conditionalFormatting sqref="Q86:Q88">
    <cfRule type="cellIs" dxfId="660" priority="150" stopIfTrue="1" operator="between">
      <formula>200</formula>
      <formula>300</formula>
    </cfRule>
  </conditionalFormatting>
  <conditionalFormatting sqref="U70:U72">
    <cfRule type="cellIs" dxfId="659" priority="149" stopIfTrue="1" operator="between">
      <formula>200</formula>
      <formula>300</formula>
    </cfRule>
  </conditionalFormatting>
  <conditionalFormatting sqref="U74:U76">
    <cfRule type="cellIs" dxfId="658" priority="148" stopIfTrue="1" operator="between">
      <formula>200</formula>
      <formula>300</formula>
    </cfRule>
  </conditionalFormatting>
  <conditionalFormatting sqref="U78:U80">
    <cfRule type="cellIs" dxfId="657" priority="147" stopIfTrue="1" operator="between">
      <formula>200</formula>
      <formula>300</formula>
    </cfRule>
  </conditionalFormatting>
  <conditionalFormatting sqref="U82:U84">
    <cfRule type="cellIs" dxfId="656" priority="146" stopIfTrue="1" operator="between">
      <formula>200</formula>
      <formula>300</formula>
    </cfRule>
  </conditionalFormatting>
  <conditionalFormatting sqref="U86:U88">
    <cfRule type="cellIs" dxfId="655" priority="145" stopIfTrue="1" operator="between">
      <formula>200</formula>
      <formula>300</formula>
    </cfRule>
  </conditionalFormatting>
  <conditionalFormatting sqref="X60:AA60 L60 H60 P60 T60 D60">
    <cfRule type="cellIs" dxfId="654" priority="144" stopIfTrue="1" operator="between">
      <formula>200</formula>
      <formula>300</formula>
    </cfRule>
  </conditionalFormatting>
  <conditionalFormatting sqref="E60">
    <cfRule type="cellIs" dxfId="653" priority="143" stopIfTrue="1" operator="between">
      <formula>200</formula>
      <formula>300</formula>
    </cfRule>
  </conditionalFormatting>
  <conditionalFormatting sqref="M60">
    <cfRule type="cellIs" dxfId="652" priority="141" stopIfTrue="1" operator="between">
      <formula>200</formula>
      <formula>300</formula>
    </cfRule>
  </conditionalFormatting>
  <conditionalFormatting sqref="I60">
    <cfRule type="cellIs" dxfId="651" priority="142" stopIfTrue="1" operator="between">
      <formula>200</formula>
      <formula>300</formula>
    </cfRule>
  </conditionalFormatting>
  <conditionalFormatting sqref="Q60">
    <cfRule type="cellIs" dxfId="650" priority="140" stopIfTrue="1" operator="between">
      <formula>200</formula>
      <formula>300</formula>
    </cfRule>
  </conditionalFormatting>
  <conditionalFormatting sqref="U60">
    <cfRule type="cellIs" dxfId="649" priority="139" stopIfTrue="1" operator="between">
      <formula>200</formula>
      <formula>300</formula>
    </cfRule>
  </conditionalFormatting>
  <conditionalFormatting sqref="C36:C38 C44:C46 C56:C58 C48:C50 C41:C42">
    <cfRule type="cellIs" dxfId="648" priority="136" stopIfTrue="1" operator="between">
      <formula>200</formula>
      <formula>300</formula>
    </cfRule>
  </conditionalFormatting>
  <conditionalFormatting sqref="AA33:AA35">
    <cfRule type="cellIs" dxfId="647" priority="137" stopIfTrue="1" operator="between">
      <formula>200</formula>
      <formula>300</formula>
    </cfRule>
  </conditionalFormatting>
  <conditionalFormatting sqref="E37:F37 L37:L39 N37 T37:T39 U37:V37 H37:H39 I37:J37 R37 E48:W48 E52:W52 E56:W56 E44:W44 X31:AA31 L31 H31 P31 T31 D31 X36:AA59 E38:E39 I38:I39 U38:U39">
    <cfRule type="cellIs" dxfId="646" priority="138" stopIfTrue="1" operator="between">
      <formula>200</formula>
      <formula>300</formula>
    </cfRule>
  </conditionalFormatting>
  <conditionalFormatting sqref="D44">
    <cfRule type="cellIs" dxfId="645" priority="134" stopIfTrue="1" operator="between">
      <formula>200</formula>
      <formula>300</formula>
    </cfRule>
  </conditionalFormatting>
  <conditionalFormatting sqref="D48">
    <cfRule type="cellIs" dxfId="644" priority="133" stopIfTrue="1" operator="between">
      <formula>200</formula>
      <formula>300</formula>
    </cfRule>
  </conditionalFormatting>
  <conditionalFormatting sqref="D52">
    <cfRule type="cellIs" dxfId="643" priority="132" stopIfTrue="1" operator="between">
      <formula>200</formula>
      <formula>300</formula>
    </cfRule>
  </conditionalFormatting>
  <conditionalFormatting sqref="D56">
    <cfRule type="cellIs" dxfId="642" priority="131" stopIfTrue="1" operator="between">
      <formula>200</formula>
      <formula>300</formula>
    </cfRule>
  </conditionalFormatting>
  <conditionalFormatting sqref="C52:C54">
    <cfRule type="cellIs" dxfId="641" priority="130" stopIfTrue="1" operator="between">
      <formula>200</formula>
      <formula>300</formula>
    </cfRule>
  </conditionalFormatting>
  <conditionalFormatting sqref="D36">
    <cfRule type="cellIs" dxfId="640" priority="129" stopIfTrue="1" operator="between">
      <formula>200</formula>
      <formula>300</formula>
    </cfRule>
  </conditionalFormatting>
  <conditionalFormatting sqref="E36:W36">
    <cfRule type="cellIs" dxfId="639" priority="128" stopIfTrue="1" operator="between">
      <formula>200</formula>
      <formula>300</formula>
    </cfRule>
  </conditionalFormatting>
  <conditionalFormatting sqref="F53 L53:L55 N53 T53:T55 V53 H53:H55 J53 P53:P55 R53 D53:D55">
    <cfRule type="cellIs" dxfId="638" priority="124" stopIfTrue="1" operator="between">
      <formula>200</formula>
      <formula>300</formula>
    </cfRule>
  </conditionalFormatting>
  <conditionalFormatting sqref="F49 L49:L51 N49 T49:T51 V49 H49:H51 J49 P49:P51 R49">
    <cfRule type="cellIs" dxfId="637" priority="125" stopIfTrue="1" operator="between">
      <formula>200</formula>
      <formula>300</formula>
    </cfRule>
  </conditionalFormatting>
  <conditionalFormatting sqref="F57 L57:L59 N57 V57 H57:H59 J57 P57:P59 R57">
    <cfRule type="cellIs" dxfId="636" priority="123" stopIfTrue="1" operator="between">
      <formula>200</formula>
      <formula>300</formula>
    </cfRule>
  </conditionalFormatting>
  <conditionalFormatting sqref="F41 L41:L43 N41 T41:T43 V41 H41:H43 J41 P41:P43 R41">
    <cfRule type="cellIs" dxfId="635" priority="127" stopIfTrue="1" operator="between">
      <formula>200</formula>
      <formula>300</formula>
    </cfRule>
  </conditionalFormatting>
  <conditionalFormatting sqref="F45 L45:L47 N45 T45:T47 V45 H45:H47 J45 P45:P47 R45">
    <cfRule type="cellIs" dxfId="634" priority="126" stopIfTrue="1" operator="between">
      <formula>200</formula>
      <formula>300</formula>
    </cfRule>
  </conditionalFormatting>
  <conditionalFormatting sqref="Q37:Q39 Q45:Q47 Q49:Q51 Q53:Q55">
    <cfRule type="cellIs" dxfId="633" priority="122" stopIfTrue="1" operator="between">
      <formula>200</formula>
      <formula>300</formula>
    </cfRule>
  </conditionalFormatting>
  <conditionalFormatting sqref="T57:T59">
    <cfRule type="cellIs" dxfId="632" priority="121" stopIfTrue="1" operator="between">
      <formula>200</formula>
      <formula>300</formula>
    </cfRule>
  </conditionalFormatting>
  <conditionalFormatting sqref="M37:M39">
    <cfRule type="cellIs" dxfId="631" priority="120" stopIfTrue="1" operator="between">
      <formula>200</formula>
      <formula>300</formula>
    </cfRule>
  </conditionalFormatting>
  <conditionalFormatting sqref="D57:D59 D49:D51 D45:D47 D41:D43 D37:D39">
    <cfRule type="cellIs" dxfId="630" priority="118" stopIfTrue="1" operator="between">
      <formula>200</formula>
      <formula>300</formula>
    </cfRule>
  </conditionalFormatting>
  <conditionalFormatting sqref="P37:P39">
    <cfRule type="cellIs" dxfId="629" priority="119" stopIfTrue="1" operator="between">
      <formula>200</formula>
      <formula>300</formula>
    </cfRule>
  </conditionalFormatting>
  <conditionalFormatting sqref="E31">
    <cfRule type="cellIs" dxfId="628" priority="117" stopIfTrue="1" operator="between">
      <formula>200</formula>
      <formula>300</formula>
    </cfRule>
  </conditionalFormatting>
  <conditionalFormatting sqref="M31">
    <cfRule type="cellIs" dxfId="627" priority="115" stopIfTrue="1" operator="between">
      <formula>200</formula>
      <formula>300</formula>
    </cfRule>
  </conditionalFormatting>
  <conditionalFormatting sqref="I31">
    <cfRule type="cellIs" dxfId="626" priority="116" stopIfTrue="1" operator="between">
      <formula>200</formula>
      <formula>300</formula>
    </cfRule>
  </conditionalFormatting>
  <conditionalFormatting sqref="Q31">
    <cfRule type="cellIs" dxfId="625" priority="114" stopIfTrue="1" operator="between">
      <formula>200</formula>
      <formula>300</formula>
    </cfRule>
  </conditionalFormatting>
  <conditionalFormatting sqref="U31">
    <cfRule type="cellIs" dxfId="624" priority="113" stopIfTrue="1" operator="between">
      <formula>200</formula>
      <formula>300</formula>
    </cfRule>
  </conditionalFormatting>
  <conditionalFormatting sqref="C40">
    <cfRule type="cellIs" dxfId="623" priority="102" stopIfTrue="1" operator="between">
      <formula>200</formula>
      <formula>300</formula>
    </cfRule>
  </conditionalFormatting>
  <conditionalFormatting sqref="E40">
    <cfRule type="cellIs" dxfId="622" priority="103" stopIfTrue="1" operator="between">
      <formula>200</formula>
      <formula>300</formula>
    </cfRule>
  </conditionalFormatting>
  <conditionalFormatting sqref="D40">
    <cfRule type="cellIs" dxfId="621" priority="101" stopIfTrue="1" operator="between">
      <formula>200</formula>
      <formula>300</formula>
    </cfRule>
  </conditionalFormatting>
  <conditionalFormatting sqref="F40:W40">
    <cfRule type="cellIs" dxfId="620" priority="100" stopIfTrue="1" operator="between">
      <formula>200</formula>
      <formula>300</formula>
    </cfRule>
  </conditionalFormatting>
  <conditionalFormatting sqref="E57:E59 E53:E55 E49:E51 E45:E47 E41:E43">
    <cfRule type="cellIs" dxfId="619" priority="99" stopIfTrue="1" operator="between">
      <formula>200</formula>
      <formula>300</formula>
    </cfRule>
  </conditionalFormatting>
  <conditionalFormatting sqref="I57:I59 I53:I55 I49:I51 I45:I47 I41:I43">
    <cfRule type="cellIs" dxfId="618" priority="98" stopIfTrue="1" operator="between">
      <formula>200</formula>
      <formula>300</formula>
    </cfRule>
  </conditionalFormatting>
  <conditionalFormatting sqref="M57:M59 M53:M55 M49:M51 M45:M47 M41:M43">
    <cfRule type="cellIs" dxfId="617" priority="97" stopIfTrue="1" operator="between">
      <formula>200</formula>
      <formula>300</formula>
    </cfRule>
  </conditionalFormatting>
  <conditionalFormatting sqref="Q57:Q59 Q41:Q43">
    <cfRule type="cellIs" dxfId="616" priority="96" stopIfTrue="1" operator="between">
      <formula>200</formula>
      <formula>300</formula>
    </cfRule>
  </conditionalFormatting>
  <conditionalFormatting sqref="U57:U59 U53:U55 U49:U51 U45:U47 U41:U43">
    <cfRule type="cellIs" dxfId="615" priority="95" stopIfTrue="1" operator="between">
      <formula>200</formula>
      <formula>300</formula>
    </cfRule>
  </conditionalFormatting>
  <conditionalFormatting sqref="C6:C8 C10:C12 C14:C16 C22:C24 C18:C20">
    <cfRule type="cellIs" dxfId="614" priority="92" stopIfTrue="1" operator="between">
      <formula>200</formula>
      <formula>300</formula>
    </cfRule>
  </conditionalFormatting>
  <conditionalFormatting sqref="AA3:AA5">
    <cfRule type="cellIs" dxfId="613" priority="93" stopIfTrue="1" operator="between">
      <formula>200</formula>
      <formula>300</formula>
    </cfRule>
  </conditionalFormatting>
  <conditionalFormatting sqref="E18 E22 E26 E14 X1:AA1 L1 H1 P1 T1 D1 X6:AA30 E7:E10">
    <cfRule type="cellIs" dxfId="612" priority="94" stopIfTrue="1" operator="between">
      <formula>200</formula>
      <formula>300</formula>
    </cfRule>
  </conditionalFormatting>
  <conditionalFormatting sqref="D10">
    <cfRule type="cellIs" dxfId="611" priority="91" stopIfTrue="1" operator="between">
      <formula>200</formula>
      <formula>300</formula>
    </cfRule>
  </conditionalFormatting>
  <conditionalFormatting sqref="D14">
    <cfRule type="cellIs" dxfId="610" priority="90" stopIfTrue="1" operator="between">
      <formula>200</formula>
      <formula>300</formula>
    </cfRule>
  </conditionalFormatting>
  <conditionalFormatting sqref="D18">
    <cfRule type="cellIs" dxfId="609" priority="89" stopIfTrue="1" operator="between">
      <formula>200</formula>
      <formula>300</formula>
    </cfRule>
  </conditionalFormatting>
  <conditionalFormatting sqref="D22">
    <cfRule type="cellIs" dxfId="608" priority="88" stopIfTrue="1" operator="between">
      <formula>200</formula>
      <formula>300</formula>
    </cfRule>
  </conditionalFormatting>
  <conditionalFormatting sqref="D26">
    <cfRule type="cellIs" dxfId="607" priority="87" stopIfTrue="1" operator="between">
      <formula>200</formula>
      <formula>300</formula>
    </cfRule>
  </conditionalFormatting>
  <conditionalFormatting sqref="D6">
    <cfRule type="cellIs" dxfId="606" priority="86" stopIfTrue="1" operator="between">
      <formula>200</formula>
      <formula>300</formula>
    </cfRule>
  </conditionalFormatting>
  <conditionalFormatting sqref="E6">
    <cfRule type="cellIs" dxfId="605" priority="85" stopIfTrue="1" operator="between">
      <formula>200</formula>
      <formula>300</formula>
    </cfRule>
  </conditionalFormatting>
  <conditionalFormatting sqref="L30 H30 P30">
    <cfRule type="cellIs" dxfId="604" priority="84" stopIfTrue="1" operator="between">
      <formula>200</formula>
      <formula>300</formula>
    </cfRule>
  </conditionalFormatting>
  <conditionalFormatting sqref="Q7:Q9 Q15:Q17 Q19:Q21 Q23:Q25">
    <cfRule type="cellIs" dxfId="603" priority="62" stopIfTrue="1" operator="between">
      <formula>200</formula>
      <formula>300</formula>
    </cfRule>
  </conditionalFormatting>
  <conditionalFormatting sqref="T30">
    <cfRule type="cellIs" dxfId="602" priority="83" stopIfTrue="1" operator="between">
      <formula>200</formula>
      <formula>300</formula>
    </cfRule>
  </conditionalFormatting>
  <conditionalFormatting sqref="M7:M9">
    <cfRule type="cellIs" dxfId="601" priority="60" stopIfTrue="1" operator="between">
      <formula>200</formula>
      <formula>300</formula>
    </cfRule>
  </conditionalFormatting>
  <conditionalFormatting sqref="D30 D19:D21 D15:D17 D11:D13 D7:D9">
    <cfRule type="cellIs" dxfId="600" priority="82" stopIfTrue="1" operator="between">
      <formula>200</formula>
      <formula>300</formula>
    </cfRule>
  </conditionalFormatting>
  <conditionalFormatting sqref="P7:P9">
    <cfRule type="cellIs" dxfId="599" priority="59" stopIfTrue="1" operator="between">
      <formula>200</formula>
      <formula>300</formula>
    </cfRule>
  </conditionalFormatting>
  <conditionalFormatting sqref="E30">
    <cfRule type="cellIs" dxfId="598" priority="81" stopIfTrue="1" operator="between">
      <formula>200</formula>
      <formula>300</formula>
    </cfRule>
  </conditionalFormatting>
  <conditionalFormatting sqref="M30">
    <cfRule type="cellIs" dxfId="597" priority="79" stopIfTrue="1" operator="between">
      <formula>200</formula>
      <formula>300</formula>
    </cfRule>
  </conditionalFormatting>
  <conditionalFormatting sqref="I30">
    <cfRule type="cellIs" dxfId="596" priority="80" stopIfTrue="1" operator="between">
      <formula>200</formula>
      <formula>300</formula>
    </cfRule>
  </conditionalFormatting>
  <conditionalFormatting sqref="Q30">
    <cfRule type="cellIs" dxfId="595" priority="78" stopIfTrue="1" operator="between">
      <formula>200</formula>
      <formula>300</formula>
    </cfRule>
  </conditionalFormatting>
  <conditionalFormatting sqref="U30">
    <cfRule type="cellIs" dxfId="594" priority="77" stopIfTrue="1" operator="between">
      <formula>200</formula>
      <formula>300</formula>
    </cfRule>
  </conditionalFormatting>
  <conditionalFormatting sqref="E1">
    <cfRule type="cellIs" dxfId="593" priority="76" stopIfTrue="1" operator="between">
      <formula>200</formula>
      <formula>300</formula>
    </cfRule>
  </conditionalFormatting>
  <conditionalFormatting sqref="M1">
    <cfRule type="cellIs" dxfId="592" priority="74" stopIfTrue="1" operator="between">
      <formula>200</formula>
      <formula>300</formula>
    </cfRule>
  </conditionalFormatting>
  <conditionalFormatting sqref="I1">
    <cfRule type="cellIs" dxfId="591" priority="75" stopIfTrue="1" operator="between">
      <formula>200</formula>
      <formula>300</formula>
    </cfRule>
  </conditionalFormatting>
  <conditionalFormatting sqref="Q1">
    <cfRule type="cellIs" dxfId="590" priority="73" stopIfTrue="1" operator="between">
      <formula>200</formula>
      <formula>300</formula>
    </cfRule>
  </conditionalFormatting>
  <conditionalFormatting sqref="U1">
    <cfRule type="cellIs" dxfId="589" priority="72" stopIfTrue="1" operator="between">
      <formula>200</formula>
      <formula>300</formula>
    </cfRule>
  </conditionalFormatting>
  <conditionalFormatting sqref="D27:D29">
    <cfRule type="cellIs" dxfId="588" priority="71" stopIfTrue="1" operator="between">
      <formula>200</formula>
      <formula>300</formula>
    </cfRule>
  </conditionalFormatting>
  <conditionalFormatting sqref="D23:D25">
    <cfRule type="cellIs" dxfId="587" priority="70" stopIfTrue="1" operator="between">
      <formula>200</formula>
      <formula>300</formula>
    </cfRule>
  </conditionalFormatting>
  <conditionalFormatting sqref="V10:W10 J10:K10 F7 L7:L10 N7 T7:T10 U7:V7 I7:J7 R7 F18:G18 F22:G22 F26:G26 F14:G14 M10:S10 F10:G10 I14:W14 I26:W26 I22:W22 I18:W18 I8:I10 U8:U10">
    <cfRule type="cellIs" dxfId="586" priority="69" stopIfTrue="1" operator="between">
      <formula>200</formula>
      <formula>300</formula>
    </cfRule>
  </conditionalFormatting>
  <conditionalFormatting sqref="F6:G6 I6:W6">
    <cfRule type="cellIs" dxfId="585" priority="68" stopIfTrue="1" operator="between">
      <formula>200</formula>
      <formula>300</formula>
    </cfRule>
  </conditionalFormatting>
  <conditionalFormatting sqref="F23 N23 T23:T25 V23 J23 P23:P25 R23">
    <cfRule type="cellIs" dxfId="584" priority="64" stopIfTrue="1" operator="between">
      <formula>200</formula>
      <formula>300</formula>
    </cfRule>
  </conditionalFormatting>
  <conditionalFormatting sqref="F19 N19 T19:T21 V19 J19 P19:P21 R19">
    <cfRule type="cellIs" dxfId="583" priority="65" stopIfTrue="1" operator="between">
      <formula>200</formula>
      <formula>300</formula>
    </cfRule>
  </conditionalFormatting>
  <conditionalFormatting sqref="F27 N27 V27 J27 P27:P29 R27">
    <cfRule type="cellIs" dxfId="582" priority="63" stopIfTrue="1" operator="between">
      <formula>200</formula>
      <formula>300</formula>
    </cfRule>
  </conditionalFormatting>
  <conditionalFormatting sqref="F11 N11 T11:T13 V11 J11 P11:P13 R11">
    <cfRule type="cellIs" dxfId="581" priority="67" stopIfTrue="1" operator="between">
      <formula>200</formula>
      <formula>300</formula>
    </cfRule>
  </conditionalFormatting>
  <conditionalFormatting sqref="F15 N15 T15:T17 V15 J15 P15:P17 R15">
    <cfRule type="cellIs" dxfId="580" priority="66" stopIfTrue="1" operator="between">
      <formula>200</formula>
      <formula>300</formula>
    </cfRule>
  </conditionalFormatting>
  <conditionalFormatting sqref="T27:T29">
    <cfRule type="cellIs" dxfId="579" priority="61" stopIfTrue="1" operator="between">
      <formula>200</formula>
      <formula>300</formula>
    </cfRule>
  </conditionalFormatting>
  <conditionalFormatting sqref="H14">
    <cfRule type="cellIs" dxfId="578" priority="19" stopIfTrue="1" operator="between">
      <formula>200</formula>
      <formula>300</formula>
    </cfRule>
  </conditionalFormatting>
  <conditionalFormatting sqref="E11:E13">
    <cfRule type="cellIs" dxfId="577" priority="36" stopIfTrue="1" operator="between">
      <formula>200</formula>
      <formula>300</formula>
    </cfRule>
  </conditionalFormatting>
  <conditionalFormatting sqref="E15:E17">
    <cfRule type="cellIs" dxfId="576" priority="35" stopIfTrue="1" operator="between">
      <formula>200</formula>
      <formula>300</formula>
    </cfRule>
  </conditionalFormatting>
  <conditionalFormatting sqref="E19:E21">
    <cfRule type="cellIs" dxfId="575" priority="34" stopIfTrue="1" operator="between">
      <formula>200</formula>
      <formula>300</formula>
    </cfRule>
  </conditionalFormatting>
  <conditionalFormatting sqref="E23:E25">
    <cfRule type="cellIs" dxfId="574" priority="33" stopIfTrue="1" operator="between">
      <formula>200</formula>
      <formula>300</formula>
    </cfRule>
  </conditionalFormatting>
  <conditionalFormatting sqref="E27:E29">
    <cfRule type="cellIs" dxfId="573" priority="32" stopIfTrue="1" operator="between">
      <formula>200</formula>
      <formula>300</formula>
    </cfRule>
  </conditionalFormatting>
  <conditionalFormatting sqref="I11:I13">
    <cfRule type="cellIs" dxfId="572" priority="11" stopIfTrue="1" operator="between">
      <formula>200</formula>
      <formula>300</formula>
    </cfRule>
  </conditionalFormatting>
  <conditionalFormatting sqref="L27:L29 L23:L25 L19:L21 L15:L17 L11:L13">
    <cfRule type="cellIs" dxfId="571" priority="30" stopIfTrue="1" operator="between">
      <formula>200</formula>
      <formula>300</formula>
    </cfRule>
  </conditionalFormatting>
  <conditionalFormatting sqref="M11:M13">
    <cfRule type="cellIs" dxfId="570" priority="29" stopIfTrue="1" operator="between">
      <formula>200</formula>
      <formula>300</formula>
    </cfRule>
  </conditionalFormatting>
  <conditionalFormatting sqref="M15:M17">
    <cfRule type="cellIs" dxfId="569" priority="28" stopIfTrue="1" operator="between">
      <formula>200</formula>
      <formula>300</formula>
    </cfRule>
  </conditionalFormatting>
  <conditionalFormatting sqref="M19:M21">
    <cfRule type="cellIs" dxfId="568" priority="27" stopIfTrue="1" operator="between">
      <formula>200</formula>
      <formula>300</formula>
    </cfRule>
  </conditionalFormatting>
  <conditionalFormatting sqref="M23:M25">
    <cfRule type="cellIs" dxfId="567" priority="26" stopIfTrue="1" operator="between">
      <formula>200</formula>
      <formula>300</formula>
    </cfRule>
  </conditionalFormatting>
  <conditionalFormatting sqref="M27:M29">
    <cfRule type="cellIs" dxfId="566" priority="25" stopIfTrue="1" operator="between">
      <formula>200</formula>
      <formula>300</formula>
    </cfRule>
  </conditionalFormatting>
  <conditionalFormatting sqref="U15:U17">
    <cfRule type="cellIs" dxfId="565" priority="4" stopIfTrue="1" operator="between">
      <formula>200</formula>
      <formula>300</formula>
    </cfRule>
  </conditionalFormatting>
  <conditionalFormatting sqref="U19:U21">
    <cfRule type="cellIs" dxfId="564" priority="3" stopIfTrue="1" operator="between">
      <formula>200</formula>
      <formula>300</formula>
    </cfRule>
  </conditionalFormatting>
  <conditionalFormatting sqref="U23:U25">
    <cfRule type="cellIs" dxfId="563" priority="2" stopIfTrue="1" operator="between">
      <formula>200</formula>
      <formula>300</formula>
    </cfRule>
  </conditionalFormatting>
  <conditionalFormatting sqref="U27:U29">
    <cfRule type="cellIs" dxfId="562" priority="1" stopIfTrue="1" operator="between">
      <formula>200</formula>
      <formula>300</formula>
    </cfRule>
  </conditionalFormatting>
  <conditionalFormatting sqref="H10">
    <cfRule type="cellIs" dxfId="561" priority="20" stopIfTrue="1" operator="between">
      <formula>200</formula>
      <formula>300</formula>
    </cfRule>
  </conditionalFormatting>
  <conditionalFormatting sqref="H18">
    <cfRule type="cellIs" dxfId="560" priority="18" stopIfTrue="1" operator="between">
      <formula>200</formula>
      <formula>300</formula>
    </cfRule>
  </conditionalFormatting>
  <conditionalFormatting sqref="H22">
    <cfRule type="cellIs" dxfId="559" priority="17" stopIfTrue="1" operator="between">
      <formula>200</formula>
      <formula>300</formula>
    </cfRule>
  </conditionalFormatting>
  <conditionalFormatting sqref="H26">
    <cfRule type="cellIs" dxfId="558" priority="16" stopIfTrue="1" operator="between">
      <formula>200</formula>
      <formula>300</formula>
    </cfRule>
  </conditionalFormatting>
  <conditionalFormatting sqref="H6">
    <cfRule type="cellIs" dxfId="557" priority="15" stopIfTrue="1" operator="between">
      <formula>200</formula>
      <formula>300</formula>
    </cfRule>
  </conditionalFormatting>
  <conditionalFormatting sqref="H19:H21 H15:H17 H11:H13 H7:H9">
    <cfRule type="cellIs" dxfId="556" priority="14" stopIfTrue="1" operator="between">
      <formula>200</formula>
      <formula>300</formula>
    </cfRule>
  </conditionalFormatting>
  <conditionalFormatting sqref="H27:H29">
    <cfRule type="cellIs" dxfId="555" priority="13" stopIfTrue="1" operator="between">
      <formula>200</formula>
      <formula>300</formula>
    </cfRule>
  </conditionalFormatting>
  <conditionalFormatting sqref="H23:H25">
    <cfRule type="cellIs" dxfId="554" priority="12" stopIfTrue="1" operator="between">
      <formula>200</formula>
      <formula>300</formula>
    </cfRule>
  </conditionalFormatting>
  <conditionalFormatting sqref="I15:I17">
    <cfRule type="cellIs" dxfId="553" priority="10" stopIfTrue="1" operator="between">
      <formula>200</formula>
      <formula>300</formula>
    </cfRule>
  </conditionalFormatting>
  <conditionalFormatting sqref="I19:I21">
    <cfRule type="cellIs" dxfId="552" priority="9" stopIfTrue="1" operator="between">
      <formula>200</formula>
      <formula>300</formula>
    </cfRule>
  </conditionalFormatting>
  <conditionalFormatting sqref="I23:I25">
    <cfRule type="cellIs" dxfId="551" priority="8" stopIfTrue="1" operator="between">
      <formula>200</formula>
      <formula>300</formula>
    </cfRule>
  </conditionalFormatting>
  <conditionalFormatting sqref="I27:I29">
    <cfRule type="cellIs" dxfId="550" priority="7" stopIfTrue="1" operator="between">
      <formula>200</formula>
      <formula>300</formula>
    </cfRule>
  </conditionalFormatting>
  <conditionalFormatting sqref="Q27:Q29 Q11:Q13">
    <cfRule type="cellIs" dxfId="549" priority="6" stopIfTrue="1" operator="between">
      <formula>200</formula>
      <formula>300</formula>
    </cfRule>
  </conditionalFormatting>
  <conditionalFormatting sqref="U11:U13">
    <cfRule type="cellIs" dxfId="548" priority="5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zoomScale="96" zoomScaleNormal="96" workbookViewId="0">
      <selection activeCell="A3" sqref="A3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5.7109375" style="35" bestFit="1" customWidth="1"/>
    <col min="9" max="9" width="7" style="35" customWidth="1"/>
    <col min="10" max="10" width="6.42578125" style="35" bestFit="1" customWidth="1"/>
    <col min="11" max="11" width="11.855468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s="101" customFormat="1" ht="16.899999999999999" customHeight="1" x14ac:dyDescent="0.2">
      <c r="A1" s="79"/>
      <c r="B1" s="105"/>
      <c r="C1" s="106"/>
      <c r="D1" s="107"/>
      <c r="E1" s="108"/>
      <c r="F1" s="109"/>
      <c r="G1" s="109"/>
      <c r="H1" s="107"/>
      <c r="I1" s="108"/>
      <c r="J1" s="109"/>
      <c r="K1" s="109"/>
      <c r="L1" s="107"/>
      <c r="M1" s="108"/>
      <c r="N1" s="109"/>
      <c r="O1" s="109"/>
      <c r="P1" s="107"/>
      <c r="Q1" s="108"/>
      <c r="R1" s="109"/>
      <c r="S1" s="109"/>
      <c r="T1" s="107"/>
      <c r="U1" s="108"/>
      <c r="V1" s="109"/>
      <c r="W1" s="109"/>
      <c r="X1" s="108"/>
      <c r="Y1" s="107"/>
      <c r="Z1" s="110"/>
      <c r="AA1" s="111"/>
      <c r="AB1" s="112"/>
    </row>
    <row r="2" spans="1:34" ht="22.5" x14ac:dyDescent="0.25">
      <c r="B2" s="36"/>
      <c r="C2" s="37"/>
      <c r="D2" s="38"/>
      <c r="E2" s="39"/>
      <c r="F2" s="39"/>
      <c r="G2" s="39" t="s">
        <v>148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40"/>
      <c r="V2" s="189" t="s">
        <v>65</v>
      </c>
      <c r="W2" s="41"/>
      <c r="X2" s="41"/>
      <c r="Y2" s="41"/>
      <c r="Z2" s="37"/>
      <c r="AA2" s="37"/>
      <c r="AB2" s="38"/>
    </row>
    <row r="3" spans="1:34" ht="20.25" thickBot="1" x14ac:dyDescent="0.3">
      <c r="B3" s="42" t="s">
        <v>30</v>
      </c>
      <c r="C3" s="43"/>
      <c r="D3" s="38"/>
      <c r="E3" s="4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34" x14ac:dyDescent="0.25">
      <c r="B4" s="113" t="s">
        <v>3</v>
      </c>
      <c r="C4" s="45" t="s">
        <v>15</v>
      </c>
      <c r="D4" s="46"/>
      <c r="E4" s="217" t="s">
        <v>31</v>
      </c>
      <c r="F4" s="271" t="s">
        <v>32</v>
      </c>
      <c r="G4" s="272"/>
      <c r="H4" s="48"/>
      <c r="I4" s="217" t="s">
        <v>33</v>
      </c>
      <c r="J4" s="271" t="s">
        <v>32</v>
      </c>
      <c r="K4" s="272"/>
      <c r="L4" s="49"/>
      <c r="M4" s="217" t="s">
        <v>34</v>
      </c>
      <c r="N4" s="271" t="s">
        <v>32</v>
      </c>
      <c r="O4" s="272"/>
      <c r="P4" s="49"/>
      <c r="Q4" s="217" t="s">
        <v>35</v>
      </c>
      <c r="R4" s="271" t="s">
        <v>32</v>
      </c>
      <c r="S4" s="272"/>
      <c r="T4" s="50"/>
      <c r="U4" s="217" t="s">
        <v>36</v>
      </c>
      <c r="V4" s="271" t="s">
        <v>32</v>
      </c>
      <c r="W4" s="272"/>
      <c r="X4" s="217" t="s">
        <v>37</v>
      </c>
      <c r="Y4" s="51"/>
      <c r="Z4" s="52" t="s">
        <v>38</v>
      </c>
      <c r="AA4" s="53" t="s">
        <v>39</v>
      </c>
      <c r="AB4" s="54" t="s">
        <v>37</v>
      </c>
    </row>
    <row r="5" spans="1:34" ht="17.25" thickBot="1" x14ac:dyDescent="0.3">
      <c r="A5" s="55"/>
      <c r="B5" s="114" t="s">
        <v>40</v>
      </c>
      <c r="C5" s="56"/>
      <c r="D5" s="57"/>
      <c r="E5" s="58" t="s">
        <v>41</v>
      </c>
      <c r="F5" s="273" t="s">
        <v>42</v>
      </c>
      <c r="G5" s="274"/>
      <c r="H5" s="59"/>
      <c r="I5" s="58" t="s">
        <v>41</v>
      </c>
      <c r="J5" s="273" t="s">
        <v>42</v>
      </c>
      <c r="K5" s="274"/>
      <c r="L5" s="58"/>
      <c r="M5" s="58" t="s">
        <v>41</v>
      </c>
      <c r="N5" s="273" t="s">
        <v>42</v>
      </c>
      <c r="O5" s="274"/>
      <c r="P5" s="58"/>
      <c r="Q5" s="58" t="s">
        <v>41</v>
      </c>
      <c r="R5" s="273" t="s">
        <v>42</v>
      </c>
      <c r="S5" s="274"/>
      <c r="T5" s="60"/>
      <c r="U5" s="58" t="s">
        <v>41</v>
      </c>
      <c r="V5" s="273" t="s">
        <v>42</v>
      </c>
      <c r="W5" s="274"/>
      <c r="X5" s="61" t="s">
        <v>41</v>
      </c>
      <c r="Y5" s="62" t="s">
        <v>43</v>
      </c>
      <c r="Z5" s="63" t="s">
        <v>44</v>
      </c>
      <c r="AA5" s="64" t="s">
        <v>45</v>
      </c>
      <c r="AB5" s="65" t="s">
        <v>46</v>
      </c>
    </row>
    <row r="6" spans="1:34" ht="41.25" customHeight="1" thickBot="1" x14ac:dyDescent="0.3">
      <c r="A6" s="66"/>
      <c r="B6" s="95" t="s">
        <v>102</v>
      </c>
      <c r="C6" s="115">
        <f>SUM(C7:C9)</f>
        <v>218</v>
      </c>
      <c r="D6" s="67">
        <f>SUM(D7:D9)</f>
        <v>318</v>
      </c>
      <c r="E6" s="68">
        <f>SUM(E7:E9)</f>
        <v>536</v>
      </c>
      <c r="F6" s="69">
        <f>E26</f>
        <v>518</v>
      </c>
      <c r="G6" s="70" t="str">
        <f>B26</f>
        <v>Temper</v>
      </c>
      <c r="H6" s="71">
        <f>SUM(H7:H9)</f>
        <v>327</v>
      </c>
      <c r="I6" s="72">
        <f>SUM(I7:I9)</f>
        <v>545</v>
      </c>
      <c r="J6" s="72">
        <f>I22</f>
        <v>592</v>
      </c>
      <c r="K6" s="73" t="str">
        <f>B22</f>
        <v>Latestoil</v>
      </c>
      <c r="L6" s="74">
        <f>SUM(L7:L9)</f>
        <v>287</v>
      </c>
      <c r="M6" s="69">
        <f>SUM(M7:M9)</f>
        <v>505</v>
      </c>
      <c r="N6" s="69">
        <f>M18</f>
        <v>555</v>
      </c>
      <c r="O6" s="70" t="str">
        <f>B18</f>
        <v>Kunda Trans</v>
      </c>
      <c r="P6" s="75">
        <f>SUM(P7:P9)</f>
        <v>342</v>
      </c>
      <c r="Q6" s="69">
        <f>SUM(Q7:Q9)</f>
        <v>560</v>
      </c>
      <c r="R6" s="69">
        <f>Q14</f>
        <v>538</v>
      </c>
      <c r="S6" s="70" t="str">
        <f>B14</f>
        <v>VERX</v>
      </c>
      <c r="T6" s="75">
        <f>SUM(T7:T9)</f>
        <v>327</v>
      </c>
      <c r="U6" s="69">
        <f>SUM(U7:U9)</f>
        <v>545</v>
      </c>
      <c r="V6" s="69">
        <f>U10</f>
        <v>617</v>
      </c>
      <c r="W6" s="70" t="str">
        <f>B10</f>
        <v>TER Team</v>
      </c>
      <c r="X6" s="76">
        <f t="shared" ref="X6:X29" si="0">E6+I6+M6+Q6+U6</f>
        <v>2691</v>
      </c>
      <c r="Y6" s="74">
        <f>SUM(Y7:Y9)</f>
        <v>2506</v>
      </c>
      <c r="Z6" s="77">
        <f>AVERAGE(Z7,Z8,Z9)</f>
        <v>179.4</v>
      </c>
      <c r="AA6" s="78">
        <f>AVERAGE(AA7,AA8,AA9)</f>
        <v>106.73333333333335</v>
      </c>
      <c r="AB6" s="262">
        <f>F7+J7+N7+R7+V7</f>
        <v>2</v>
      </c>
    </row>
    <row r="7" spans="1:34" ht="16.899999999999999" customHeight="1" x14ac:dyDescent="0.25">
      <c r="A7" s="79"/>
      <c r="B7" s="80" t="s">
        <v>106</v>
      </c>
      <c r="C7" s="117">
        <f>191-10</f>
        <v>181</v>
      </c>
      <c r="D7" s="81"/>
      <c r="E7" s="82">
        <f>D7+C7</f>
        <v>181</v>
      </c>
      <c r="F7" s="265">
        <v>1</v>
      </c>
      <c r="G7" s="266"/>
      <c r="H7" s="83">
        <v>0</v>
      </c>
      <c r="I7" s="84">
        <f>H7+C7</f>
        <v>181</v>
      </c>
      <c r="J7" s="265">
        <v>0</v>
      </c>
      <c r="K7" s="266"/>
      <c r="L7" s="83">
        <v>0</v>
      </c>
      <c r="M7" s="84">
        <f>L7+C7</f>
        <v>181</v>
      </c>
      <c r="N7" s="265">
        <v>0</v>
      </c>
      <c r="O7" s="266"/>
      <c r="P7" s="83">
        <v>0</v>
      </c>
      <c r="Q7" s="82">
        <f>P7+C7</f>
        <v>181</v>
      </c>
      <c r="R7" s="265">
        <v>1</v>
      </c>
      <c r="S7" s="266"/>
      <c r="T7" s="81">
        <v>0</v>
      </c>
      <c r="U7" s="82">
        <f>T7+C7</f>
        <v>181</v>
      </c>
      <c r="V7" s="265">
        <v>0</v>
      </c>
      <c r="W7" s="266"/>
      <c r="X7" s="84">
        <f t="shared" si="0"/>
        <v>905</v>
      </c>
      <c r="Y7" s="83">
        <v>905</v>
      </c>
      <c r="Z7" s="85">
        <f>AVERAGE(E7,I7,M7,Q7,U7)</f>
        <v>181</v>
      </c>
      <c r="AA7" s="86">
        <f>AVERAGE(E7,I7,M7,Q7,U7)-C7</f>
        <v>0</v>
      </c>
      <c r="AB7" s="263"/>
    </row>
    <row r="8" spans="1:34" s="55" customFormat="1" ht="16.149999999999999" customHeight="1" x14ac:dyDescent="0.25">
      <c r="A8" s="79"/>
      <c r="B8" s="87" t="s">
        <v>147</v>
      </c>
      <c r="C8" s="119">
        <v>16</v>
      </c>
      <c r="D8" s="81">
        <v>142</v>
      </c>
      <c r="E8" s="82">
        <f t="shared" ref="E8:E9" si="1">D8+C8</f>
        <v>158</v>
      </c>
      <c r="F8" s="267"/>
      <c r="G8" s="268"/>
      <c r="H8" s="83">
        <v>144</v>
      </c>
      <c r="I8" s="84">
        <f t="shared" ref="I8:I9" si="2">H8+C8</f>
        <v>160</v>
      </c>
      <c r="J8" s="267"/>
      <c r="K8" s="268"/>
      <c r="L8" s="83">
        <v>131</v>
      </c>
      <c r="M8" s="84">
        <f t="shared" ref="M8:M9" si="3">L8+C8</f>
        <v>147</v>
      </c>
      <c r="N8" s="267"/>
      <c r="O8" s="268"/>
      <c r="P8" s="81">
        <v>142</v>
      </c>
      <c r="Q8" s="82">
        <f t="shared" ref="Q8:Q9" si="4">P8+C8</f>
        <v>158</v>
      </c>
      <c r="R8" s="267"/>
      <c r="S8" s="268"/>
      <c r="T8" s="81">
        <v>160</v>
      </c>
      <c r="U8" s="82">
        <f t="shared" ref="U8:U9" si="5">T8+C8</f>
        <v>176</v>
      </c>
      <c r="V8" s="267"/>
      <c r="W8" s="268"/>
      <c r="X8" s="84">
        <f t="shared" si="0"/>
        <v>799</v>
      </c>
      <c r="Y8" s="83">
        <f>D8+H8+L8+P8+T8</f>
        <v>719</v>
      </c>
      <c r="Z8" s="85">
        <f>AVERAGE(E8,I8,M8,Q8,U8)</f>
        <v>159.80000000000001</v>
      </c>
      <c r="AA8" s="86">
        <f>AVERAGE(E8,I8,M8,Q8,U8)-C8</f>
        <v>143.80000000000001</v>
      </c>
      <c r="AB8" s="263"/>
      <c r="AD8" s="35"/>
      <c r="AE8" s="35"/>
      <c r="AF8" s="35"/>
      <c r="AG8" s="35"/>
      <c r="AH8" s="35"/>
    </row>
    <row r="9" spans="1:34" s="55" customFormat="1" ht="17.45" customHeight="1" thickBot="1" x14ac:dyDescent="0.3">
      <c r="A9" s="79"/>
      <c r="B9" s="89" t="s">
        <v>101</v>
      </c>
      <c r="C9" s="121">
        <v>21</v>
      </c>
      <c r="D9" s="81">
        <v>176</v>
      </c>
      <c r="E9" s="82">
        <f t="shared" si="1"/>
        <v>197</v>
      </c>
      <c r="F9" s="269"/>
      <c r="G9" s="270"/>
      <c r="H9" s="91">
        <v>183</v>
      </c>
      <c r="I9" s="84">
        <f t="shared" si="2"/>
        <v>204</v>
      </c>
      <c r="J9" s="269"/>
      <c r="K9" s="270"/>
      <c r="L9" s="83">
        <v>156</v>
      </c>
      <c r="M9" s="84">
        <f t="shared" si="3"/>
        <v>177</v>
      </c>
      <c r="N9" s="269"/>
      <c r="O9" s="270"/>
      <c r="P9" s="81">
        <v>200</v>
      </c>
      <c r="Q9" s="82">
        <f t="shared" si="4"/>
        <v>221</v>
      </c>
      <c r="R9" s="269"/>
      <c r="S9" s="270"/>
      <c r="T9" s="81">
        <v>167</v>
      </c>
      <c r="U9" s="82">
        <f t="shared" si="5"/>
        <v>188</v>
      </c>
      <c r="V9" s="269"/>
      <c r="W9" s="270"/>
      <c r="X9" s="92">
        <f t="shared" si="0"/>
        <v>987</v>
      </c>
      <c r="Y9" s="91">
        <f>D9+H9+L9+P9+T9</f>
        <v>882</v>
      </c>
      <c r="Z9" s="93">
        <f>AVERAGE(E9,I9,M9,Q9,U9)</f>
        <v>197.4</v>
      </c>
      <c r="AA9" s="94">
        <f>AVERAGE(E9,I9,M9,Q9,U9)-C9</f>
        <v>176.4</v>
      </c>
      <c r="AB9" s="264"/>
      <c r="AD9" s="35"/>
      <c r="AE9" s="35"/>
      <c r="AF9" s="35"/>
      <c r="AG9" s="35"/>
      <c r="AH9" s="35"/>
    </row>
    <row r="10" spans="1:34" s="101" customFormat="1" ht="41.25" customHeight="1" thickBot="1" x14ac:dyDescent="0.3">
      <c r="A10" s="79"/>
      <c r="B10" s="95" t="s">
        <v>92</v>
      </c>
      <c r="C10" s="122">
        <f>SUM(C11:C13)</f>
        <v>31</v>
      </c>
      <c r="D10" s="67">
        <f>SUM(D11:D13)</f>
        <v>450</v>
      </c>
      <c r="E10" s="96">
        <f>SUM(E11:E13)</f>
        <v>481</v>
      </c>
      <c r="F10" s="96">
        <f>E22</f>
        <v>504</v>
      </c>
      <c r="G10" s="73" t="str">
        <f>B22</f>
        <v>Latestoil</v>
      </c>
      <c r="H10" s="97">
        <f>SUM(H11:H13)</f>
        <v>434</v>
      </c>
      <c r="I10" s="96">
        <f>SUM(I11:I13)</f>
        <v>465</v>
      </c>
      <c r="J10" s="96">
        <f>I18</f>
        <v>546</v>
      </c>
      <c r="K10" s="73" t="str">
        <f>B18</f>
        <v>Kunda Trans</v>
      </c>
      <c r="L10" s="74">
        <f>SUM(L11:L13)</f>
        <v>516</v>
      </c>
      <c r="M10" s="98">
        <f>SUM(M11:M13)</f>
        <v>547</v>
      </c>
      <c r="N10" s="96">
        <f>M14</f>
        <v>623</v>
      </c>
      <c r="O10" s="73" t="str">
        <f>B14</f>
        <v>VERX</v>
      </c>
      <c r="P10" s="74">
        <f>SUM(P11:P13)</f>
        <v>559</v>
      </c>
      <c r="Q10" s="69">
        <f>SUM(Q11:Q13)</f>
        <v>590</v>
      </c>
      <c r="R10" s="96">
        <f>Q26</f>
        <v>471</v>
      </c>
      <c r="S10" s="73" t="str">
        <f>B26</f>
        <v>Temper</v>
      </c>
      <c r="T10" s="74">
        <f>SUM(T11:T13)</f>
        <v>586</v>
      </c>
      <c r="U10" s="99">
        <f>SUM(U11:U13)</f>
        <v>617</v>
      </c>
      <c r="V10" s="96">
        <f>U6</f>
        <v>545</v>
      </c>
      <c r="W10" s="73" t="str">
        <f>B6</f>
        <v>WÜRTH</v>
      </c>
      <c r="X10" s="76">
        <f t="shared" si="0"/>
        <v>2700</v>
      </c>
      <c r="Y10" s="74">
        <f>SUM(Y11:Y13)</f>
        <v>2545</v>
      </c>
      <c r="Z10" s="100">
        <f>AVERAGE(Z11,Z12,Z13)</f>
        <v>180</v>
      </c>
      <c r="AA10" s="78">
        <f>AVERAGE(AA11,AA12,AA13)</f>
        <v>169.66666666666666</v>
      </c>
      <c r="AB10" s="262">
        <f>F11+J11+N11+R11+V11</f>
        <v>2</v>
      </c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0" t="s">
        <v>85</v>
      </c>
      <c r="C11" s="88">
        <v>18</v>
      </c>
      <c r="D11" s="81">
        <v>169</v>
      </c>
      <c r="E11" s="82">
        <f>D11+C11</f>
        <v>187</v>
      </c>
      <c r="F11" s="265">
        <v>0</v>
      </c>
      <c r="G11" s="266"/>
      <c r="H11" s="83">
        <v>175</v>
      </c>
      <c r="I11" s="84">
        <f>H11+C11</f>
        <v>193</v>
      </c>
      <c r="J11" s="265">
        <v>0</v>
      </c>
      <c r="K11" s="266"/>
      <c r="L11" s="83">
        <v>150</v>
      </c>
      <c r="M11" s="84">
        <f>L11+C11</f>
        <v>168</v>
      </c>
      <c r="N11" s="265">
        <v>0</v>
      </c>
      <c r="O11" s="266"/>
      <c r="P11" s="83">
        <v>200</v>
      </c>
      <c r="Q11" s="82">
        <f>P11+C11</f>
        <v>218</v>
      </c>
      <c r="R11" s="265">
        <v>1</v>
      </c>
      <c r="S11" s="266"/>
      <c r="T11" s="81">
        <v>173</v>
      </c>
      <c r="U11" s="82">
        <f>T11+C11</f>
        <v>191</v>
      </c>
      <c r="V11" s="265">
        <v>1</v>
      </c>
      <c r="W11" s="266"/>
      <c r="X11" s="84">
        <f t="shared" si="0"/>
        <v>957</v>
      </c>
      <c r="Y11" s="83">
        <f>D11+H11+L11+P11+T11</f>
        <v>867</v>
      </c>
      <c r="Z11" s="85">
        <f>AVERAGE(E11,I11,M11,Q11,U11)</f>
        <v>191.4</v>
      </c>
      <c r="AA11" s="86">
        <f>AVERAGE(E11,I11,M11,Q11,U11)-C11</f>
        <v>173.4</v>
      </c>
      <c r="AB11" s="263"/>
      <c r="AD11" s="35"/>
      <c r="AE11" s="35"/>
      <c r="AF11" s="35"/>
      <c r="AG11" s="35"/>
      <c r="AH11" s="35"/>
    </row>
    <row r="12" spans="1:34" s="101" customFormat="1" ht="16.149999999999999" customHeight="1" x14ac:dyDescent="0.25">
      <c r="A12" s="79"/>
      <c r="B12" s="87" t="s">
        <v>86</v>
      </c>
      <c r="C12" s="88">
        <v>13</v>
      </c>
      <c r="D12" s="81">
        <v>134</v>
      </c>
      <c r="E12" s="82">
        <f t="shared" ref="E12:E13" si="6">D12+C12</f>
        <v>147</v>
      </c>
      <c r="F12" s="267"/>
      <c r="G12" s="268"/>
      <c r="H12" s="83">
        <v>116</v>
      </c>
      <c r="I12" s="84">
        <f t="shared" ref="I12:I13" si="7">H12+C12</f>
        <v>129</v>
      </c>
      <c r="J12" s="267"/>
      <c r="K12" s="268"/>
      <c r="L12" s="83">
        <v>178</v>
      </c>
      <c r="M12" s="84">
        <f t="shared" ref="M12:M13" si="8">L12+C12</f>
        <v>191</v>
      </c>
      <c r="N12" s="267"/>
      <c r="O12" s="268"/>
      <c r="P12" s="81">
        <v>183</v>
      </c>
      <c r="Q12" s="82">
        <f t="shared" ref="Q12:Q13" si="9">P12+C12</f>
        <v>196</v>
      </c>
      <c r="R12" s="267"/>
      <c r="S12" s="268"/>
      <c r="T12" s="81">
        <v>209</v>
      </c>
      <c r="U12" s="82">
        <f t="shared" ref="U12:U13" si="10">T12+C12</f>
        <v>222</v>
      </c>
      <c r="V12" s="267"/>
      <c r="W12" s="268"/>
      <c r="X12" s="84">
        <f t="shared" si="0"/>
        <v>885</v>
      </c>
      <c r="Y12" s="83">
        <f>D12+H12+L12+P12+T12</f>
        <v>820</v>
      </c>
      <c r="Z12" s="85">
        <f>AVERAGE(E12,I12,M12,Q12,U12)</f>
        <v>177</v>
      </c>
      <c r="AA12" s="86">
        <f>AVERAGE(E12,I12,M12,Q12,U12)-C12</f>
        <v>164</v>
      </c>
      <c r="AB12" s="263"/>
      <c r="AD12" s="35"/>
      <c r="AE12" s="35"/>
      <c r="AF12" s="35"/>
      <c r="AG12" s="35"/>
      <c r="AH12" s="35"/>
    </row>
    <row r="13" spans="1:34" s="101" customFormat="1" ht="16.899999999999999" customHeight="1" thickBot="1" x14ac:dyDescent="0.3">
      <c r="A13" s="79"/>
      <c r="B13" s="89" t="s">
        <v>87</v>
      </c>
      <c r="C13" s="90">
        <v>0</v>
      </c>
      <c r="D13" s="81">
        <v>147</v>
      </c>
      <c r="E13" s="82">
        <f t="shared" si="6"/>
        <v>147</v>
      </c>
      <c r="F13" s="269"/>
      <c r="G13" s="270"/>
      <c r="H13" s="91">
        <v>143</v>
      </c>
      <c r="I13" s="84">
        <f t="shared" si="7"/>
        <v>143</v>
      </c>
      <c r="J13" s="269"/>
      <c r="K13" s="270"/>
      <c r="L13" s="83">
        <v>188</v>
      </c>
      <c r="M13" s="84">
        <f t="shared" si="8"/>
        <v>188</v>
      </c>
      <c r="N13" s="269"/>
      <c r="O13" s="270"/>
      <c r="P13" s="81">
        <v>176</v>
      </c>
      <c r="Q13" s="82">
        <f t="shared" si="9"/>
        <v>176</v>
      </c>
      <c r="R13" s="269"/>
      <c r="S13" s="270"/>
      <c r="T13" s="81">
        <v>204</v>
      </c>
      <c r="U13" s="82">
        <f t="shared" si="10"/>
        <v>204</v>
      </c>
      <c r="V13" s="269"/>
      <c r="W13" s="270"/>
      <c r="X13" s="92">
        <f t="shared" si="0"/>
        <v>858</v>
      </c>
      <c r="Y13" s="91">
        <f>D13+H13+L13+P13+T13</f>
        <v>858</v>
      </c>
      <c r="Z13" s="93">
        <f>AVERAGE(E13,I13,M13,Q13,U13)</f>
        <v>171.6</v>
      </c>
      <c r="AA13" s="94">
        <f>AVERAGE(E13,I13,M13,Q13,U13)-C13</f>
        <v>171.6</v>
      </c>
      <c r="AB13" s="264"/>
      <c r="AD13" s="35"/>
      <c r="AE13" s="35"/>
      <c r="AF13" s="35"/>
      <c r="AG13" s="35"/>
      <c r="AH13" s="35"/>
    </row>
    <row r="14" spans="1:34" s="101" customFormat="1" ht="41.25" customHeight="1" thickBot="1" x14ac:dyDescent="0.25">
      <c r="A14" s="79"/>
      <c r="B14" s="95" t="s">
        <v>73</v>
      </c>
      <c r="C14" s="122">
        <f>SUM(C15:C17)</f>
        <v>57</v>
      </c>
      <c r="D14" s="67">
        <f>SUM(D15:D17)</f>
        <v>450</v>
      </c>
      <c r="E14" s="96">
        <f>SUM(E15:E17)</f>
        <v>507</v>
      </c>
      <c r="F14" s="96">
        <f>E18</f>
        <v>611</v>
      </c>
      <c r="G14" s="73" t="str">
        <f>B18</f>
        <v>Kunda Trans</v>
      </c>
      <c r="H14" s="97">
        <f>SUM(H15:H17)</f>
        <v>469</v>
      </c>
      <c r="I14" s="96">
        <f>SUM(I15:I17)</f>
        <v>526</v>
      </c>
      <c r="J14" s="96">
        <f>I26</f>
        <v>485</v>
      </c>
      <c r="K14" s="73" t="str">
        <f>B26</f>
        <v>Temper</v>
      </c>
      <c r="L14" s="74">
        <f>SUM(L15:L17)</f>
        <v>566</v>
      </c>
      <c r="M14" s="96">
        <f>SUM(M15:M17)</f>
        <v>623</v>
      </c>
      <c r="N14" s="96">
        <f>M10</f>
        <v>547</v>
      </c>
      <c r="O14" s="73" t="str">
        <f>B10</f>
        <v>TER Team</v>
      </c>
      <c r="P14" s="74">
        <f>SUM(P15:P17)</f>
        <v>481</v>
      </c>
      <c r="Q14" s="96">
        <f>SUM(Q15:Q17)</f>
        <v>538</v>
      </c>
      <c r="R14" s="96">
        <f>Q6</f>
        <v>560</v>
      </c>
      <c r="S14" s="73" t="str">
        <f>B6</f>
        <v>WÜRTH</v>
      </c>
      <c r="T14" s="74">
        <f>SUM(T15:T17)</f>
        <v>522</v>
      </c>
      <c r="U14" s="96">
        <f>SUM(U15:U17)</f>
        <v>579</v>
      </c>
      <c r="V14" s="96">
        <f>U22</f>
        <v>524</v>
      </c>
      <c r="W14" s="73" t="str">
        <f>B22</f>
        <v>Latestoil</v>
      </c>
      <c r="X14" s="76">
        <f t="shared" si="0"/>
        <v>2773</v>
      </c>
      <c r="Y14" s="74">
        <f>SUM(Y15:Y17)</f>
        <v>2488</v>
      </c>
      <c r="Z14" s="100">
        <f>AVERAGE(Z15,Z16,Z17)</f>
        <v>184.86666666666667</v>
      </c>
      <c r="AA14" s="78">
        <f>AVERAGE(AA15,AA16,AA17)</f>
        <v>165.86666666666667</v>
      </c>
      <c r="AB14" s="262">
        <f>F15+J15+N15+R15+V15</f>
        <v>3</v>
      </c>
    </row>
    <row r="15" spans="1:34" s="101" customFormat="1" ht="16.149999999999999" customHeight="1" x14ac:dyDescent="0.2">
      <c r="A15" s="79"/>
      <c r="B15" s="80" t="s">
        <v>74</v>
      </c>
      <c r="C15" s="119">
        <v>10</v>
      </c>
      <c r="D15" s="81">
        <v>179</v>
      </c>
      <c r="E15" s="82">
        <f>D15+C15</f>
        <v>189</v>
      </c>
      <c r="F15" s="265">
        <v>0</v>
      </c>
      <c r="G15" s="266"/>
      <c r="H15" s="83">
        <v>123</v>
      </c>
      <c r="I15" s="84">
        <f>H15+C15</f>
        <v>133</v>
      </c>
      <c r="J15" s="265">
        <v>1</v>
      </c>
      <c r="K15" s="266"/>
      <c r="L15" s="83">
        <v>190</v>
      </c>
      <c r="M15" s="84">
        <f>L15+C15</f>
        <v>200</v>
      </c>
      <c r="N15" s="265">
        <v>1</v>
      </c>
      <c r="O15" s="266"/>
      <c r="P15" s="83">
        <v>171</v>
      </c>
      <c r="Q15" s="82">
        <f>P15+C15</f>
        <v>181</v>
      </c>
      <c r="R15" s="265">
        <v>0</v>
      </c>
      <c r="S15" s="266"/>
      <c r="T15" s="81">
        <v>169</v>
      </c>
      <c r="U15" s="82">
        <f>T15+C15</f>
        <v>179</v>
      </c>
      <c r="V15" s="265">
        <v>1</v>
      </c>
      <c r="W15" s="266"/>
      <c r="X15" s="84">
        <f t="shared" si="0"/>
        <v>882</v>
      </c>
      <c r="Y15" s="83">
        <f>D15+H15+L15+P15+T15</f>
        <v>832</v>
      </c>
      <c r="Z15" s="85">
        <f>AVERAGE(E15,I15,M15,Q15,U15)</f>
        <v>176.4</v>
      </c>
      <c r="AA15" s="86">
        <f>AVERAGE(E15,I15,M15,Q15,U15)-C15</f>
        <v>166.4</v>
      </c>
      <c r="AB15" s="263"/>
    </row>
    <row r="16" spans="1:34" s="101" customFormat="1" ht="16.149999999999999" customHeight="1" x14ac:dyDescent="0.2">
      <c r="A16" s="79"/>
      <c r="B16" s="87" t="s">
        <v>88</v>
      </c>
      <c r="C16" s="119">
        <v>22</v>
      </c>
      <c r="D16" s="81">
        <v>122</v>
      </c>
      <c r="E16" s="82">
        <f t="shared" ref="E16:E17" si="11">D16+C16</f>
        <v>144</v>
      </c>
      <c r="F16" s="267"/>
      <c r="G16" s="268"/>
      <c r="H16" s="83">
        <v>165</v>
      </c>
      <c r="I16" s="84">
        <f t="shared" ref="I16:I17" si="12">H16+C16</f>
        <v>187</v>
      </c>
      <c r="J16" s="267"/>
      <c r="K16" s="268"/>
      <c r="L16" s="83">
        <v>184</v>
      </c>
      <c r="M16" s="84">
        <f t="shared" ref="M16:M17" si="13">L16+C16</f>
        <v>206</v>
      </c>
      <c r="N16" s="267"/>
      <c r="O16" s="268"/>
      <c r="P16" s="81">
        <v>126</v>
      </c>
      <c r="Q16" s="82">
        <f t="shared" ref="Q16:Q17" si="14">P16+C16</f>
        <v>148</v>
      </c>
      <c r="R16" s="267"/>
      <c r="S16" s="268"/>
      <c r="T16" s="81">
        <v>196</v>
      </c>
      <c r="U16" s="82">
        <f t="shared" ref="U16:U17" si="15">T16+C16</f>
        <v>218</v>
      </c>
      <c r="V16" s="267"/>
      <c r="W16" s="268"/>
      <c r="X16" s="84">
        <f t="shared" si="0"/>
        <v>903</v>
      </c>
      <c r="Y16" s="83">
        <f>D16+H16+L16+P16+T16</f>
        <v>793</v>
      </c>
      <c r="Z16" s="85">
        <f>AVERAGE(E16,I16,M16,Q16,U16)</f>
        <v>180.6</v>
      </c>
      <c r="AA16" s="86">
        <f>AVERAGE(E16,I16,M16,Q16,U16)-C16</f>
        <v>158.6</v>
      </c>
      <c r="AB16" s="263"/>
    </row>
    <row r="17" spans="1:28" s="101" customFormat="1" ht="16.899999999999999" customHeight="1" thickBot="1" x14ac:dyDescent="0.25">
      <c r="A17" s="79"/>
      <c r="B17" s="89" t="s">
        <v>75</v>
      </c>
      <c r="C17" s="121">
        <v>25</v>
      </c>
      <c r="D17" s="81">
        <v>149</v>
      </c>
      <c r="E17" s="82">
        <f t="shared" si="11"/>
        <v>174</v>
      </c>
      <c r="F17" s="269"/>
      <c r="G17" s="270"/>
      <c r="H17" s="91">
        <v>181</v>
      </c>
      <c r="I17" s="84">
        <f t="shared" si="12"/>
        <v>206</v>
      </c>
      <c r="J17" s="269"/>
      <c r="K17" s="270"/>
      <c r="L17" s="83">
        <v>192</v>
      </c>
      <c r="M17" s="84">
        <f t="shared" si="13"/>
        <v>217</v>
      </c>
      <c r="N17" s="269"/>
      <c r="O17" s="270"/>
      <c r="P17" s="81">
        <v>184</v>
      </c>
      <c r="Q17" s="82">
        <f t="shared" si="14"/>
        <v>209</v>
      </c>
      <c r="R17" s="269"/>
      <c r="S17" s="270"/>
      <c r="T17" s="81">
        <v>157</v>
      </c>
      <c r="U17" s="82">
        <f t="shared" si="15"/>
        <v>182</v>
      </c>
      <c r="V17" s="269"/>
      <c r="W17" s="270"/>
      <c r="X17" s="92">
        <f t="shared" si="0"/>
        <v>988</v>
      </c>
      <c r="Y17" s="91">
        <f>D17+H17+L17+P17+T17</f>
        <v>863</v>
      </c>
      <c r="Z17" s="93">
        <f>AVERAGE(E17,I17,M17,Q17,U17)</f>
        <v>197.6</v>
      </c>
      <c r="AA17" s="94">
        <f>AVERAGE(E17,I17,M17,Q17,U17)-C17</f>
        <v>172.6</v>
      </c>
      <c r="AB17" s="264"/>
    </row>
    <row r="18" spans="1:28" s="101" customFormat="1" ht="41.25" customHeight="1" thickBot="1" x14ac:dyDescent="0.25">
      <c r="A18" s="79"/>
      <c r="B18" s="185" t="s">
        <v>59</v>
      </c>
      <c r="C18" s="122">
        <f>SUM(C19:C21)</f>
        <v>121</v>
      </c>
      <c r="D18" s="67">
        <f>SUM(D19:D21)</f>
        <v>490</v>
      </c>
      <c r="E18" s="96">
        <f>SUM(E19:E21)</f>
        <v>611</v>
      </c>
      <c r="F18" s="96">
        <f>E14</f>
        <v>507</v>
      </c>
      <c r="G18" s="73" t="str">
        <f>B14</f>
        <v>VERX</v>
      </c>
      <c r="H18" s="102">
        <f>SUM(H19:H21)</f>
        <v>425</v>
      </c>
      <c r="I18" s="96">
        <f>SUM(I19:I21)</f>
        <v>546</v>
      </c>
      <c r="J18" s="96">
        <f>I10</f>
        <v>465</v>
      </c>
      <c r="K18" s="73" t="str">
        <f>B10</f>
        <v>TER Team</v>
      </c>
      <c r="L18" s="75">
        <f>SUM(L19:L21)</f>
        <v>434</v>
      </c>
      <c r="M18" s="99">
        <f>SUM(M19:M21)</f>
        <v>555</v>
      </c>
      <c r="N18" s="96">
        <f>M6</f>
        <v>505</v>
      </c>
      <c r="O18" s="73" t="str">
        <f>B6</f>
        <v>WÜRTH</v>
      </c>
      <c r="P18" s="74">
        <f>SUM(P19:P21)</f>
        <v>393</v>
      </c>
      <c r="Q18" s="99">
        <f>SUM(Q19:Q21)</f>
        <v>514</v>
      </c>
      <c r="R18" s="96">
        <f>Q22</f>
        <v>512</v>
      </c>
      <c r="S18" s="73" t="str">
        <f>B22</f>
        <v>Latestoil</v>
      </c>
      <c r="T18" s="74">
        <f>SUM(T19:T21)</f>
        <v>376</v>
      </c>
      <c r="U18" s="99">
        <f>SUM(U19:U21)</f>
        <v>497</v>
      </c>
      <c r="V18" s="96">
        <f>U26</f>
        <v>541</v>
      </c>
      <c r="W18" s="73" t="str">
        <f>B26</f>
        <v>Temper</v>
      </c>
      <c r="X18" s="76">
        <f t="shared" si="0"/>
        <v>2723</v>
      </c>
      <c r="Y18" s="74">
        <f>SUM(Y19:Y21)</f>
        <v>2118</v>
      </c>
      <c r="Z18" s="100">
        <f>AVERAGE(Z19,Z20,Z21)</f>
        <v>181.53333333333333</v>
      </c>
      <c r="AA18" s="78">
        <f>AVERAGE(AA19,AA20,AA21)</f>
        <v>141.20000000000002</v>
      </c>
      <c r="AB18" s="262">
        <f>F19+J19+N19+R19+V19</f>
        <v>4</v>
      </c>
    </row>
    <row r="19" spans="1:28" s="101" customFormat="1" ht="16.149999999999999" customHeight="1" x14ac:dyDescent="0.2">
      <c r="A19" s="79"/>
      <c r="B19" s="80" t="s">
        <v>60</v>
      </c>
      <c r="C19" s="119">
        <v>34</v>
      </c>
      <c r="D19" s="81">
        <v>158</v>
      </c>
      <c r="E19" s="82">
        <f>D19+C19</f>
        <v>192</v>
      </c>
      <c r="F19" s="265">
        <v>1</v>
      </c>
      <c r="G19" s="266"/>
      <c r="H19" s="83">
        <v>172</v>
      </c>
      <c r="I19" s="84">
        <f>H19+C19</f>
        <v>206</v>
      </c>
      <c r="J19" s="265">
        <v>1</v>
      </c>
      <c r="K19" s="266"/>
      <c r="L19" s="83">
        <v>149</v>
      </c>
      <c r="M19" s="84">
        <f>L19+C19</f>
        <v>183</v>
      </c>
      <c r="N19" s="265">
        <v>1</v>
      </c>
      <c r="O19" s="266"/>
      <c r="P19" s="83">
        <v>138</v>
      </c>
      <c r="Q19" s="82">
        <f>P19+C19</f>
        <v>172</v>
      </c>
      <c r="R19" s="265">
        <v>1</v>
      </c>
      <c r="S19" s="266"/>
      <c r="T19" s="81">
        <v>156</v>
      </c>
      <c r="U19" s="82">
        <f>T19+C19</f>
        <v>190</v>
      </c>
      <c r="V19" s="265">
        <v>0</v>
      </c>
      <c r="W19" s="266"/>
      <c r="X19" s="84">
        <f t="shared" si="0"/>
        <v>943</v>
      </c>
      <c r="Y19" s="83">
        <f>D19+H19+L19+P19+T19</f>
        <v>773</v>
      </c>
      <c r="Z19" s="85">
        <f>AVERAGE(E19,I19,M19,Q19,U19)</f>
        <v>188.6</v>
      </c>
      <c r="AA19" s="86">
        <f>AVERAGE(E19,I19,M19,Q19,U19)-C19</f>
        <v>154.6</v>
      </c>
      <c r="AB19" s="263"/>
    </row>
    <row r="20" spans="1:28" s="101" customFormat="1" ht="16.149999999999999" customHeight="1" x14ac:dyDescent="0.2">
      <c r="A20" s="79"/>
      <c r="B20" s="87" t="s">
        <v>61</v>
      </c>
      <c r="C20" s="119">
        <v>51</v>
      </c>
      <c r="D20" s="81">
        <v>127</v>
      </c>
      <c r="E20" s="82">
        <f t="shared" ref="E20:E21" si="16">D20+C20</f>
        <v>178</v>
      </c>
      <c r="F20" s="267"/>
      <c r="G20" s="268"/>
      <c r="H20" s="83">
        <v>126</v>
      </c>
      <c r="I20" s="84">
        <f t="shared" ref="I20:I21" si="17">H20+C20</f>
        <v>177</v>
      </c>
      <c r="J20" s="267"/>
      <c r="K20" s="268"/>
      <c r="L20" s="83">
        <v>119</v>
      </c>
      <c r="M20" s="84">
        <f t="shared" ref="M20:M21" si="18">L20+C20</f>
        <v>170</v>
      </c>
      <c r="N20" s="267"/>
      <c r="O20" s="268"/>
      <c r="P20" s="81">
        <v>118</v>
      </c>
      <c r="Q20" s="82">
        <f t="shared" ref="Q20:Q21" si="19">P20+C20</f>
        <v>169</v>
      </c>
      <c r="R20" s="267"/>
      <c r="S20" s="268"/>
      <c r="T20" s="81">
        <v>117</v>
      </c>
      <c r="U20" s="82">
        <f t="shared" ref="U20:U21" si="20">T20+C20</f>
        <v>168</v>
      </c>
      <c r="V20" s="267"/>
      <c r="W20" s="268"/>
      <c r="X20" s="84">
        <f t="shared" si="0"/>
        <v>862</v>
      </c>
      <c r="Y20" s="83">
        <f>D20+H20+L20+P20+T20</f>
        <v>607</v>
      </c>
      <c r="Z20" s="85">
        <f>AVERAGE(E20,I20,M20,Q20,U20)</f>
        <v>172.4</v>
      </c>
      <c r="AA20" s="86">
        <f>AVERAGE(E20,I20,M20,Q20,U20)-C20</f>
        <v>121.4</v>
      </c>
      <c r="AB20" s="263"/>
    </row>
    <row r="21" spans="1:28" s="101" customFormat="1" ht="16.899999999999999" customHeight="1" thickBot="1" x14ac:dyDescent="0.25">
      <c r="A21" s="79"/>
      <c r="B21" s="187" t="s">
        <v>62</v>
      </c>
      <c r="C21" s="121">
        <v>36</v>
      </c>
      <c r="D21" s="81">
        <v>205</v>
      </c>
      <c r="E21" s="82">
        <f t="shared" si="16"/>
        <v>241</v>
      </c>
      <c r="F21" s="269"/>
      <c r="G21" s="270"/>
      <c r="H21" s="91">
        <v>127</v>
      </c>
      <c r="I21" s="84">
        <f t="shared" si="17"/>
        <v>163</v>
      </c>
      <c r="J21" s="269"/>
      <c r="K21" s="270"/>
      <c r="L21" s="83">
        <v>166</v>
      </c>
      <c r="M21" s="84">
        <f t="shared" si="18"/>
        <v>202</v>
      </c>
      <c r="N21" s="269"/>
      <c r="O21" s="270"/>
      <c r="P21" s="81">
        <v>137</v>
      </c>
      <c r="Q21" s="82">
        <f t="shared" si="19"/>
        <v>173</v>
      </c>
      <c r="R21" s="269"/>
      <c r="S21" s="270"/>
      <c r="T21" s="81">
        <v>103</v>
      </c>
      <c r="U21" s="82">
        <f t="shared" si="20"/>
        <v>139</v>
      </c>
      <c r="V21" s="269"/>
      <c r="W21" s="270"/>
      <c r="X21" s="92">
        <f t="shared" si="0"/>
        <v>918</v>
      </c>
      <c r="Y21" s="91">
        <f>D21+H21+L21+P21+T21</f>
        <v>738</v>
      </c>
      <c r="Z21" s="93">
        <f>AVERAGE(E21,I21,M21,Q21,U21)</f>
        <v>183.6</v>
      </c>
      <c r="AA21" s="86">
        <f>AVERAGE(E21,I21,M21,Q21,U21)-C21</f>
        <v>147.6</v>
      </c>
      <c r="AB21" s="264"/>
    </row>
    <row r="22" spans="1:28" s="101" customFormat="1" ht="41.25" customHeight="1" thickBot="1" x14ac:dyDescent="0.25">
      <c r="A22" s="79"/>
      <c r="B22" s="95" t="s">
        <v>16</v>
      </c>
      <c r="C22" s="123">
        <f>SUM(C23:C25)</f>
        <v>205</v>
      </c>
      <c r="D22" s="67">
        <f>SUM(D23:D25)</f>
        <v>299</v>
      </c>
      <c r="E22" s="96">
        <f>SUM(E23:E25)</f>
        <v>504</v>
      </c>
      <c r="F22" s="96">
        <f>E10</f>
        <v>481</v>
      </c>
      <c r="G22" s="73" t="str">
        <f>B10</f>
        <v>TER Team</v>
      </c>
      <c r="H22" s="97">
        <f>SUM(H23:H25)</f>
        <v>387</v>
      </c>
      <c r="I22" s="96">
        <f>SUM(I23:I25)</f>
        <v>592</v>
      </c>
      <c r="J22" s="96">
        <f>I6</f>
        <v>545</v>
      </c>
      <c r="K22" s="73" t="str">
        <f>B6</f>
        <v>WÜRTH</v>
      </c>
      <c r="L22" s="74">
        <f>SUM(L23:L25)</f>
        <v>299</v>
      </c>
      <c r="M22" s="98">
        <f>SUM(M23:M25)</f>
        <v>504</v>
      </c>
      <c r="N22" s="96">
        <f>M26</f>
        <v>536</v>
      </c>
      <c r="O22" s="73" t="str">
        <f>B26</f>
        <v>Temper</v>
      </c>
      <c r="P22" s="74">
        <f>SUM(P23:P25)</f>
        <v>307</v>
      </c>
      <c r="Q22" s="98">
        <f>SUM(Q23:Q25)</f>
        <v>512</v>
      </c>
      <c r="R22" s="96">
        <f>Q18</f>
        <v>514</v>
      </c>
      <c r="S22" s="73" t="str">
        <f>B18</f>
        <v>Kunda Trans</v>
      </c>
      <c r="T22" s="74">
        <f>SUM(T23:T25)</f>
        <v>319</v>
      </c>
      <c r="U22" s="98">
        <f>SUM(U23:U25)</f>
        <v>524</v>
      </c>
      <c r="V22" s="96">
        <f>U14</f>
        <v>579</v>
      </c>
      <c r="W22" s="73" t="str">
        <f>B14</f>
        <v>VERX</v>
      </c>
      <c r="X22" s="76">
        <f t="shared" si="0"/>
        <v>2636</v>
      </c>
      <c r="Y22" s="74">
        <f>SUM(Y23:Y25)</f>
        <v>2521</v>
      </c>
      <c r="Z22" s="100">
        <f>AVERAGE(Z23,Z24,Z25)</f>
        <v>175.73333333333335</v>
      </c>
      <c r="AA22" s="78">
        <f>AVERAGE(AA23,AA24,AA25)</f>
        <v>107.39999999999999</v>
      </c>
      <c r="AB22" s="262">
        <f>F23+J23+N23+R23+V23</f>
        <v>2</v>
      </c>
    </row>
    <row r="23" spans="1:28" s="101" customFormat="1" ht="16.149999999999999" customHeight="1" x14ac:dyDescent="0.2">
      <c r="A23" s="79"/>
      <c r="B23" s="80" t="s">
        <v>47</v>
      </c>
      <c r="C23" s="119">
        <v>182</v>
      </c>
      <c r="D23" s="81"/>
      <c r="E23" s="82">
        <f>D23+C23</f>
        <v>182</v>
      </c>
      <c r="F23" s="265">
        <v>1</v>
      </c>
      <c r="G23" s="266"/>
      <c r="H23" s="83">
        <v>0</v>
      </c>
      <c r="I23" s="84">
        <f>H23+C23</f>
        <v>182</v>
      </c>
      <c r="J23" s="265">
        <v>1</v>
      </c>
      <c r="K23" s="266"/>
      <c r="L23" s="83">
        <v>0</v>
      </c>
      <c r="M23" s="84">
        <f>L23+C23</f>
        <v>182</v>
      </c>
      <c r="N23" s="265">
        <v>0</v>
      </c>
      <c r="O23" s="266"/>
      <c r="P23" s="83">
        <v>0</v>
      </c>
      <c r="Q23" s="82">
        <f>P23+C23</f>
        <v>182</v>
      </c>
      <c r="R23" s="265">
        <v>0</v>
      </c>
      <c r="S23" s="266"/>
      <c r="T23" s="81">
        <v>0</v>
      </c>
      <c r="U23" s="82">
        <f>T23+C23</f>
        <v>182</v>
      </c>
      <c r="V23" s="265">
        <v>0</v>
      </c>
      <c r="W23" s="266"/>
      <c r="X23" s="84">
        <f t="shared" si="0"/>
        <v>910</v>
      </c>
      <c r="Y23" s="83">
        <v>910</v>
      </c>
      <c r="Z23" s="85">
        <f>AVERAGE(E23,I23,M23,Q23,U23)</f>
        <v>182</v>
      </c>
      <c r="AA23" s="86">
        <f>AVERAGE(E23,I23,M23,Q23,U23)-C23</f>
        <v>0</v>
      </c>
      <c r="AB23" s="263"/>
    </row>
    <row r="24" spans="1:28" s="101" customFormat="1" ht="16.149999999999999" customHeight="1" x14ac:dyDescent="0.2">
      <c r="A24" s="79"/>
      <c r="B24" s="87" t="s">
        <v>131</v>
      </c>
      <c r="C24" s="119">
        <v>17</v>
      </c>
      <c r="D24" s="81">
        <v>148</v>
      </c>
      <c r="E24" s="82">
        <f t="shared" ref="E24:E25" si="21">D24+C24</f>
        <v>165</v>
      </c>
      <c r="F24" s="267"/>
      <c r="G24" s="268"/>
      <c r="H24" s="83">
        <v>155</v>
      </c>
      <c r="I24" s="84">
        <f t="shared" ref="I24:I25" si="22">H24+C24</f>
        <v>172</v>
      </c>
      <c r="J24" s="267"/>
      <c r="K24" s="268"/>
      <c r="L24" s="83">
        <v>129</v>
      </c>
      <c r="M24" s="84">
        <f t="shared" ref="M24:M25" si="23">L24+C24</f>
        <v>146</v>
      </c>
      <c r="N24" s="267"/>
      <c r="O24" s="268"/>
      <c r="P24" s="81">
        <v>155</v>
      </c>
      <c r="Q24" s="82">
        <f t="shared" ref="Q24:Q25" si="24">P24+C24</f>
        <v>172</v>
      </c>
      <c r="R24" s="267"/>
      <c r="S24" s="268"/>
      <c r="T24" s="81">
        <v>146</v>
      </c>
      <c r="U24" s="82">
        <f t="shared" ref="U24:U25" si="25">T24+C24</f>
        <v>163</v>
      </c>
      <c r="V24" s="267"/>
      <c r="W24" s="268"/>
      <c r="X24" s="84">
        <f t="shared" si="0"/>
        <v>818</v>
      </c>
      <c r="Y24" s="83">
        <f>D24+H24+L24+P24+T24</f>
        <v>733</v>
      </c>
      <c r="Z24" s="85">
        <f>AVERAGE(E24,I24,M24,Q24,U24)</f>
        <v>163.6</v>
      </c>
      <c r="AA24" s="86">
        <f>AVERAGE(E24,I24,M24,Q24,U24)-C24</f>
        <v>146.6</v>
      </c>
      <c r="AB24" s="263"/>
    </row>
    <row r="25" spans="1:28" s="101" customFormat="1" ht="16.899999999999999" customHeight="1" thickBot="1" x14ac:dyDescent="0.25">
      <c r="A25" s="79"/>
      <c r="B25" s="89" t="s">
        <v>18</v>
      </c>
      <c r="C25" s="121">
        <v>6</v>
      </c>
      <c r="D25" s="81">
        <v>151</v>
      </c>
      <c r="E25" s="82">
        <f t="shared" si="21"/>
        <v>157</v>
      </c>
      <c r="F25" s="269"/>
      <c r="G25" s="270"/>
      <c r="H25" s="91">
        <v>232</v>
      </c>
      <c r="I25" s="84">
        <f t="shared" si="22"/>
        <v>238</v>
      </c>
      <c r="J25" s="269"/>
      <c r="K25" s="270"/>
      <c r="L25" s="83">
        <v>170</v>
      </c>
      <c r="M25" s="84">
        <f t="shared" si="23"/>
        <v>176</v>
      </c>
      <c r="N25" s="269"/>
      <c r="O25" s="270"/>
      <c r="P25" s="81">
        <v>152</v>
      </c>
      <c r="Q25" s="82">
        <f t="shared" si="24"/>
        <v>158</v>
      </c>
      <c r="R25" s="269"/>
      <c r="S25" s="270"/>
      <c r="T25" s="81">
        <v>173</v>
      </c>
      <c r="U25" s="82">
        <f t="shared" si="25"/>
        <v>179</v>
      </c>
      <c r="V25" s="269"/>
      <c r="W25" s="270"/>
      <c r="X25" s="92">
        <f t="shared" si="0"/>
        <v>908</v>
      </c>
      <c r="Y25" s="91">
        <f>D25+H25+L25+P25+T25</f>
        <v>878</v>
      </c>
      <c r="Z25" s="93">
        <f>AVERAGE(E25,I25,M25,Q25,U25)</f>
        <v>181.6</v>
      </c>
      <c r="AA25" s="86">
        <f>AVERAGE(E25,I25,M25,Q25,U25)-C25</f>
        <v>175.6</v>
      </c>
      <c r="AB25" s="264"/>
    </row>
    <row r="26" spans="1:28" s="101" customFormat="1" ht="41.25" customHeight="1" thickBot="1" x14ac:dyDescent="0.25">
      <c r="A26" s="79"/>
      <c r="B26" s="193" t="s">
        <v>71</v>
      </c>
      <c r="C26" s="212">
        <f>SUM(C27:C29)</f>
        <v>134</v>
      </c>
      <c r="D26" s="67">
        <f>SUM(D27:D29)</f>
        <v>384</v>
      </c>
      <c r="E26" s="96">
        <f>SUM(E27:E29)</f>
        <v>518</v>
      </c>
      <c r="F26" s="96">
        <f>E6</f>
        <v>536</v>
      </c>
      <c r="G26" s="73" t="str">
        <f>B6</f>
        <v>WÜRTH</v>
      </c>
      <c r="H26" s="97">
        <f>SUM(H27:H29)</f>
        <v>351</v>
      </c>
      <c r="I26" s="96">
        <f>SUM(I27:I29)</f>
        <v>485</v>
      </c>
      <c r="J26" s="96">
        <f>I14</f>
        <v>526</v>
      </c>
      <c r="K26" s="73" t="str">
        <f>B14</f>
        <v>VERX</v>
      </c>
      <c r="L26" s="75">
        <f>SUM(L27:L29)</f>
        <v>402</v>
      </c>
      <c r="M26" s="99">
        <f>SUM(M27:M29)</f>
        <v>536</v>
      </c>
      <c r="N26" s="96">
        <f>M22</f>
        <v>504</v>
      </c>
      <c r="O26" s="73" t="str">
        <f>B22</f>
        <v>Latestoil</v>
      </c>
      <c r="P26" s="74">
        <f>SUM(P27:P29)</f>
        <v>337</v>
      </c>
      <c r="Q26" s="99">
        <f>SUM(Q27:Q29)</f>
        <v>471</v>
      </c>
      <c r="R26" s="96">
        <f>Q10</f>
        <v>590</v>
      </c>
      <c r="S26" s="73" t="str">
        <f>B10</f>
        <v>TER Team</v>
      </c>
      <c r="T26" s="74">
        <f>SUM(T27:T29)</f>
        <v>407</v>
      </c>
      <c r="U26" s="99">
        <f>SUM(U27:U29)</f>
        <v>541</v>
      </c>
      <c r="V26" s="96">
        <f>U18</f>
        <v>497</v>
      </c>
      <c r="W26" s="73" t="str">
        <f>B18</f>
        <v>Kunda Trans</v>
      </c>
      <c r="X26" s="76">
        <f t="shared" si="0"/>
        <v>2551</v>
      </c>
      <c r="Y26" s="74">
        <f>SUM(Y27:Y29)</f>
        <v>1881</v>
      </c>
      <c r="Z26" s="100">
        <f>AVERAGE(Z27,Z28,Z29)</f>
        <v>170.06666666666669</v>
      </c>
      <c r="AA26" s="78">
        <f>AVERAGE(AA27,AA28,AA29)</f>
        <v>125.40000000000002</v>
      </c>
      <c r="AB26" s="262">
        <f>F27+J27+N27+R27+V27</f>
        <v>2</v>
      </c>
    </row>
    <row r="27" spans="1:28" s="101" customFormat="1" ht="16.149999999999999" customHeight="1" x14ac:dyDescent="0.2">
      <c r="A27" s="79"/>
      <c r="B27" s="80" t="s">
        <v>146</v>
      </c>
      <c r="C27" s="213">
        <v>60</v>
      </c>
      <c r="D27" s="81">
        <v>128</v>
      </c>
      <c r="E27" s="82">
        <f>D27+C27</f>
        <v>188</v>
      </c>
      <c r="F27" s="265">
        <v>0</v>
      </c>
      <c r="G27" s="266"/>
      <c r="H27" s="83">
        <v>85</v>
      </c>
      <c r="I27" s="84">
        <f>H27+C27</f>
        <v>145</v>
      </c>
      <c r="J27" s="265">
        <v>0</v>
      </c>
      <c r="K27" s="266"/>
      <c r="L27" s="83">
        <v>104</v>
      </c>
      <c r="M27" s="84">
        <f>L27+C27</f>
        <v>164</v>
      </c>
      <c r="N27" s="265">
        <v>1</v>
      </c>
      <c r="O27" s="266"/>
      <c r="P27" s="83">
        <v>99</v>
      </c>
      <c r="Q27" s="82">
        <f>P27+C27</f>
        <v>159</v>
      </c>
      <c r="R27" s="265">
        <v>0</v>
      </c>
      <c r="S27" s="266"/>
      <c r="T27" s="81">
        <v>131</v>
      </c>
      <c r="U27" s="82">
        <f>T27+C27</f>
        <v>191</v>
      </c>
      <c r="V27" s="265">
        <v>1</v>
      </c>
      <c r="W27" s="266"/>
      <c r="X27" s="84">
        <f t="shared" si="0"/>
        <v>847</v>
      </c>
      <c r="Y27" s="83">
        <f>D27+H27+L27+P27+T27</f>
        <v>547</v>
      </c>
      <c r="Z27" s="85">
        <f>AVERAGE(E27,I27,M27,Q27,U27)</f>
        <v>169.4</v>
      </c>
      <c r="AA27" s="86">
        <f>AVERAGE(E27,I27,M27,Q27,U27)-C27</f>
        <v>109.4</v>
      </c>
      <c r="AB27" s="263"/>
    </row>
    <row r="28" spans="1:28" s="101" customFormat="1" ht="16.149999999999999" customHeight="1" x14ac:dyDescent="0.2">
      <c r="A28" s="79"/>
      <c r="B28" s="87" t="s">
        <v>76</v>
      </c>
      <c r="C28" s="214">
        <v>45</v>
      </c>
      <c r="D28" s="81">
        <v>122</v>
      </c>
      <c r="E28" s="82">
        <f t="shared" ref="E28:E29" si="26">D28+C28</f>
        <v>167</v>
      </c>
      <c r="F28" s="267"/>
      <c r="G28" s="268"/>
      <c r="H28" s="83">
        <v>129</v>
      </c>
      <c r="I28" s="84">
        <f t="shared" ref="I28:I29" si="27">H28+C28</f>
        <v>174</v>
      </c>
      <c r="J28" s="267"/>
      <c r="K28" s="268"/>
      <c r="L28" s="83">
        <v>129</v>
      </c>
      <c r="M28" s="84">
        <f t="shared" ref="M28:M29" si="28">L28+C28</f>
        <v>174</v>
      </c>
      <c r="N28" s="267"/>
      <c r="O28" s="268"/>
      <c r="P28" s="81">
        <v>122</v>
      </c>
      <c r="Q28" s="82">
        <f t="shared" ref="Q28:Q29" si="29">P28+C28</f>
        <v>167</v>
      </c>
      <c r="R28" s="267"/>
      <c r="S28" s="268"/>
      <c r="T28" s="81">
        <v>170</v>
      </c>
      <c r="U28" s="82">
        <f t="shared" ref="U28:U29" si="30">T28+C28</f>
        <v>215</v>
      </c>
      <c r="V28" s="267"/>
      <c r="W28" s="268"/>
      <c r="X28" s="84">
        <f t="shared" si="0"/>
        <v>897</v>
      </c>
      <c r="Y28" s="83">
        <f>D28+H28+L28+P28+T28</f>
        <v>672</v>
      </c>
      <c r="Z28" s="85">
        <f>AVERAGE(E28,I28,M28,Q28,U28)</f>
        <v>179.4</v>
      </c>
      <c r="AA28" s="86">
        <f t="shared" ref="AA28:AA29" si="31">AVERAGE(E28,I28,M28,Q28,U28)-C28</f>
        <v>134.4</v>
      </c>
      <c r="AB28" s="263"/>
    </row>
    <row r="29" spans="1:28" s="101" customFormat="1" ht="16.899999999999999" customHeight="1" thickBot="1" x14ac:dyDescent="0.25">
      <c r="A29" s="79"/>
      <c r="B29" s="89" t="s">
        <v>77</v>
      </c>
      <c r="C29" s="210">
        <v>29</v>
      </c>
      <c r="D29" s="81">
        <v>134</v>
      </c>
      <c r="E29" s="82">
        <f t="shared" si="26"/>
        <v>163</v>
      </c>
      <c r="F29" s="269"/>
      <c r="G29" s="270"/>
      <c r="H29" s="91">
        <v>137</v>
      </c>
      <c r="I29" s="84">
        <f t="shared" si="27"/>
        <v>166</v>
      </c>
      <c r="J29" s="269"/>
      <c r="K29" s="270"/>
      <c r="L29" s="83">
        <v>169</v>
      </c>
      <c r="M29" s="84">
        <f t="shared" si="28"/>
        <v>198</v>
      </c>
      <c r="N29" s="269"/>
      <c r="O29" s="270"/>
      <c r="P29" s="81">
        <v>116</v>
      </c>
      <c r="Q29" s="82">
        <f t="shared" si="29"/>
        <v>145</v>
      </c>
      <c r="R29" s="269"/>
      <c r="S29" s="270"/>
      <c r="T29" s="81">
        <v>106</v>
      </c>
      <c r="U29" s="82">
        <f t="shared" si="30"/>
        <v>135</v>
      </c>
      <c r="V29" s="269"/>
      <c r="W29" s="270"/>
      <c r="X29" s="92">
        <f t="shared" si="0"/>
        <v>807</v>
      </c>
      <c r="Y29" s="91">
        <f>D29+H29+L29+P29+T29</f>
        <v>662</v>
      </c>
      <c r="Z29" s="93">
        <f>AVERAGE(E29,I29,M29,Q29,U29)</f>
        <v>161.4</v>
      </c>
      <c r="AA29" s="86">
        <f t="shared" si="31"/>
        <v>132.4</v>
      </c>
      <c r="AB29" s="264"/>
    </row>
    <row r="30" spans="1:28" s="101" customFormat="1" ht="16.899999999999999" customHeight="1" x14ac:dyDescent="0.2">
      <c r="A30" s="79"/>
      <c r="B30" s="105"/>
      <c r="C30" s="106"/>
      <c r="D30" s="107"/>
      <c r="E30" s="108"/>
      <c r="F30" s="109"/>
      <c r="G30" s="109"/>
      <c r="H30" s="107"/>
      <c r="I30" s="108"/>
      <c r="J30" s="109"/>
      <c r="K30" s="109"/>
      <c r="L30" s="107"/>
      <c r="M30" s="108"/>
      <c r="N30" s="109"/>
      <c r="O30" s="109"/>
      <c r="P30" s="107"/>
      <c r="Q30" s="108"/>
      <c r="R30" s="109"/>
      <c r="S30" s="109"/>
      <c r="T30" s="107"/>
      <c r="U30" s="108"/>
      <c r="V30" s="109"/>
      <c r="W30" s="109"/>
      <c r="X30" s="108"/>
      <c r="Y30" s="107"/>
      <c r="Z30" s="110"/>
      <c r="AA30" s="111"/>
      <c r="AB30" s="112"/>
    </row>
    <row r="31" spans="1:28" s="101" customFormat="1" ht="16.899999999999999" customHeight="1" x14ac:dyDescent="0.2">
      <c r="A31" s="79"/>
      <c r="B31" s="105"/>
      <c r="C31" s="106"/>
      <c r="D31" s="107"/>
      <c r="E31" s="108"/>
      <c r="F31" s="109"/>
      <c r="G31" s="109"/>
      <c r="H31" s="107"/>
      <c r="I31" s="108"/>
      <c r="J31" s="109"/>
      <c r="K31" s="109"/>
      <c r="L31" s="107"/>
      <c r="M31" s="108"/>
      <c r="N31" s="109"/>
      <c r="O31" s="109"/>
      <c r="P31" s="107"/>
      <c r="Q31" s="108"/>
      <c r="R31" s="109"/>
      <c r="S31" s="109"/>
      <c r="T31" s="107"/>
      <c r="U31" s="108"/>
      <c r="V31" s="109"/>
      <c r="W31" s="109"/>
      <c r="X31" s="108"/>
      <c r="Y31" s="107"/>
      <c r="Z31" s="110"/>
      <c r="AA31" s="111"/>
      <c r="AB31" s="112"/>
    </row>
    <row r="32" spans="1:28" ht="22.5" x14ac:dyDescent="0.25">
      <c r="B32" s="36"/>
      <c r="C32" s="37"/>
      <c r="D32" s="38"/>
      <c r="E32" s="39"/>
      <c r="F32" s="39"/>
      <c r="G32" s="39" t="s">
        <v>144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7"/>
      <c r="S32" s="37"/>
      <c r="T32" s="37"/>
      <c r="U32" s="40"/>
      <c r="V32" s="189" t="s">
        <v>65</v>
      </c>
      <c r="W32" s="41"/>
      <c r="X32" s="41"/>
      <c r="Y32" s="41"/>
      <c r="Z32" s="37"/>
      <c r="AA32" s="37"/>
      <c r="AB32" s="38"/>
    </row>
    <row r="33" spans="1:34" ht="20.25" thickBot="1" x14ac:dyDescent="0.3">
      <c r="B33" s="42" t="s">
        <v>30</v>
      </c>
      <c r="C33" s="43"/>
      <c r="D33" s="38"/>
      <c r="E33" s="4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</row>
    <row r="34" spans="1:34" x14ac:dyDescent="0.25">
      <c r="B34" s="113" t="s">
        <v>3</v>
      </c>
      <c r="C34" s="45" t="s">
        <v>15</v>
      </c>
      <c r="D34" s="46"/>
      <c r="E34" s="216" t="s">
        <v>31</v>
      </c>
      <c r="F34" s="271" t="s">
        <v>32</v>
      </c>
      <c r="G34" s="272"/>
      <c r="H34" s="48"/>
      <c r="I34" s="216" t="s">
        <v>33</v>
      </c>
      <c r="J34" s="271" t="s">
        <v>32</v>
      </c>
      <c r="K34" s="272"/>
      <c r="L34" s="49"/>
      <c r="M34" s="216" t="s">
        <v>34</v>
      </c>
      <c r="N34" s="271" t="s">
        <v>32</v>
      </c>
      <c r="O34" s="272"/>
      <c r="P34" s="49"/>
      <c r="Q34" s="216" t="s">
        <v>35</v>
      </c>
      <c r="R34" s="271" t="s">
        <v>32</v>
      </c>
      <c r="S34" s="272"/>
      <c r="T34" s="50"/>
      <c r="U34" s="216" t="s">
        <v>36</v>
      </c>
      <c r="V34" s="271" t="s">
        <v>32</v>
      </c>
      <c r="W34" s="272"/>
      <c r="X34" s="216" t="s">
        <v>37</v>
      </c>
      <c r="Y34" s="51"/>
      <c r="Z34" s="52" t="s">
        <v>38</v>
      </c>
      <c r="AA34" s="53" t="s">
        <v>39</v>
      </c>
      <c r="AB34" s="54" t="s">
        <v>37</v>
      </c>
    </row>
    <row r="35" spans="1:34" ht="17.25" thickBot="1" x14ac:dyDescent="0.3">
      <c r="A35" s="55"/>
      <c r="B35" s="114" t="s">
        <v>40</v>
      </c>
      <c r="C35" s="56"/>
      <c r="D35" s="57"/>
      <c r="E35" s="58" t="s">
        <v>41</v>
      </c>
      <c r="F35" s="273" t="s">
        <v>42</v>
      </c>
      <c r="G35" s="274"/>
      <c r="H35" s="59"/>
      <c r="I35" s="58" t="s">
        <v>41</v>
      </c>
      <c r="J35" s="273" t="s">
        <v>42</v>
      </c>
      <c r="K35" s="274"/>
      <c r="L35" s="58"/>
      <c r="M35" s="58" t="s">
        <v>41</v>
      </c>
      <c r="N35" s="273" t="s">
        <v>42</v>
      </c>
      <c r="O35" s="274"/>
      <c r="P35" s="58"/>
      <c r="Q35" s="58" t="s">
        <v>41</v>
      </c>
      <c r="R35" s="273" t="s">
        <v>42</v>
      </c>
      <c r="S35" s="274"/>
      <c r="T35" s="60"/>
      <c r="U35" s="58" t="s">
        <v>41</v>
      </c>
      <c r="V35" s="273" t="s">
        <v>42</v>
      </c>
      <c r="W35" s="274"/>
      <c r="X35" s="61" t="s">
        <v>41</v>
      </c>
      <c r="Y35" s="62" t="s">
        <v>43</v>
      </c>
      <c r="Z35" s="63" t="s">
        <v>44</v>
      </c>
      <c r="AA35" s="64" t="s">
        <v>45</v>
      </c>
      <c r="AB35" s="65" t="s">
        <v>46</v>
      </c>
    </row>
    <row r="36" spans="1:34" ht="48.75" customHeight="1" thickBot="1" x14ac:dyDescent="0.3">
      <c r="A36" s="66"/>
      <c r="B36" s="95" t="s">
        <v>112</v>
      </c>
      <c r="C36" s="115">
        <f>SUM(C37:C39)</f>
        <v>48</v>
      </c>
      <c r="D36" s="67">
        <f>SUM(D37:D39)</f>
        <v>452</v>
      </c>
      <c r="E36" s="68">
        <f>SUM(E37:E39)</f>
        <v>500</v>
      </c>
      <c r="F36" s="69">
        <f>E56</f>
        <v>0</v>
      </c>
      <c r="G36" s="70" t="str">
        <f>B56</f>
        <v>Rakvere Linnavalitsus</v>
      </c>
      <c r="H36" s="71">
        <f>SUM(H37:H39)</f>
        <v>482</v>
      </c>
      <c r="I36" s="72">
        <f>SUM(I37:I39)</f>
        <v>530</v>
      </c>
      <c r="J36" s="72">
        <f>I52</f>
        <v>513</v>
      </c>
      <c r="K36" s="73" t="str">
        <f>B52</f>
        <v>KTM</v>
      </c>
      <c r="L36" s="74">
        <f>SUM(L37:L39)</f>
        <v>440</v>
      </c>
      <c r="M36" s="69">
        <f>SUM(M37:M39)</f>
        <v>488</v>
      </c>
      <c r="N36" s="69">
        <f>M48</f>
        <v>520</v>
      </c>
      <c r="O36" s="70" t="str">
        <f>B48</f>
        <v>Egesten Metall</v>
      </c>
      <c r="P36" s="75">
        <f>SUM(P37:P39)</f>
        <v>442</v>
      </c>
      <c r="Q36" s="69">
        <f>SUM(Q37:Q39)</f>
        <v>490</v>
      </c>
      <c r="R36" s="69">
        <f>Q44</f>
        <v>563</v>
      </c>
      <c r="S36" s="70" t="str">
        <f>B44</f>
        <v>Toode</v>
      </c>
      <c r="T36" s="75">
        <f>SUM(T37:T39)</f>
        <v>415</v>
      </c>
      <c r="U36" s="69">
        <f>SUM(U37:U39)</f>
        <v>463</v>
      </c>
      <c r="V36" s="69">
        <f>U40</f>
        <v>541</v>
      </c>
      <c r="W36" s="70" t="str">
        <f>B40</f>
        <v>Malm ja Ko</v>
      </c>
      <c r="X36" s="76">
        <f t="shared" ref="X36:X59" si="32">E36+I36+M36+Q36+U36</f>
        <v>2471</v>
      </c>
      <c r="Y36" s="74">
        <f>SUM(Y37:Y39)</f>
        <v>2231</v>
      </c>
      <c r="Z36" s="77">
        <f>AVERAGE(Z37,Z38,Z39)</f>
        <v>164.73333333333335</v>
      </c>
      <c r="AA36" s="78">
        <f>AVERAGE(AA37,AA38,AA39)</f>
        <v>148.73333333333335</v>
      </c>
      <c r="AB36" s="262">
        <f>F37+J37+N37+R37+V37</f>
        <v>2</v>
      </c>
    </row>
    <row r="37" spans="1:34" ht="16.899999999999999" customHeight="1" x14ac:dyDescent="0.25">
      <c r="A37" s="79"/>
      <c r="B37" s="80" t="s">
        <v>104</v>
      </c>
      <c r="C37" s="117">
        <v>6</v>
      </c>
      <c r="D37" s="81">
        <v>148</v>
      </c>
      <c r="E37" s="82">
        <f>D37+C37</f>
        <v>154</v>
      </c>
      <c r="F37" s="265">
        <v>1</v>
      </c>
      <c r="G37" s="266"/>
      <c r="H37" s="83">
        <v>188</v>
      </c>
      <c r="I37" s="84">
        <f>H37+C37</f>
        <v>194</v>
      </c>
      <c r="J37" s="265">
        <v>1</v>
      </c>
      <c r="K37" s="266"/>
      <c r="L37" s="83">
        <v>173</v>
      </c>
      <c r="M37" s="84">
        <f>L37+C37</f>
        <v>179</v>
      </c>
      <c r="N37" s="265">
        <v>0</v>
      </c>
      <c r="O37" s="266"/>
      <c r="P37" s="83">
        <v>184</v>
      </c>
      <c r="Q37" s="82">
        <f>P37+C37</f>
        <v>190</v>
      </c>
      <c r="R37" s="265">
        <v>0</v>
      </c>
      <c r="S37" s="266"/>
      <c r="T37" s="81">
        <v>134</v>
      </c>
      <c r="U37" s="82">
        <f>T37+C37</f>
        <v>140</v>
      </c>
      <c r="V37" s="265">
        <v>0</v>
      </c>
      <c r="W37" s="266"/>
      <c r="X37" s="84">
        <f t="shared" si="32"/>
        <v>857</v>
      </c>
      <c r="Y37" s="83">
        <f>D37+H37+L37+P37+T37</f>
        <v>827</v>
      </c>
      <c r="Z37" s="85">
        <f>AVERAGE(E37,I37,M37,Q37,U37)</f>
        <v>171.4</v>
      </c>
      <c r="AA37" s="86">
        <f>AVERAGE(E37,I37,M37,Q37,U37)-C37</f>
        <v>165.4</v>
      </c>
      <c r="AB37" s="263"/>
    </row>
    <row r="38" spans="1:34" s="55" customFormat="1" ht="16.149999999999999" customHeight="1" x14ac:dyDescent="0.25">
      <c r="A38" s="79"/>
      <c r="B38" s="87" t="s">
        <v>107</v>
      </c>
      <c r="C38" s="119">
        <v>22</v>
      </c>
      <c r="D38" s="81">
        <v>156</v>
      </c>
      <c r="E38" s="82">
        <f t="shared" ref="E38:E39" si="33">D38+C38</f>
        <v>178</v>
      </c>
      <c r="F38" s="267"/>
      <c r="G38" s="268"/>
      <c r="H38" s="83">
        <v>146</v>
      </c>
      <c r="I38" s="84">
        <f t="shared" ref="I38:I39" si="34">H38+C38</f>
        <v>168</v>
      </c>
      <c r="J38" s="267"/>
      <c r="K38" s="268"/>
      <c r="L38" s="83">
        <v>125</v>
      </c>
      <c r="M38" s="84">
        <f t="shared" ref="M38:M39" si="35">L38+C38</f>
        <v>147</v>
      </c>
      <c r="N38" s="267"/>
      <c r="O38" s="268"/>
      <c r="P38" s="81">
        <v>134</v>
      </c>
      <c r="Q38" s="82">
        <f t="shared" ref="Q38:Q39" si="36">P38+C38</f>
        <v>156</v>
      </c>
      <c r="R38" s="267"/>
      <c r="S38" s="268"/>
      <c r="T38" s="81">
        <v>128</v>
      </c>
      <c r="U38" s="82">
        <f t="shared" ref="U38:U39" si="37">T38+C38</f>
        <v>150</v>
      </c>
      <c r="V38" s="267"/>
      <c r="W38" s="268"/>
      <c r="X38" s="84">
        <f t="shared" si="32"/>
        <v>799</v>
      </c>
      <c r="Y38" s="83">
        <f>D38+H38+L38+P38+T38</f>
        <v>689</v>
      </c>
      <c r="Z38" s="85">
        <f>AVERAGE(E38,I38,M38,Q38,U38)</f>
        <v>159.80000000000001</v>
      </c>
      <c r="AA38" s="86">
        <f>AVERAGE(E38,I38,M38,Q38,U38)-C38</f>
        <v>137.80000000000001</v>
      </c>
      <c r="AB38" s="263"/>
      <c r="AD38" s="35"/>
      <c r="AE38" s="35"/>
      <c r="AF38" s="35"/>
      <c r="AG38" s="35"/>
      <c r="AH38" s="35"/>
    </row>
    <row r="39" spans="1:34" s="55" customFormat="1" ht="17.45" customHeight="1" thickBot="1" x14ac:dyDescent="0.3">
      <c r="A39" s="79"/>
      <c r="B39" s="89" t="s">
        <v>105</v>
      </c>
      <c r="C39" s="121">
        <v>20</v>
      </c>
      <c r="D39" s="81">
        <v>148</v>
      </c>
      <c r="E39" s="82">
        <f t="shared" si="33"/>
        <v>168</v>
      </c>
      <c r="F39" s="269"/>
      <c r="G39" s="270"/>
      <c r="H39" s="91">
        <v>148</v>
      </c>
      <c r="I39" s="84">
        <f t="shared" si="34"/>
        <v>168</v>
      </c>
      <c r="J39" s="269"/>
      <c r="K39" s="270"/>
      <c r="L39" s="83">
        <v>142</v>
      </c>
      <c r="M39" s="84">
        <f t="shared" si="35"/>
        <v>162</v>
      </c>
      <c r="N39" s="269"/>
      <c r="O39" s="270"/>
      <c r="P39" s="81">
        <v>124</v>
      </c>
      <c r="Q39" s="82">
        <f t="shared" si="36"/>
        <v>144</v>
      </c>
      <c r="R39" s="269"/>
      <c r="S39" s="270"/>
      <c r="T39" s="81">
        <v>153</v>
      </c>
      <c r="U39" s="82">
        <f t="shared" si="37"/>
        <v>173</v>
      </c>
      <c r="V39" s="269"/>
      <c r="W39" s="270"/>
      <c r="X39" s="92">
        <f t="shared" si="32"/>
        <v>815</v>
      </c>
      <c r="Y39" s="91">
        <f>D39+H39+L39+P39+T39</f>
        <v>715</v>
      </c>
      <c r="Z39" s="93">
        <f>AVERAGE(E39,I39,M39,Q39,U39)</f>
        <v>163</v>
      </c>
      <c r="AA39" s="94">
        <f>AVERAGE(E39,I39,M39,Q39,U39)-C39</f>
        <v>143</v>
      </c>
      <c r="AB39" s="264"/>
      <c r="AD39" s="35"/>
      <c r="AE39" s="35"/>
      <c r="AF39" s="35"/>
      <c r="AG39" s="35"/>
      <c r="AH39" s="35"/>
    </row>
    <row r="40" spans="1:34" s="101" customFormat="1" ht="48.75" customHeight="1" x14ac:dyDescent="0.25">
      <c r="A40" s="79"/>
      <c r="B40" s="218" t="s">
        <v>57</v>
      </c>
      <c r="C40" s="196">
        <f>SUM(C41:C43)-30</f>
        <v>25</v>
      </c>
      <c r="D40" s="67">
        <f>SUM(D41:D43)</f>
        <v>546</v>
      </c>
      <c r="E40" s="96">
        <f>SUM(E41:E43)-30</f>
        <v>571</v>
      </c>
      <c r="F40" s="96">
        <f>E52</f>
        <v>526</v>
      </c>
      <c r="G40" s="73" t="str">
        <f>B52</f>
        <v>KTM</v>
      </c>
      <c r="H40" s="97">
        <f>SUM(H41:H43)</f>
        <v>483</v>
      </c>
      <c r="I40" s="96">
        <f>SUM(I41:I43)-30</f>
        <v>508</v>
      </c>
      <c r="J40" s="96">
        <f>I48</f>
        <v>520</v>
      </c>
      <c r="K40" s="73" t="str">
        <f>B48</f>
        <v>Egesten Metall</v>
      </c>
      <c r="L40" s="74">
        <f>SUM(L41:L43)</f>
        <v>529</v>
      </c>
      <c r="M40" s="98">
        <f>SUM(M41:M43)-30</f>
        <v>554</v>
      </c>
      <c r="N40" s="96">
        <f>M44</f>
        <v>559</v>
      </c>
      <c r="O40" s="73" t="str">
        <f>B44</f>
        <v>Toode</v>
      </c>
      <c r="P40" s="74">
        <f>SUM(P41:P43)</f>
        <v>642</v>
      </c>
      <c r="Q40" s="69">
        <f>SUM(Q41:Q43)-30</f>
        <v>667</v>
      </c>
      <c r="R40" s="96">
        <f>Q56</f>
        <v>497</v>
      </c>
      <c r="S40" s="73" t="str">
        <f>B56</f>
        <v>Rakvere Linnavalitsus</v>
      </c>
      <c r="T40" s="74">
        <f>SUM(T41:T43)</f>
        <v>516</v>
      </c>
      <c r="U40" s="99">
        <f>SUM(U41:U43)-30</f>
        <v>541</v>
      </c>
      <c r="V40" s="96">
        <f>U36</f>
        <v>463</v>
      </c>
      <c r="W40" s="73" t="str">
        <f>B36</f>
        <v>Aroz3D</v>
      </c>
      <c r="X40" s="76">
        <f t="shared" si="32"/>
        <v>2841</v>
      </c>
      <c r="Y40" s="74">
        <f>SUM(Y41:Y43)</f>
        <v>2716</v>
      </c>
      <c r="Z40" s="100">
        <f>AVERAGE(Z41,Z42,Z43)</f>
        <v>199.4</v>
      </c>
      <c r="AA40" s="78">
        <f>AVERAGE(AA41,AA42,AA43)</f>
        <v>181.06666666666669</v>
      </c>
      <c r="AB40" s="262">
        <f>F41+J41+N41+R41+V41</f>
        <v>3</v>
      </c>
      <c r="AD40" s="35"/>
      <c r="AE40" s="35"/>
      <c r="AF40" s="35"/>
      <c r="AG40" s="35"/>
      <c r="AH40" s="35"/>
    </row>
    <row r="41" spans="1:34" s="101" customFormat="1" ht="16.149999999999999" customHeight="1" x14ac:dyDescent="0.25">
      <c r="A41" s="79"/>
      <c r="B41" s="199" t="s">
        <v>129</v>
      </c>
      <c r="C41" s="88">
        <v>0</v>
      </c>
      <c r="D41" s="81">
        <v>221</v>
      </c>
      <c r="E41" s="82">
        <f>D41+C41</f>
        <v>221</v>
      </c>
      <c r="F41" s="265">
        <v>1</v>
      </c>
      <c r="G41" s="266"/>
      <c r="H41" s="83">
        <v>157</v>
      </c>
      <c r="I41" s="84">
        <f>H41+C41</f>
        <v>157</v>
      </c>
      <c r="J41" s="265">
        <v>0</v>
      </c>
      <c r="K41" s="266"/>
      <c r="L41" s="83">
        <v>182</v>
      </c>
      <c r="M41" s="84">
        <f>L41+C41</f>
        <v>182</v>
      </c>
      <c r="N41" s="265">
        <v>0</v>
      </c>
      <c r="O41" s="266"/>
      <c r="P41" s="83">
        <v>237</v>
      </c>
      <c r="Q41" s="82">
        <f>P41+C41</f>
        <v>237</v>
      </c>
      <c r="R41" s="265">
        <v>1</v>
      </c>
      <c r="S41" s="266"/>
      <c r="T41" s="81">
        <v>182</v>
      </c>
      <c r="U41" s="82">
        <f>T41+C41</f>
        <v>182</v>
      </c>
      <c r="V41" s="265">
        <v>1</v>
      </c>
      <c r="W41" s="266"/>
      <c r="X41" s="84">
        <f t="shared" si="32"/>
        <v>979</v>
      </c>
      <c r="Y41" s="83">
        <f>D41+H41+L41+P41+T41</f>
        <v>979</v>
      </c>
      <c r="Z41" s="85">
        <f>AVERAGE(E41,I41,M41,Q41,U41)</f>
        <v>195.8</v>
      </c>
      <c r="AA41" s="86">
        <f>AVERAGE(E41,I41,M41,Q41,U41)-C41</f>
        <v>195.8</v>
      </c>
      <c r="AB41" s="263"/>
      <c r="AD41" s="35"/>
      <c r="AE41" s="35"/>
      <c r="AF41" s="35"/>
      <c r="AG41" s="35"/>
      <c r="AH41" s="35"/>
    </row>
    <row r="42" spans="1:34" s="101" customFormat="1" ht="16.149999999999999" customHeight="1" thickBot="1" x14ac:dyDescent="0.3">
      <c r="A42" s="79"/>
      <c r="B42" s="89" t="s">
        <v>17</v>
      </c>
      <c r="C42" s="90">
        <v>18</v>
      </c>
      <c r="D42" s="81">
        <v>152</v>
      </c>
      <c r="E42" s="82">
        <f t="shared" ref="E42:E43" si="38">D42+C42</f>
        <v>170</v>
      </c>
      <c r="F42" s="267"/>
      <c r="G42" s="268"/>
      <c r="H42" s="83">
        <v>137</v>
      </c>
      <c r="I42" s="84">
        <f t="shared" ref="I42:I43" si="39">H42+C42</f>
        <v>155</v>
      </c>
      <c r="J42" s="267"/>
      <c r="K42" s="268"/>
      <c r="L42" s="83">
        <v>172</v>
      </c>
      <c r="M42" s="84">
        <f t="shared" ref="M42:M43" si="40">L42+C42</f>
        <v>190</v>
      </c>
      <c r="N42" s="267"/>
      <c r="O42" s="268"/>
      <c r="P42" s="81">
        <v>181</v>
      </c>
      <c r="Q42" s="82">
        <f t="shared" ref="Q42:Q43" si="41">P42+C42</f>
        <v>199</v>
      </c>
      <c r="R42" s="267"/>
      <c r="S42" s="268"/>
      <c r="T42" s="81">
        <v>167</v>
      </c>
      <c r="U42" s="82">
        <f t="shared" ref="U42:U43" si="42">T42+C42</f>
        <v>185</v>
      </c>
      <c r="V42" s="267"/>
      <c r="W42" s="268"/>
      <c r="X42" s="84">
        <f t="shared" si="32"/>
        <v>899</v>
      </c>
      <c r="Y42" s="83">
        <f>D42+H42+L42+P42+T42</f>
        <v>809</v>
      </c>
      <c r="Z42" s="85">
        <f>AVERAGE(E42,I42,M42,Q42,U42)</f>
        <v>179.8</v>
      </c>
      <c r="AA42" s="86">
        <f>AVERAGE(E42,I42,M42,Q42,U42)-C42</f>
        <v>161.80000000000001</v>
      </c>
      <c r="AB42" s="263"/>
      <c r="AD42" s="35"/>
      <c r="AE42" s="35"/>
      <c r="AF42" s="35"/>
      <c r="AG42" s="35"/>
      <c r="AH42" s="35"/>
    </row>
    <row r="43" spans="1:34" s="101" customFormat="1" ht="16.899999999999999" customHeight="1" thickBot="1" x14ac:dyDescent="0.3">
      <c r="A43" s="79"/>
      <c r="B43" s="89" t="s">
        <v>23</v>
      </c>
      <c r="C43" s="90">
        <v>37</v>
      </c>
      <c r="D43" s="81">
        <v>173</v>
      </c>
      <c r="E43" s="82">
        <f t="shared" si="38"/>
        <v>210</v>
      </c>
      <c r="F43" s="269"/>
      <c r="G43" s="270"/>
      <c r="H43" s="91">
        <v>189</v>
      </c>
      <c r="I43" s="84">
        <f t="shared" si="39"/>
        <v>226</v>
      </c>
      <c r="J43" s="269"/>
      <c r="K43" s="270"/>
      <c r="L43" s="83">
        <v>175</v>
      </c>
      <c r="M43" s="84">
        <f t="shared" si="40"/>
        <v>212</v>
      </c>
      <c r="N43" s="269"/>
      <c r="O43" s="270"/>
      <c r="P43" s="81">
        <v>224</v>
      </c>
      <c r="Q43" s="82">
        <f t="shared" si="41"/>
        <v>261</v>
      </c>
      <c r="R43" s="269"/>
      <c r="S43" s="270"/>
      <c r="T43" s="81">
        <v>167</v>
      </c>
      <c r="U43" s="82">
        <f t="shared" si="42"/>
        <v>204</v>
      </c>
      <c r="V43" s="269"/>
      <c r="W43" s="270"/>
      <c r="X43" s="92">
        <f t="shared" si="32"/>
        <v>1113</v>
      </c>
      <c r="Y43" s="91">
        <f>D43+H43+L43+P43+T43</f>
        <v>928</v>
      </c>
      <c r="Z43" s="93">
        <f>AVERAGE(E43,I43,M43,Q43,U43)</f>
        <v>222.6</v>
      </c>
      <c r="AA43" s="94">
        <f>AVERAGE(E43,I43,M43,Q43,U43)-C43</f>
        <v>185.6</v>
      </c>
      <c r="AB43" s="264"/>
      <c r="AD43" s="35"/>
      <c r="AE43" s="35"/>
      <c r="AF43" s="35"/>
      <c r="AG43" s="35"/>
      <c r="AH43" s="35"/>
    </row>
    <row r="44" spans="1:34" s="101" customFormat="1" ht="44.45" customHeight="1" thickBot="1" x14ac:dyDescent="0.25">
      <c r="A44" s="79"/>
      <c r="B44" s="95" t="s">
        <v>114</v>
      </c>
      <c r="C44" s="122">
        <f>SUM(C45:C47)</f>
        <v>137</v>
      </c>
      <c r="D44" s="67">
        <f>SUM(D45:D47)</f>
        <v>527</v>
      </c>
      <c r="E44" s="96">
        <f>SUM(E45:E47)</f>
        <v>664</v>
      </c>
      <c r="F44" s="96">
        <f>E48</f>
        <v>523</v>
      </c>
      <c r="G44" s="73" t="str">
        <f>B48</f>
        <v>Egesten Metall</v>
      </c>
      <c r="H44" s="97">
        <f>SUM(H45:H47)</f>
        <v>394</v>
      </c>
      <c r="I44" s="96">
        <f>SUM(I45:I47)</f>
        <v>531</v>
      </c>
      <c r="J44" s="96">
        <f>I56</f>
        <v>482</v>
      </c>
      <c r="K44" s="73" t="str">
        <f>B56</f>
        <v>Rakvere Linnavalitsus</v>
      </c>
      <c r="L44" s="74">
        <f>SUM(L45:L47)</f>
        <v>422</v>
      </c>
      <c r="M44" s="96">
        <f>SUM(M45:M47)</f>
        <v>559</v>
      </c>
      <c r="N44" s="96">
        <f>M40</f>
        <v>554</v>
      </c>
      <c r="O44" s="73" t="str">
        <f>B40</f>
        <v>Malm ja Ko</v>
      </c>
      <c r="P44" s="74">
        <f>SUM(P45:P47)</f>
        <v>426</v>
      </c>
      <c r="Q44" s="96">
        <f>SUM(Q45:Q47)</f>
        <v>563</v>
      </c>
      <c r="R44" s="96">
        <f>Q36</f>
        <v>490</v>
      </c>
      <c r="S44" s="73" t="str">
        <f>B36</f>
        <v>Aroz3D</v>
      </c>
      <c r="T44" s="74">
        <f>SUM(T45:T47)</f>
        <v>386</v>
      </c>
      <c r="U44" s="96">
        <f>SUM(U45:U47)</f>
        <v>523</v>
      </c>
      <c r="V44" s="96">
        <f>U52</f>
        <v>558</v>
      </c>
      <c r="W44" s="73" t="str">
        <f>B52</f>
        <v>KTM</v>
      </c>
      <c r="X44" s="76">
        <f t="shared" si="32"/>
        <v>2840</v>
      </c>
      <c r="Y44" s="74">
        <f>SUM(Y45:Y47)</f>
        <v>2155</v>
      </c>
      <c r="Z44" s="100">
        <f>AVERAGE(Z45,Z46,Z47)</f>
        <v>189.33333333333334</v>
      </c>
      <c r="AA44" s="78">
        <f>AVERAGE(AA45,AA46,AA47)</f>
        <v>143.66666666666666</v>
      </c>
      <c r="AB44" s="262">
        <f>F45+J45+N45+R45+V45</f>
        <v>4</v>
      </c>
    </row>
    <row r="45" spans="1:34" s="101" customFormat="1" ht="16.149999999999999" customHeight="1" x14ac:dyDescent="0.2">
      <c r="A45" s="79"/>
      <c r="B45" s="207" t="s">
        <v>125</v>
      </c>
      <c r="C45" s="119">
        <v>51</v>
      </c>
      <c r="D45" s="81">
        <v>182</v>
      </c>
      <c r="E45" s="82">
        <f>D45+C45</f>
        <v>233</v>
      </c>
      <c r="F45" s="265">
        <v>1</v>
      </c>
      <c r="G45" s="266"/>
      <c r="H45" s="83">
        <v>164</v>
      </c>
      <c r="I45" s="84">
        <f>H45+C45</f>
        <v>215</v>
      </c>
      <c r="J45" s="265">
        <v>1</v>
      </c>
      <c r="K45" s="266"/>
      <c r="L45" s="83">
        <v>151</v>
      </c>
      <c r="M45" s="84">
        <f>L45+C45</f>
        <v>202</v>
      </c>
      <c r="N45" s="265">
        <v>1</v>
      </c>
      <c r="O45" s="266"/>
      <c r="P45" s="83">
        <v>152</v>
      </c>
      <c r="Q45" s="82">
        <f>P45+C45</f>
        <v>203</v>
      </c>
      <c r="R45" s="265">
        <v>1</v>
      </c>
      <c r="S45" s="266"/>
      <c r="T45" s="81">
        <v>105</v>
      </c>
      <c r="U45" s="82">
        <f>T45+C45</f>
        <v>156</v>
      </c>
      <c r="V45" s="265">
        <v>0</v>
      </c>
      <c r="W45" s="266"/>
      <c r="X45" s="84">
        <f t="shared" si="32"/>
        <v>1009</v>
      </c>
      <c r="Y45" s="83">
        <f>D45+H45+L45+P45+T45</f>
        <v>754</v>
      </c>
      <c r="Z45" s="85">
        <f>AVERAGE(E45,I45,M45,Q45,U45)</f>
        <v>201.8</v>
      </c>
      <c r="AA45" s="86">
        <f>AVERAGE(E45,I45,M45,Q45,U45)-C45</f>
        <v>150.80000000000001</v>
      </c>
      <c r="AB45" s="263"/>
    </row>
    <row r="46" spans="1:34" s="101" customFormat="1" ht="16.149999999999999" customHeight="1" x14ac:dyDescent="0.2">
      <c r="A46" s="79"/>
      <c r="B46" s="207" t="s">
        <v>115</v>
      </c>
      <c r="C46" s="119">
        <v>53</v>
      </c>
      <c r="D46" s="81">
        <v>168</v>
      </c>
      <c r="E46" s="82">
        <f t="shared" ref="E46:E47" si="43">D46+C46</f>
        <v>221</v>
      </c>
      <c r="F46" s="267"/>
      <c r="G46" s="268"/>
      <c r="H46" s="83">
        <v>113</v>
      </c>
      <c r="I46" s="84">
        <f t="shared" ref="I46:I47" si="44">H46+C46</f>
        <v>166</v>
      </c>
      <c r="J46" s="267"/>
      <c r="K46" s="268"/>
      <c r="L46" s="83">
        <v>104</v>
      </c>
      <c r="M46" s="84">
        <f t="shared" ref="M46:M47" si="45">L46+C46</f>
        <v>157</v>
      </c>
      <c r="N46" s="267"/>
      <c r="O46" s="268"/>
      <c r="P46" s="81">
        <v>139</v>
      </c>
      <c r="Q46" s="82">
        <f t="shared" ref="Q46:Q47" si="46">P46+C46</f>
        <v>192</v>
      </c>
      <c r="R46" s="267"/>
      <c r="S46" s="268"/>
      <c r="T46" s="81">
        <v>121</v>
      </c>
      <c r="U46" s="82">
        <f t="shared" ref="U46:U47" si="47">T46+C46</f>
        <v>174</v>
      </c>
      <c r="V46" s="267"/>
      <c r="W46" s="268"/>
      <c r="X46" s="84">
        <f t="shared" si="32"/>
        <v>910</v>
      </c>
      <c r="Y46" s="83">
        <f>D46+H46+L46+P46+T46</f>
        <v>645</v>
      </c>
      <c r="Z46" s="85">
        <f>AVERAGE(E46,I46,M46,Q46,U46)</f>
        <v>182</v>
      </c>
      <c r="AA46" s="86">
        <f>AVERAGE(E46,I46,M46,Q46,U46)-C46</f>
        <v>129</v>
      </c>
      <c r="AB46" s="263"/>
    </row>
    <row r="47" spans="1:34" s="101" customFormat="1" ht="16.899999999999999" customHeight="1" thickBot="1" x14ac:dyDescent="0.25">
      <c r="A47" s="79"/>
      <c r="B47" s="87" t="s">
        <v>109</v>
      </c>
      <c r="C47" s="121">
        <v>33</v>
      </c>
      <c r="D47" s="81">
        <v>177</v>
      </c>
      <c r="E47" s="82">
        <f t="shared" si="43"/>
        <v>210</v>
      </c>
      <c r="F47" s="269"/>
      <c r="G47" s="270"/>
      <c r="H47" s="91">
        <v>117</v>
      </c>
      <c r="I47" s="84">
        <f t="shared" si="44"/>
        <v>150</v>
      </c>
      <c r="J47" s="269"/>
      <c r="K47" s="270"/>
      <c r="L47" s="83">
        <v>167</v>
      </c>
      <c r="M47" s="84">
        <f t="shared" si="45"/>
        <v>200</v>
      </c>
      <c r="N47" s="269"/>
      <c r="O47" s="270"/>
      <c r="P47" s="81">
        <v>135</v>
      </c>
      <c r="Q47" s="82">
        <f t="shared" si="46"/>
        <v>168</v>
      </c>
      <c r="R47" s="269"/>
      <c r="S47" s="270"/>
      <c r="T47" s="81">
        <v>160</v>
      </c>
      <c r="U47" s="82">
        <f t="shared" si="47"/>
        <v>193</v>
      </c>
      <c r="V47" s="269"/>
      <c r="W47" s="270"/>
      <c r="X47" s="92">
        <f t="shared" si="32"/>
        <v>921</v>
      </c>
      <c r="Y47" s="83">
        <f>D47+H47+L47+P47+T47</f>
        <v>756</v>
      </c>
      <c r="Z47" s="93">
        <f>AVERAGE(E47,I47,M47,Q47,U47)</f>
        <v>184.2</v>
      </c>
      <c r="AA47" s="94">
        <f>AVERAGE(E47,I47,M47,Q47,U47)-C47</f>
        <v>151.19999999999999</v>
      </c>
      <c r="AB47" s="264"/>
    </row>
    <row r="48" spans="1:34" s="101" customFormat="1" ht="48.75" customHeight="1" thickBot="1" x14ac:dyDescent="0.25">
      <c r="A48" s="79"/>
      <c r="B48" s="95" t="s">
        <v>70</v>
      </c>
      <c r="C48" s="122">
        <f>SUM(C49:C51)</f>
        <v>71</v>
      </c>
      <c r="D48" s="67">
        <f>SUM(D49:D51)</f>
        <v>452</v>
      </c>
      <c r="E48" s="96">
        <f>SUM(E49:E51)</f>
        <v>523</v>
      </c>
      <c r="F48" s="96">
        <f>E44</f>
        <v>664</v>
      </c>
      <c r="G48" s="73" t="str">
        <f>B44</f>
        <v>Toode</v>
      </c>
      <c r="H48" s="102">
        <f>SUM(H49:H51)</f>
        <v>449</v>
      </c>
      <c r="I48" s="96">
        <f>SUM(I49:I51)</f>
        <v>520</v>
      </c>
      <c r="J48" s="96">
        <f>I40</f>
        <v>508</v>
      </c>
      <c r="K48" s="73" t="str">
        <f>B40</f>
        <v>Malm ja Ko</v>
      </c>
      <c r="L48" s="75">
        <f>SUM(L49:L51)</f>
        <v>449</v>
      </c>
      <c r="M48" s="99">
        <f>SUM(M49:M51)</f>
        <v>520</v>
      </c>
      <c r="N48" s="96">
        <f>M36</f>
        <v>488</v>
      </c>
      <c r="O48" s="73" t="str">
        <f>B36</f>
        <v>Aroz3D</v>
      </c>
      <c r="P48" s="74">
        <f>SUM(P49:P51)</f>
        <v>468</v>
      </c>
      <c r="Q48" s="99">
        <f>SUM(Q49:Q51)</f>
        <v>539</v>
      </c>
      <c r="R48" s="96">
        <f>Q52</f>
        <v>608</v>
      </c>
      <c r="S48" s="73" t="str">
        <f>B52</f>
        <v>KTM</v>
      </c>
      <c r="T48" s="74">
        <f>SUM(T49:T51)</f>
        <v>481</v>
      </c>
      <c r="U48" s="99">
        <f>SUM(U49:U51)</f>
        <v>552</v>
      </c>
      <c r="V48" s="96">
        <f>U56</f>
        <v>554</v>
      </c>
      <c r="W48" s="73" t="str">
        <f>B56</f>
        <v>Rakvere Linnavalitsus</v>
      </c>
      <c r="X48" s="76">
        <f t="shared" si="32"/>
        <v>2654</v>
      </c>
      <c r="Y48" s="74">
        <f>SUM(Y49:Y51)</f>
        <v>2299</v>
      </c>
      <c r="Z48" s="100">
        <f>AVERAGE(Z49,Z50,Z51)</f>
        <v>176.93333333333331</v>
      </c>
      <c r="AA48" s="78">
        <f>AVERAGE(AA49,AA50,AA51)</f>
        <v>153.26666666666668</v>
      </c>
      <c r="AB48" s="262">
        <f>F49+J49+N49+R49+V49</f>
        <v>2</v>
      </c>
    </row>
    <row r="49" spans="1:28" s="101" customFormat="1" ht="16.149999999999999" customHeight="1" x14ac:dyDescent="0.2">
      <c r="A49" s="79"/>
      <c r="B49" s="80" t="s">
        <v>81</v>
      </c>
      <c r="C49" s="119">
        <v>57</v>
      </c>
      <c r="D49" s="81">
        <v>122</v>
      </c>
      <c r="E49" s="82">
        <f>D49+C49</f>
        <v>179</v>
      </c>
      <c r="F49" s="265">
        <v>0</v>
      </c>
      <c r="G49" s="266"/>
      <c r="H49" s="83">
        <v>131</v>
      </c>
      <c r="I49" s="84">
        <f>H49+C49</f>
        <v>188</v>
      </c>
      <c r="J49" s="265">
        <v>1</v>
      </c>
      <c r="K49" s="266"/>
      <c r="L49" s="83">
        <v>121</v>
      </c>
      <c r="M49" s="84">
        <f>L49+C49</f>
        <v>178</v>
      </c>
      <c r="N49" s="265">
        <v>1</v>
      </c>
      <c r="O49" s="266"/>
      <c r="P49" s="83">
        <v>116</v>
      </c>
      <c r="Q49" s="82">
        <f>P49+C49</f>
        <v>173</v>
      </c>
      <c r="R49" s="265">
        <v>0</v>
      </c>
      <c r="S49" s="266"/>
      <c r="T49" s="81">
        <v>108</v>
      </c>
      <c r="U49" s="82">
        <f>T49+C49</f>
        <v>165</v>
      </c>
      <c r="V49" s="265">
        <v>0</v>
      </c>
      <c r="W49" s="266"/>
      <c r="X49" s="84">
        <f t="shared" si="32"/>
        <v>883</v>
      </c>
      <c r="Y49" s="83">
        <f>D49+H49+L49+P49+T49</f>
        <v>598</v>
      </c>
      <c r="Z49" s="85">
        <f>AVERAGE(E49,I49,M49,Q49,U49)</f>
        <v>176.6</v>
      </c>
      <c r="AA49" s="86">
        <f>AVERAGE(E49,I49,M49,Q49,U49)-C49</f>
        <v>119.6</v>
      </c>
      <c r="AB49" s="263"/>
    </row>
    <row r="50" spans="1:28" s="101" customFormat="1" ht="16.149999999999999" customHeight="1" x14ac:dyDescent="0.2">
      <c r="A50" s="79"/>
      <c r="B50" s="87" t="s">
        <v>82</v>
      </c>
      <c r="C50" s="119">
        <v>0</v>
      </c>
      <c r="D50" s="81">
        <v>186</v>
      </c>
      <c r="E50" s="82">
        <f t="shared" ref="E50:E51" si="48">D50+C50</f>
        <v>186</v>
      </c>
      <c r="F50" s="267"/>
      <c r="G50" s="268"/>
      <c r="H50" s="83">
        <v>166</v>
      </c>
      <c r="I50" s="84">
        <f t="shared" ref="I50:I51" si="49">H50+C50</f>
        <v>166</v>
      </c>
      <c r="J50" s="267"/>
      <c r="K50" s="268"/>
      <c r="L50" s="83">
        <v>180</v>
      </c>
      <c r="M50" s="84">
        <f t="shared" ref="M50:M51" si="50">L50+C50</f>
        <v>180</v>
      </c>
      <c r="N50" s="267"/>
      <c r="O50" s="268"/>
      <c r="P50" s="81">
        <v>193</v>
      </c>
      <c r="Q50" s="82">
        <f t="shared" ref="Q50:Q51" si="51">P50+C50</f>
        <v>193</v>
      </c>
      <c r="R50" s="267"/>
      <c r="S50" s="268"/>
      <c r="T50" s="81">
        <v>185</v>
      </c>
      <c r="U50" s="82">
        <f t="shared" ref="U50:U51" si="52">T50+C50</f>
        <v>185</v>
      </c>
      <c r="V50" s="267"/>
      <c r="W50" s="268"/>
      <c r="X50" s="84">
        <f t="shared" si="32"/>
        <v>910</v>
      </c>
      <c r="Y50" s="83">
        <f>D50+H50+L50+P50+T50</f>
        <v>910</v>
      </c>
      <c r="Z50" s="85">
        <f>AVERAGE(E50,I50,M50,Q50,U50)</f>
        <v>182</v>
      </c>
      <c r="AA50" s="86">
        <f>AVERAGE(E50,I50,M50,Q50,U50)-C50</f>
        <v>182</v>
      </c>
      <c r="AB50" s="263"/>
    </row>
    <row r="51" spans="1:28" s="101" customFormat="1" ht="16.899999999999999" customHeight="1" thickBot="1" x14ac:dyDescent="0.25">
      <c r="A51" s="79"/>
      <c r="B51" s="89" t="s">
        <v>83</v>
      </c>
      <c r="C51" s="121">
        <v>14</v>
      </c>
      <c r="D51" s="81">
        <v>144</v>
      </c>
      <c r="E51" s="82">
        <f t="shared" si="48"/>
        <v>158</v>
      </c>
      <c r="F51" s="269"/>
      <c r="G51" s="270"/>
      <c r="H51" s="91">
        <v>152</v>
      </c>
      <c r="I51" s="84">
        <f t="shared" si="49"/>
        <v>166</v>
      </c>
      <c r="J51" s="269"/>
      <c r="K51" s="270"/>
      <c r="L51" s="83">
        <v>148</v>
      </c>
      <c r="M51" s="84">
        <f t="shared" si="50"/>
        <v>162</v>
      </c>
      <c r="N51" s="269"/>
      <c r="O51" s="270"/>
      <c r="P51" s="81">
        <v>159</v>
      </c>
      <c r="Q51" s="82">
        <f t="shared" si="51"/>
        <v>173</v>
      </c>
      <c r="R51" s="269"/>
      <c r="S51" s="270"/>
      <c r="T51" s="81">
        <v>188</v>
      </c>
      <c r="U51" s="82">
        <f t="shared" si="52"/>
        <v>202</v>
      </c>
      <c r="V51" s="269"/>
      <c r="W51" s="270"/>
      <c r="X51" s="92">
        <f t="shared" si="32"/>
        <v>861</v>
      </c>
      <c r="Y51" s="91">
        <f>D51+H51+L51+P51+T51</f>
        <v>791</v>
      </c>
      <c r="Z51" s="93">
        <f>AVERAGE(E51,I51,M51,Q51,U51)</f>
        <v>172.2</v>
      </c>
      <c r="AA51" s="94">
        <f>AVERAGE(E51,I51,M51,Q51,U51)-C51</f>
        <v>158.19999999999999</v>
      </c>
      <c r="AB51" s="264"/>
    </row>
    <row r="52" spans="1:28" s="101" customFormat="1" ht="48.75" customHeight="1" thickBot="1" x14ac:dyDescent="0.25">
      <c r="A52" s="79"/>
      <c r="B52" s="211" t="s">
        <v>20</v>
      </c>
      <c r="C52" s="123">
        <f>SUM(C53:C55)</f>
        <v>80</v>
      </c>
      <c r="D52" s="67">
        <f>SUM(D53:D55)</f>
        <v>446</v>
      </c>
      <c r="E52" s="96">
        <f>SUM(E53:E55)</f>
        <v>526</v>
      </c>
      <c r="F52" s="96">
        <f>E40</f>
        <v>571</v>
      </c>
      <c r="G52" s="73" t="str">
        <f>B40</f>
        <v>Malm ja Ko</v>
      </c>
      <c r="H52" s="97">
        <f>SUM(H53:H55)</f>
        <v>433</v>
      </c>
      <c r="I52" s="96">
        <f>SUM(I53:I55)</f>
        <v>513</v>
      </c>
      <c r="J52" s="96">
        <f>I36</f>
        <v>530</v>
      </c>
      <c r="K52" s="73" t="str">
        <f>B36</f>
        <v>Aroz3D</v>
      </c>
      <c r="L52" s="74">
        <f>SUM(L53:L55)</f>
        <v>532</v>
      </c>
      <c r="M52" s="98">
        <f>SUM(M53:M55)</f>
        <v>612</v>
      </c>
      <c r="N52" s="96">
        <f>M56</f>
        <v>503</v>
      </c>
      <c r="O52" s="73" t="str">
        <f>B56</f>
        <v>Rakvere Linnavalitsus</v>
      </c>
      <c r="P52" s="74">
        <f>SUM(P53:P55)</f>
        <v>528</v>
      </c>
      <c r="Q52" s="98">
        <f>SUM(Q53:Q55)</f>
        <v>608</v>
      </c>
      <c r="R52" s="96">
        <f>Q48</f>
        <v>539</v>
      </c>
      <c r="S52" s="73" t="str">
        <f>B48</f>
        <v>Egesten Metall</v>
      </c>
      <c r="T52" s="74">
        <f>SUM(T53:T55)</f>
        <v>478</v>
      </c>
      <c r="U52" s="98">
        <f>SUM(U53:U55)</f>
        <v>558</v>
      </c>
      <c r="V52" s="96">
        <f>U44</f>
        <v>523</v>
      </c>
      <c r="W52" s="73" t="str">
        <f>B44</f>
        <v>Toode</v>
      </c>
      <c r="X52" s="76">
        <f t="shared" si="32"/>
        <v>2817</v>
      </c>
      <c r="Y52" s="74">
        <f>SUM(Y53:Y55)</f>
        <v>2417</v>
      </c>
      <c r="Z52" s="100">
        <f>AVERAGE(Z53,Z54,Z55)</f>
        <v>187.80000000000004</v>
      </c>
      <c r="AA52" s="78">
        <f>AVERAGE(AA53,AA54,AA55)</f>
        <v>161.13333333333335</v>
      </c>
      <c r="AB52" s="262">
        <f>F53+J53+N53+R53+V53</f>
        <v>3</v>
      </c>
    </row>
    <row r="53" spans="1:28" s="101" customFormat="1" ht="16.149999999999999" customHeight="1" x14ac:dyDescent="0.2">
      <c r="A53" s="79"/>
      <c r="B53" s="80" t="s">
        <v>26</v>
      </c>
      <c r="C53" s="119">
        <v>17</v>
      </c>
      <c r="D53" s="81">
        <v>147</v>
      </c>
      <c r="E53" s="82">
        <f>D53+C53</f>
        <v>164</v>
      </c>
      <c r="F53" s="265">
        <v>0</v>
      </c>
      <c r="G53" s="266"/>
      <c r="H53" s="83">
        <v>141</v>
      </c>
      <c r="I53" s="84">
        <f>H53+C53</f>
        <v>158</v>
      </c>
      <c r="J53" s="265">
        <v>0</v>
      </c>
      <c r="K53" s="266"/>
      <c r="L53" s="83">
        <v>190</v>
      </c>
      <c r="M53" s="84">
        <f>L53+C53</f>
        <v>207</v>
      </c>
      <c r="N53" s="265">
        <v>1</v>
      </c>
      <c r="O53" s="266"/>
      <c r="P53" s="83">
        <v>171</v>
      </c>
      <c r="Q53" s="82">
        <f>P53+C53</f>
        <v>188</v>
      </c>
      <c r="R53" s="265">
        <v>1</v>
      </c>
      <c r="S53" s="266"/>
      <c r="T53" s="81">
        <v>160</v>
      </c>
      <c r="U53" s="82">
        <f>T53+C53</f>
        <v>177</v>
      </c>
      <c r="V53" s="265">
        <v>1</v>
      </c>
      <c r="W53" s="266"/>
      <c r="X53" s="84">
        <f t="shared" si="32"/>
        <v>894</v>
      </c>
      <c r="Y53" s="83">
        <f>D53+H53+L53+P53+T53</f>
        <v>809</v>
      </c>
      <c r="Z53" s="85">
        <f>AVERAGE(E53,I53,M53,Q53,U53)</f>
        <v>178.8</v>
      </c>
      <c r="AA53" s="86">
        <f>AVERAGE(E53,I53,M53,Q53,U53)-C53</f>
        <v>161.80000000000001</v>
      </c>
      <c r="AB53" s="263"/>
    </row>
    <row r="54" spans="1:28" s="101" customFormat="1" ht="16.149999999999999" customHeight="1" x14ac:dyDescent="0.2">
      <c r="A54" s="79"/>
      <c r="B54" s="103" t="s">
        <v>22</v>
      </c>
      <c r="C54" s="119">
        <v>31</v>
      </c>
      <c r="D54" s="81">
        <v>113</v>
      </c>
      <c r="E54" s="82">
        <f t="shared" ref="E54:E55" si="53">D54+C54</f>
        <v>144</v>
      </c>
      <c r="F54" s="267"/>
      <c r="G54" s="268"/>
      <c r="H54" s="83">
        <v>146</v>
      </c>
      <c r="I54" s="84">
        <f t="shared" ref="I54:I55" si="54">H54+C54</f>
        <v>177</v>
      </c>
      <c r="J54" s="267"/>
      <c r="K54" s="268"/>
      <c r="L54" s="83">
        <v>142</v>
      </c>
      <c r="M54" s="84">
        <f t="shared" ref="M54:M55" si="55">L54+C54</f>
        <v>173</v>
      </c>
      <c r="N54" s="267"/>
      <c r="O54" s="268"/>
      <c r="P54" s="81">
        <v>156</v>
      </c>
      <c r="Q54" s="82">
        <f t="shared" ref="Q54:Q55" si="56">P54+C54</f>
        <v>187</v>
      </c>
      <c r="R54" s="267"/>
      <c r="S54" s="268"/>
      <c r="T54" s="81">
        <v>157</v>
      </c>
      <c r="U54" s="82">
        <f t="shared" ref="U54:U55" si="57">T54+C54</f>
        <v>188</v>
      </c>
      <c r="V54" s="267"/>
      <c r="W54" s="268"/>
      <c r="X54" s="84">
        <f t="shared" si="32"/>
        <v>869</v>
      </c>
      <c r="Y54" s="83">
        <f>D54+H54+L54+P54+T54</f>
        <v>714</v>
      </c>
      <c r="Z54" s="85">
        <f>AVERAGE(E54,I54,M54,Q54,U54)</f>
        <v>173.8</v>
      </c>
      <c r="AA54" s="86">
        <f>AVERAGE(E54,I54,M54,Q54,U54)-C54</f>
        <v>142.80000000000001</v>
      </c>
      <c r="AB54" s="263"/>
    </row>
    <row r="55" spans="1:28" s="101" customFormat="1" ht="16.899999999999999" customHeight="1" thickBot="1" x14ac:dyDescent="0.25">
      <c r="A55" s="79"/>
      <c r="B55" s="89" t="s">
        <v>19</v>
      </c>
      <c r="C55" s="121">
        <v>32</v>
      </c>
      <c r="D55" s="81">
        <v>186</v>
      </c>
      <c r="E55" s="82">
        <f t="shared" si="53"/>
        <v>218</v>
      </c>
      <c r="F55" s="269"/>
      <c r="G55" s="270"/>
      <c r="H55" s="91">
        <v>146</v>
      </c>
      <c r="I55" s="84">
        <f t="shared" si="54"/>
        <v>178</v>
      </c>
      <c r="J55" s="269"/>
      <c r="K55" s="270"/>
      <c r="L55" s="83">
        <v>200</v>
      </c>
      <c r="M55" s="84">
        <f t="shared" si="55"/>
        <v>232</v>
      </c>
      <c r="N55" s="269"/>
      <c r="O55" s="270"/>
      <c r="P55" s="81">
        <v>201</v>
      </c>
      <c r="Q55" s="82">
        <f t="shared" si="56"/>
        <v>233</v>
      </c>
      <c r="R55" s="269"/>
      <c r="S55" s="270"/>
      <c r="T55" s="81">
        <v>161</v>
      </c>
      <c r="U55" s="82">
        <f t="shared" si="57"/>
        <v>193</v>
      </c>
      <c r="V55" s="269"/>
      <c r="W55" s="270"/>
      <c r="X55" s="92">
        <f t="shared" si="32"/>
        <v>1054</v>
      </c>
      <c r="Y55" s="91">
        <f>D55+H55+L55+P55+T55</f>
        <v>894</v>
      </c>
      <c r="Z55" s="93">
        <f>AVERAGE(E55,I55,M55,Q55,U55)</f>
        <v>210.8</v>
      </c>
      <c r="AA55" s="94">
        <f>AVERAGE(E55,I55,M55,Q55,U55)-C55</f>
        <v>178.8</v>
      </c>
      <c r="AB55" s="264"/>
    </row>
    <row r="56" spans="1:28" s="101" customFormat="1" ht="48.75" customHeight="1" thickBot="1" x14ac:dyDescent="0.25">
      <c r="A56" s="79"/>
      <c r="B56" s="193" t="s">
        <v>94</v>
      </c>
      <c r="C56" s="123">
        <f>SUM(C57:C59)</f>
        <v>281</v>
      </c>
      <c r="D56" s="67">
        <f>SUM(D57:D59)</f>
        <v>0</v>
      </c>
      <c r="E56" s="96">
        <f>SUM(E57:E59)</f>
        <v>0</v>
      </c>
      <c r="F56" s="96">
        <f>E36</f>
        <v>500</v>
      </c>
      <c r="G56" s="73" t="str">
        <f>B36</f>
        <v>Aroz3D</v>
      </c>
      <c r="H56" s="97">
        <f>SUM(H57:H59)</f>
        <v>201</v>
      </c>
      <c r="I56" s="96">
        <f>SUM(I57:I59)</f>
        <v>482</v>
      </c>
      <c r="J56" s="96">
        <f>I44</f>
        <v>531</v>
      </c>
      <c r="K56" s="73" t="str">
        <f>B44</f>
        <v>Toode</v>
      </c>
      <c r="L56" s="75">
        <f>SUM(L57:L59)</f>
        <v>222</v>
      </c>
      <c r="M56" s="99">
        <f>SUM(M57:M59)</f>
        <v>503</v>
      </c>
      <c r="N56" s="96">
        <f>M52</f>
        <v>612</v>
      </c>
      <c r="O56" s="73" t="str">
        <f>B52</f>
        <v>KTM</v>
      </c>
      <c r="P56" s="74">
        <f>SUM(P57:P59)</f>
        <v>216</v>
      </c>
      <c r="Q56" s="99">
        <f>SUM(Q57:Q59)</f>
        <v>497</v>
      </c>
      <c r="R56" s="96">
        <f>Q40</f>
        <v>667</v>
      </c>
      <c r="S56" s="73" t="str">
        <f>B40</f>
        <v>Malm ja Ko</v>
      </c>
      <c r="T56" s="74">
        <f>SUM(T57:T59)</f>
        <v>273</v>
      </c>
      <c r="U56" s="99">
        <f>SUM(U57:U59)</f>
        <v>554</v>
      </c>
      <c r="V56" s="96">
        <f>U48</f>
        <v>552</v>
      </c>
      <c r="W56" s="73" t="str">
        <f>B48</f>
        <v>Egesten Metall</v>
      </c>
      <c r="X56" s="76">
        <f t="shared" si="32"/>
        <v>2036</v>
      </c>
      <c r="Y56" s="74">
        <f>SUM(Y57:Y59)</f>
        <v>1648</v>
      </c>
      <c r="Z56" s="100">
        <f>AVERAGE(Z57,Z58,Z59)</f>
        <v>169.66666666666666</v>
      </c>
      <c r="AA56" s="78">
        <f>AVERAGE(AA57,AA58,AA59)</f>
        <v>76</v>
      </c>
      <c r="AB56" s="262">
        <f>F57+J57+N57+R57+V57</f>
        <v>1</v>
      </c>
    </row>
    <row r="57" spans="1:28" s="101" customFormat="1" ht="16.149999999999999" customHeight="1" x14ac:dyDescent="0.2">
      <c r="A57" s="79"/>
      <c r="B57" s="103" t="s">
        <v>95</v>
      </c>
      <c r="C57" s="119">
        <v>49</v>
      </c>
      <c r="D57" s="81"/>
      <c r="E57" s="82"/>
      <c r="F57" s="265"/>
      <c r="G57" s="266"/>
      <c r="H57" s="83">
        <v>104</v>
      </c>
      <c r="I57" s="84">
        <f>H57+C57</f>
        <v>153</v>
      </c>
      <c r="J57" s="265">
        <v>0</v>
      </c>
      <c r="K57" s="266"/>
      <c r="L57" s="83">
        <v>106</v>
      </c>
      <c r="M57" s="84">
        <f>L57+C57</f>
        <v>155</v>
      </c>
      <c r="N57" s="265">
        <v>0</v>
      </c>
      <c r="O57" s="266"/>
      <c r="P57" s="83">
        <v>90</v>
      </c>
      <c r="Q57" s="82">
        <f>P57+C57</f>
        <v>139</v>
      </c>
      <c r="R57" s="265">
        <v>0</v>
      </c>
      <c r="S57" s="266"/>
      <c r="T57" s="81">
        <v>123</v>
      </c>
      <c r="U57" s="82">
        <f>T57+C57</f>
        <v>172</v>
      </c>
      <c r="V57" s="265">
        <v>1</v>
      </c>
      <c r="W57" s="266"/>
      <c r="X57" s="84">
        <f t="shared" si="32"/>
        <v>619</v>
      </c>
      <c r="Y57" s="83">
        <f>D57+H57+L57+P57+T57</f>
        <v>423</v>
      </c>
      <c r="Z57" s="85">
        <f>AVERAGE(E57,I57,M57,Q57,U57)</f>
        <v>154.75</v>
      </c>
      <c r="AA57" s="86">
        <f>AVERAGE(E57,I57,M57,Q57,U57)-C57</f>
        <v>105.75</v>
      </c>
      <c r="AB57" s="263"/>
    </row>
    <row r="58" spans="1:28" s="101" customFormat="1" ht="16.149999999999999" customHeight="1" x14ac:dyDescent="0.2">
      <c r="A58" s="79"/>
      <c r="B58" s="103" t="s">
        <v>145</v>
      </c>
      <c r="C58" s="119">
        <v>48</v>
      </c>
      <c r="D58" s="81"/>
      <c r="E58" s="82"/>
      <c r="F58" s="267"/>
      <c r="G58" s="268"/>
      <c r="H58" s="83">
        <v>97</v>
      </c>
      <c r="I58" s="84">
        <f t="shared" ref="I58:I59" si="58">H58+C58</f>
        <v>145</v>
      </c>
      <c r="J58" s="267"/>
      <c r="K58" s="268"/>
      <c r="L58" s="83">
        <v>116</v>
      </c>
      <c r="M58" s="84">
        <f t="shared" ref="M58:M59" si="59">L58+C58</f>
        <v>164</v>
      </c>
      <c r="N58" s="267"/>
      <c r="O58" s="268"/>
      <c r="P58" s="81">
        <v>126</v>
      </c>
      <c r="Q58" s="82">
        <f t="shared" ref="Q58:Q59" si="60">P58+C58</f>
        <v>174</v>
      </c>
      <c r="R58" s="267"/>
      <c r="S58" s="268"/>
      <c r="T58" s="81">
        <v>150</v>
      </c>
      <c r="U58" s="82">
        <f t="shared" ref="U58:U59" si="61">T58+C58</f>
        <v>198</v>
      </c>
      <c r="V58" s="267"/>
      <c r="W58" s="268"/>
      <c r="X58" s="84">
        <f t="shared" si="32"/>
        <v>681</v>
      </c>
      <c r="Y58" s="83">
        <f>D58+H58+L58+P58+T58</f>
        <v>489</v>
      </c>
      <c r="Z58" s="85">
        <f>AVERAGE(E58,I58,M58,Q58,U58)</f>
        <v>170.25</v>
      </c>
      <c r="AA58" s="86">
        <f>AVERAGE(E58,I58,M58,Q58,U58)-C58</f>
        <v>122.25</v>
      </c>
      <c r="AB58" s="263"/>
    </row>
    <row r="59" spans="1:28" s="101" customFormat="1" ht="16.899999999999999" customHeight="1" thickBot="1" x14ac:dyDescent="0.25">
      <c r="A59" s="79"/>
      <c r="B59" s="87" t="s">
        <v>138</v>
      </c>
      <c r="C59" s="121">
        <v>184</v>
      </c>
      <c r="D59" s="81"/>
      <c r="E59" s="82"/>
      <c r="F59" s="269"/>
      <c r="G59" s="270"/>
      <c r="H59" s="91"/>
      <c r="I59" s="84">
        <f t="shared" si="58"/>
        <v>184</v>
      </c>
      <c r="J59" s="269"/>
      <c r="K59" s="270"/>
      <c r="L59" s="83"/>
      <c r="M59" s="84">
        <f t="shared" si="59"/>
        <v>184</v>
      </c>
      <c r="N59" s="269"/>
      <c r="O59" s="270"/>
      <c r="P59" s="81"/>
      <c r="Q59" s="82">
        <f t="shared" si="60"/>
        <v>184</v>
      </c>
      <c r="R59" s="269"/>
      <c r="S59" s="270"/>
      <c r="T59" s="81"/>
      <c r="U59" s="82">
        <f t="shared" si="61"/>
        <v>184</v>
      </c>
      <c r="V59" s="269"/>
      <c r="W59" s="270"/>
      <c r="X59" s="92">
        <f t="shared" si="32"/>
        <v>736</v>
      </c>
      <c r="Y59" s="91">
        <f>X59</f>
        <v>736</v>
      </c>
      <c r="Z59" s="93">
        <f>AVERAGE(E59,I59,M59,Q59,U59)</f>
        <v>184</v>
      </c>
      <c r="AA59" s="94">
        <f>AVERAGE(E59,I59,M59,Q59,U59)-C59</f>
        <v>0</v>
      </c>
      <c r="AB59" s="264"/>
    </row>
    <row r="60" spans="1:28" s="101" customFormat="1" ht="16.899999999999999" customHeight="1" x14ac:dyDescent="0.2">
      <c r="A60" s="79"/>
      <c r="B60" s="105"/>
      <c r="C60" s="106"/>
      <c r="D60" s="107"/>
      <c r="E60" s="108"/>
      <c r="F60" s="109"/>
      <c r="G60" s="109"/>
      <c r="H60" s="107"/>
      <c r="I60" s="108"/>
      <c r="J60" s="109"/>
      <c r="K60" s="109"/>
      <c r="L60" s="107"/>
      <c r="M60" s="108"/>
      <c r="N60" s="109"/>
      <c r="O60" s="109"/>
      <c r="P60" s="107"/>
      <c r="Q60" s="108"/>
      <c r="R60" s="109"/>
      <c r="S60" s="109"/>
      <c r="T60" s="107"/>
      <c r="U60" s="108"/>
      <c r="V60" s="109"/>
      <c r="W60" s="109"/>
      <c r="X60" s="108"/>
      <c r="Y60" s="107"/>
      <c r="Z60" s="110"/>
      <c r="AA60" s="111"/>
      <c r="AB60" s="112"/>
    </row>
    <row r="61" spans="1:28" ht="22.5" x14ac:dyDescent="0.25">
      <c r="B61" s="36"/>
      <c r="C61" s="37"/>
      <c r="D61" s="38"/>
      <c r="E61" s="39"/>
      <c r="F61" s="39"/>
      <c r="G61" s="39" t="s">
        <v>142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7"/>
      <c r="S61" s="37"/>
      <c r="T61" s="37"/>
      <c r="U61" s="40"/>
      <c r="V61" s="189" t="s">
        <v>65</v>
      </c>
      <c r="W61" s="41"/>
      <c r="X61" s="41"/>
      <c r="Y61" s="41"/>
      <c r="Z61" s="37"/>
      <c r="AA61" s="37"/>
      <c r="AB61" s="38"/>
    </row>
    <row r="62" spans="1:28" ht="20.25" thickBot="1" x14ac:dyDescent="0.3">
      <c r="B62" s="42" t="s">
        <v>30</v>
      </c>
      <c r="C62" s="43"/>
      <c r="D62" s="38"/>
      <c r="E62" s="4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</row>
    <row r="63" spans="1:28" x14ac:dyDescent="0.25">
      <c r="B63" s="113" t="s">
        <v>3</v>
      </c>
      <c r="C63" s="45" t="s">
        <v>15</v>
      </c>
      <c r="D63" s="46"/>
      <c r="E63" s="209" t="s">
        <v>31</v>
      </c>
      <c r="F63" s="271" t="s">
        <v>32</v>
      </c>
      <c r="G63" s="272"/>
      <c r="H63" s="48"/>
      <c r="I63" s="209" t="s">
        <v>33</v>
      </c>
      <c r="J63" s="271" t="s">
        <v>32</v>
      </c>
      <c r="K63" s="272"/>
      <c r="L63" s="49"/>
      <c r="M63" s="209" t="s">
        <v>34</v>
      </c>
      <c r="N63" s="271" t="s">
        <v>32</v>
      </c>
      <c r="O63" s="272"/>
      <c r="P63" s="49"/>
      <c r="Q63" s="209" t="s">
        <v>35</v>
      </c>
      <c r="R63" s="271" t="s">
        <v>32</v>
      </c>
      <c r="S63" s="272"/>
      <c r="T63" s="50"/>
      <c r="U63" s="209" t="s">
        <v>36</v>
      </c>
      <c r="V63" s="271" t="s">
        <v>32</v>
      </c>
      <c r="W63" s="272"/>
      <c r="X63" s="209" t="s">
        <v>37</v>
      </c>
      <c r="Y63" s="51"/>
      <c r="Z63" s="52" t="s">
        <v>38</v>
      </c>
      <c r="AA63" s="53" t="s">
        <v>39</v>
      </c>
      <c r="AB63" s="54" t="s">
        <v>37</v>
      </c>
    </row>
    <row r="64" spans="1:28" ht="17.25" thickBot="1" x14ac:dyDescent="0.3">
      <c r="A64" s="55"/>
      <c r="B64" s="114" t="s">
        <v>40</v>
      </c>
      <c r="C64" s="56"/>
      <c r="D64" s="57"/>
      <c r="E64" s="58" t="s">
        <v>41</v>
      </c>
      <c r="F64" s="273" t="s">
        <v>42</v>
      </c>
      <c r="G64" s="274"/>
      <c r="H64" s="59"/>
      <c r="I64" s="58" t="s">
        <v>41</v>
      </c>
      <c r="J64" s="273" t="s">
        <v>42</v>
      </c>
      <c r="K64" s="274"/>
      <c r="L64" s="58"/>
      <c r="M64" s="58" t="s">
        <v>41</v>
      </c>
      <c r="N64" s="273" t="s">
        <v>42</v>
      </c>
      <c r="O64" s="274"/>
      <c r="P64" s="58"/>
      <c r="Q64" s="58" t="s">
        <v>41</v>
      </c>
      <c r="R64" s="273" t="s">
        <v>42</v>
      </c>
      <c r="S64" s="274"/>
      <c r="T64" s="60"/>
      <c r="U64" s="58" t="s">
        <v>41</v>
      </c>
      <c r="V64" s="273" t="s">
        <v>42</v>
      </c>
      <c r="W64" s="274"/>
      <c r="X64" s="61" t="s">
        <v>41</v>
      </c>
      <c r="Y64" s="62" t="s">
        <v>43</v>
      </c>
      <c r="Z64" s="63" t="s">
        <v>44</v>
      </c>
      <c r="AA64" s="64" t="s">
        <v>45</v>
      </c>
      <c r="AB64" s="65" t="s">
        <v>46</v>
      </c>
    </row>
    <row r="65" spans="1:34" ht="48.75" customHeight="1" thickBot="1" x14ac:dyDescent="0.3">
      <c r="A65" s="66"/>
      <c r="B65" s="95" t="s">
        <v>100</v>
      </c>
      <c r="C65" s="115">
        <f>SUM(C66:C68)</f>
        <v>266</v>
      </c>
      <c r="D65" s="67">
        <f>SUM(D66:D68)</f>
        <v>224</v>
      </c>
      <c r="E65" s="68">
        <f>SUM(E66:E68)</f>
        <v>490</v>
      </c>
      <c r="F65" s="69">
        <f>E85</f>
        <v>561</v>
      </c>
      <c r="G65" s="70" t="str">
        <f>B85</f>
        <v>Verx 2</v>
      </c>
      <c r="H65" s="71">
        <f>SUM(H66:H68)</f>
        <v>256</v>
      </c>
      <c r="I65" s="72">
        <f>SUM(I66:I68)</f>
        <v>522</v>
      </c>
      <c r="J65" s="72">
        <f>I81</f>
        <v>590</v>
      </c>
      <c r="K65" s="73" t="str">
        <f>B81</f>
        <v>AK44</v>
      </c>
      <c r="L65" s="74">
        <f>SUM(L66:L68)</f>
        <v>258</v>
      </c>
      <c r="M65" s="69">
        <f>SUM(M66:M68)</f>
        <v>524</v>
      </c>
      <c r="N65" s="69">
        <f>M77</f>
        <v>548</v>
      </c>
      <c r="O65" s="70" t="str">
        <f>B77</f>
        <v>Aavmar</v>
      </c>
      <c r="P65" s="75">
        <f>SUM(P66:P68)</f>
        <v>315</v>
      </c>
      <c r="Q65" s="69">
        <f>SUM(Q66:Q68)</f>
        <v>581</v>
      </c>
      <c r="R65" s="69">
        <f>Q73</f>
        <v>538</v>
      </c>
      <c r="S65" s="70" t="str">
        <f>B73</f>
        <v>Eesti Raudtee</v>
      </c>
      <c r="T65" s="75">
        <f>SUM(T66:T68)</f>
        <v>280</v>
      </c>
      <c r="U65" s="69">
        <f>SUM(U66:U68)</f>
        <v>546</v>
      </c>
      <c r="V65" s="69">
        <f>U69</f>
        <v>595</v>
      </c>
      <c r="W65" s="70" t="str">
        <f>B69</f>
        <v>Põdra Pubi</v>
      </c>
      <c r="X65" s="76">
        <f t="shared" ref="X65:X88" si="62">E65+I65+M65+Q65+U65</f>
        <v>2663</v>
      </c>
      <c r="Y65" s="74">
        <f>SUM(Y66:Y68)</f>
        <v>2208</v>
      </c>
      <c r="Z65" s="77">
        <f>AVERAGE(Z66,Z67,Z68)</f>
        <v>177.5333333333333</v>
      </c>
      <c r="AA65" s="78">
        <f>AVERAGE(AA66,AA67,AA68)</f>
        <v>88.866666666666674</v>
      </c>
      <c r="AB65" s="262">
        <f>F66+J66+N66+R66+V66</f>
        <v>1</v>
      </c>
    </row>
    <row r="66" spans="1:34" ht="16.899999999999999" customHeight="1" x14ac:dyDescent="0.25">
      <c r="A66" s="79"/>
      <c r="B66" s="103" t="s">
        <v>123</v>
      </c>
      <c r="C66" s="117">
        <v>195</v>
      </c>
      <c r="D66" s="81"/>
      <c r="E66" s="82">
        <f>D66+C66</f>
        <v>195</v>
      </c>
      <c r="F66" s="265">
        <v>0</v>
      </c>
      <c r="G66" s="266"/>
      <c r="H66" s="83"/>
      <c r="I66" s="84">
        <f>H66+C66</f>
        <v>195</v>
      </c>
      <c r="J66" s="265">
        <v>0</v>
      </c>
      <c r="K66" s="266"/>
      <c r="L66" s="83"/>
      <c r="M66" s="84">
        <f>L66+C66</f>
        <v>195</v>
      </c>
      <c r="N66" s="265">
        <v>0</v>
      </c>
      <c r="O66" s="266"/>
      <c r="P66" s="83"/>
      <c r="Q66" s="82">
        <f>P66+C66</f>
        <v>195</v>
      </c>
      <c r="R66" s="265">
        <v>1</v>
      </c>
      <c r="S66" s="266"/>
      <c r="T66" s="81"/>
      <c r="U66" s="82">
        <f>T66+C66</f>
        <v>195</v>
      </c>
      <c r="V66" s="265">
        <v>0</v>
      </c>
      <c r="W66" s="266"/>
      <c r="X66" s="84">
        <f t="shared" si="62"/>
        <v>975</v>
      </c>
      <c r="Y66" s="83">
        <f>175*5</f>
        <v>875</v>
      </c>
      <c r="Z66" s="85">
        <f>AVERAGE(E66,I66,M66,Q66,U66)</f>
        <v>195</v>
      </c>
      <c r="AA66" s="86">
        <f>AVERAGE(E66,I66,M66,Q66,U66)-C66</f>
        <v>0</v>
      </c>
      <c r="AB66" s="263"/>
    </row>
    <row r="67" spans="1:34" s="55" customFormat="1" ht="16.149999999999999" customHeight="1" x14ac:dyDescent="0.25">
      <c r="A67" s="79"/>
      <c r="B67" s="103" t="s">
        <v>110</v>
      </c>
      <c r="C67" s="119">
        <v>40</v>
      </c>
      <c r="D67" s="81">
        <v>125</v>
      </c>
      <c r="E67" s="82">
        <f t="shared" ref="E67:E68" si="63">D67+C67</f>
        <v>165</v>
      </c>
      <c r="F67" s="267"/>
      <c r="G67" s="268"/>
      <c r="H67" s="83">
        <v>121</v>
      </c>
      <c r="I67" s="84">
        <f t="shared" ref="I67:I68" si="64">H67+C67</f>
        <v>161</v>
      </c>
      <c r="J67" s="267"/>
      <c r="K67" s="268"/>
      <c r="L67" s="83">
        <v>125</v>
      </c>
      <c r="M67" s="84">
        <f t="shared" ref="M67:M68" si="65">L67+C67</f>
        <v>165</v>
      </c>
      <c r="N67" s="267"/>
      <c r="O67" s="268"/>
      <c r="P67" s="81">
        <v>137</v>
      </c>
      <c r="Q67" s="82">
        <f t="shared" ref="Q67:Q68" si="66">P67+C67</f>
        <v>177</v>
      </c>
      <c r="R67" s="267"/>
      <c r="S67" s="268"/>
      <c r="T67" s="81">
        <v>144</v>
      </c>
      <c r="U67" s="82">
        <f t="shared" ref="U67:U68" si="67">T67+C67</f>
        <v>184</v>
      </c>
      <c r="V67" s="267"/>
      <c r="W67" s="268"/>
      <c r="X67" s="84">
        <f t="shared" si="62"/>
        <v>852</v>
      </c>
      <c r="Y67" s="83">
        <f>D67+H67+L67+P67+T67</f>
        <v>652</v>
      </c>
      <c r="Z67" s="85">
        <f>AVERAGE(E67,I67,M67,Q67,U67)</f>
        <v>170.4</v>
      </c>
      <c r="AA67" s="86">
        <f>AVERAGE(E67,I67,M67,Q67,U67)-C67</f>
        <v>130.4</v>
      </c>
      <c r="AB67" s="263"/>
      <c r="AD67" s="35"/>
      <c r="AE67" s="35"/>
      <c r="AF67" s="35"/>
      <c r="AG67" s="35"/>
      <c r="AH67" s="35"/>
    </row>
    <row r="68" spans="1:34" s="55" customFormat="1" ht="17.45" customHeight="1" thickBot="1" x14ac:dyDescent="0.3">
      <c r="A68" s="79"/>
      <c r="B68" s="87" t="s">
        <v>140</v>
      </c>
      <c r="C68" s="121">
        <v>31</v>
      </c>
      <c r="D68" s="81">
        <v>99</v>
      </c>
      <c r="E68" s="82">
        <f t="shared" si="63"/>
        <v>130</v>
      </c>
      <c r="F68" s="269"/>
      <c r="G68" s="270"/>
      <c r="H68" s="91">
        <v>135</v>
      </c>
      <c r="I68" s="84">
        <f t="shared" si="64"/>
        <v>166</v>
      </c>
      <c r="J68" s="269"/>
      <c r="K68" s="270"/>
      <c r="L68" s="83">
        <v>133</v>
      </c>
      <c r="M68" s="84">
        <f t="shared" si="65"/>
        <v>164</v>
      </c>
      <c r="N68" s="269"/>
      <c r="O68" s="270"/>
      <c r="P68" s="81">
        <v>178</v>
      </c>
      <c r="Q68" s="82">
        <f t="shared" si="66"/>
        <v>209</v>
      </c>
      <c r="R68" s="269"/>
      <c r="S68" s="270"/>
      <c r="T68" s="81">
        <v>136</v>
      </c>
      <c r="U68" s="82">
        <f t="shared" si="67"/>
        <v>167</v>
      </c>
      <c r="V68" s="269"/>
      <c r="W68" s="270"/>
      <c r="X68" s="92">
        <f t="shared" si="62"/>
        <v>836</v>
      </c>
      <c r="Y68" s="91">
        <f>D68+H68+L68+P68+T68</f>
        <v>681</v>
      </c>
      <c r="Z68" s="93">
        <f>AVERAGE(E68,I68,M68,Q68,U68)</f>
        <v>167.2</v>
      </c>
      <c r="AA68" s="94">
        <f>AVERAGE(E68,I68,M68,Q68,U68)-C68</f>
        <v>136.19999999999999</v>
      </c>
      <c r="AB68" s="264"/>
      <c r="AD68" s="35"/>
      <c r="AE68" s="35"/>
      <c r="AF68" s="35"/>
      <c r="AG68" s="35"/>
      <c r="AH68" s="35"/>
    </row>
    <row r="69" spans="1:34" s="101" customFormat="1" ht="48.75" customHeight="1" x14ac:dyDescent="0.25">
      <c r="A69" s="79"/>
      <c r="B69" s="104" t="s">
        <v>21</v>
      </c>
      <c r="C69" s="196">
        <f>SUM(C70:C72)</f>
        <v>103</v>
      </c>
      <c r="D69" s="67">
        <f>SUM(D70:D72)</f>
        <v>425</v>
      </c>
      <c r="E69" s="96">
        <f>SUM(E70:E72)</f>
        <v>528</v>
      </c>
      <c r="F69" s="96">
        <f>E81</f>
        <v>530</v>
      </c>
      <c r="G69" s="73" t="str">
        <f>B81</f>
        <v>AK44</v>
      </c>
      <c r="H69" s="97">
        <f>SUM(H70:H72)</f>
        <v>407</v>
      </c>
      <c r="I69" s="96">
        <f>SUM(I70:I72)</f>
        <v>510</v>
      </c>
      <c r="J69" s="96">
        <f>I77</f>
        <v>522</v>
      </c>
      <c r="K69" s="73" t="str">
        <f>B77</f>
        <v>Aavmar</v>
      </c>
      <c r="L69" s="74">
        <f>SUM(L70:L72)</f>
        <v>510</v>
      </c>
      <c r="M69" s="98">
        <f>SUM(M70:M72)</f>
        <v>613</v>
      </c>
      <c r="N69" s="96">
        <f>M73</f>
        <v>559</v>
      </c>
      <c r="O69" s="73" t="str">
        <f>B73</f>
        <v>Eesti Raudtee</v>
      </c>
      <c r="P69" s="74">
        <f>SUM(P70:P72)</f>
        <v>387</v>
      </c>
      <c r="Q69" s="69">
        <f>SUM(Q70:Q72)</f>
        <v>490</v>
      </c>
      <c r="R69" s="96">
        <f>Q85</f>
        <v>480</v>
      </c>
      <c r="S69" s="73" t="str">
        <f>B85</f>
        <v>Verx 2</v>
      </c>
      <c r="T69" s="74">
        <f>SUM(T70:T72)</f>
        <v>492</v>
      </c>
      <c r="U69" s="99">
        <f>SUM(U70:U72)</f>
        <v>595</v>
      </c>
      <c r="V69" s="96">
        <f>U65</f>
        <v>546</v>
      </c>
      <c r="W69" s="73" t="str">
        <f>B65</f>
        <v>Rommex</v>
      </c>
      <c r="X69" s="76">
        <f t="shared" si="62"/>
        <v>2736</v>
      </c>
      <c r="Y69" s="74">
        <f>SUM(Y70:Y72)</f>
        <v>2221</v>
      </c>
      <c r="Z69" s="100">
        <f>AVERAGE(Z70,Z71,Z72)</f>
        <v>182.4</v>
      </c>
      <c r="AA69" s="78">
        <f>AVERAGE(AA70,AA71,AA72)</f>
        <v>148.06666666666669</v>
      </c>
      <c r="AB69" s="262">
        <f>F70+J70+N70+R70+V70</f>
        <v>3</v>
      </c>
      <c r="AD69" s="35"/>
      <c r="AE69" s="35"/>
      <c r="AF69" s="35"/>
      <c r="AG69" s="35"/>
      <c r="AH69" s="35"/>
    </row>
    <row r="70" spans="1:34" s="101" customFormat="1" ht="16.149999999999999" customHeight="1" x14ac:dyDescent="0.25">
      <c r="A70" s="79"/>
      <c r="B70" s="103" t="s">
        <v>48</v>
      </c>
      <c r="C70" s="88">
        <v>38</v>
      </c>
      <c r="D70" s="81">
        <v>176</v>
      </c>
      <c r="E70" s="82">
        <f>D70+C70</f>
        <v>214</v>
      </c>
      <c r="F70" s="265">
        <v>0</v>
      </c>
      <c r="G70" s="266"/>
      <c r="H70" s="83">
        <v>136</v>
      </c>
      <c r="I70" s="84">
        <f>H70+C70</f>
        <v>174</v>
      </c>
      <c r="J70" s="265">
        <v>0</v>
      </c>
      <c r="K70" s="266"/>
      <c r="L70" s="83">
        <v>160</v>
      </c>
      <c r="M70" s="84">
        <f>L70+C70</f>
        <v>198</v>
      </c>
      <c r="N70" s="265">
        <v>1</v>
      </c>
      <c r="O70" s="266"/>
      <c r="P70" s="83">
        <v>123</v>
      </c>
      <c r="Q70" s="82">
        <f>P70+C70</f>
        <v>161</v>
      </c>
      <c r="R70" s="265">
        <v>1</v>
      </c>
      <c r="S70" s="266"/>
      <c r="T70" s="81">
        <v>167</v>
      </c>
      <c r="U70" s="82">
        <f>T70+C70</f>
        <v>205</v>
      </c>
      <c r="V70" s="265">
        <v>1</v>
      </c>
      <c r="W70" s="266"/>
      <c r="X70" s="84">
        <f t="shared" si="62"/>
        <v>952</v>
      </c>
      <c r="Y70" s="83">
        <f>D70+H70+L70+P70+T70</f>
        <v>762</v>
      </c>
      <c r="Z70" s="85">
        <f>AVERAGE(E70,I70,M70,Q70,U70)</f>
        <v>190.4</v>
      </c>
      <c r="AA70" s="86">
        <f>AVERAGE(E70,I70,M70,Q70,U70)-C70</f>
        <v>152.4</v>
      </c>
      <c r="AB70" s="263"/>
      <c r="AD70" s="35"/>
      <c r="AE70" s="35"/>
      <c r="AF70" s="35"/>
      <c r="AG70" s="35"/>
      <c r="AH70" s="35"/>
    </row>
    <row r="71" spans="1:34" s="101" customFormat="1" ht="16.149999999999999" customHeight="1" x14ac:dyDescent="0.25">
      <c r="A71" s="79"/>
      <c r="B71" s="87" t="s">
        <v>49</v>
      </c>
      <c r="C71" s="88">
        <v>42</v>
      </c>
      <c r="D71" s="81">
        <v>123</v>
      </c>
      <c r="E71" s="82">
        <f t="shared" ref="E71:E72" si="68">D71+C71</f>
        <v>165</v>
      </c>
      <c r="F71" s="267"/>
      <c r="G71" s="268"/>
      <c r="H71" s="83">
        <v>147</v>
      </c>
      <c r="I71" s="84">
        <f t="shared" ref="I71:I72" si="69">H71+C71</f>
        <v>189</v>
      </c>
      <c r="J71" s="267"/>
      <c r="K71" s="268"/>
      <c r="L71" s="83">
        <v>163</v>
      </c>
      <c r="M71" s="84">
        <f t="shared" ref="M71:M72" si="70">L71+C71</f>
        <v>205</v>
      </c>
      <c r="N71" s="267"/>
      <c r="O71" s="268"/>
      <c r="P71" s="81">
        <v>131</v>
      </c>
      <c r="Q71" s="82">
        <f t="shared" ref="Q71:Q72" si="71">P71+C71</f>
        <v>173</v>
      </c>
      <c r="R71" s="267"/>
      <c r="S71" s="268"/>
      <c r="T71" s="81">
        <v>178</v>
      </c>
      <c r="U71" s="82">
        <f t="shared" ref="U71:U72" si="72">T71+C71</f>
        <v>220</v>
      </c>
      <c r="V71" s="267"/>
      <c r="W71" s="268"/>
      <c r="X71" s="84">
        <f t="shared" si="62"/>
        <v>952</v>
      </c>
      <c r="Y71" s="83">
        <f>D71+H71+L71+P71+T71</f>
        <v>742</v>
      </c>
      <c r="Z71" s="85">
        <f>AVERAGE(E71,I71,M71,Q71,U71)</f>
        <v>190.4</v>
      </c>
      <c r="AA71" s="86">
        <f>AVERAGE(E71,I71,M71,Q71,U71)-C71</f>
        <v>148.4</v>
      </c>
      <c r="AB71" s="263"/>
      <c r="AD71" s="35"/>
      <c r="AE71" s="35"/>
      <c r="AF71" s="35"/>
      <c r="AG71" s="35"/>
      <c r="AH71" s="35"/>
    </row>
    <row r="72" spans="1:34" s="101" customFormat="1" ht="16.899999999999999" customHeight="1" thickBot="1" x14ac:dyDescent="0.3">
      <c r="A72" s="79"/>
      <c r="B72" s="89" t="s">
        <v>50</v>
      </c>
      <c r="C72" s="90">
        <v>23</v>
      </c>
      <c r="D72" s="81">
        <v>126</v>
      </c>
      <c r="E72" s="82">
        <f t="shared" si="68"/>
        <v>149</v>
      </c>
      <c r="F72" s="269"/>
      <c r="G72" s="270"/>
      <c r="H72" s="91">
        <v>124</v>
      </c>
      <c r="I72" s="84">
        <f t="shared" si="69"/>
        <v>147</v>
      </c>
      <c r="J72" s="269"/>
      <c r="K72" s="270"/>
      <c r="L72" s="83">
        <v>187</v>
      </c>
      <c r="M72" s="84">
        <f t="shared" si="70"/>
        <v>210</v>
      </c>
      <c r="N72" s="269"/>
      <c r="O72" s="270"/>
      <c r="P72" s="81">
        <v>133</v>
      </c>
      <c r="Q72" s="82">
        <f t="shared" si="71"/>
        <v>156</v>
      </c>
      <c r="R72" s="269"/>
      <c r="S72" s="270"/>
      <c r="T72" s="81">
        <v>147</v>
      </c>
      <c r="U72" s="82">
        <f t="shared" si="72"/>
        <v>170</v>
      </c>
      <c r="V72" s="269"/>
      <c r="W72" s="270"/>
      <c r="X72" s="92">
        <f t="shared" si="62"/>
        <v>832</v>
      </c>
      <c r="Y72" s="91">
        <f>D72+H72+L72+P72+T72</f>
        <v>717</v>
      </c>
      <c r="Z72" s="93">
        <f>AVERAGE(E72,I72,M72,Q72,U72)</f>
        <v>166.4</v>
      </c>
      <c r="AA72" s="94">
        <f>AVERAGE(E72,I72,M72,Q72,U72)-C72</f>
        <v>143.4</v>
      </c>
      <c r="AB72" s="264"/>
      <c r="AD72" s="35"/>
      <c r="AE72" s="35"/>
      <c r="AF72" s="35"/>
      <c r="AG72" s="35"/>
      <c r="AH72" s="35"/>
    </row>
    <row r="73" spans="1:34" s="101" customFormat="1" ht="44.45" customHeight="1" thickBot="1" x14ac:dyDescent="0.25">
      <c r="A73" s="79"/>
      <c r="B73" s="95" t="s">
        <v>98</v>
      </c>
      <c r="C73" s="122">
        <f>SUM(C74:C76)</f>
        <v>96</v>
      </c>
      <c r="D73" s="67">
        <f>SUM(D74:D76)</f>
        <v>459</v>
      </c>
      <c r="E73" s="96">
        <f>SUM(E74:E76)</f>
        <v>555</v>
      </c>
      <c r="F73" s="96">
        <f>E77</f>
        <v>491</v>
      </c>
      <c r="G73" s="73" t="str">
        <f>B77</f>
        <v>Aavmar</v>
      </c>
      <c r="H73" s="97">
        <f>SUM(H74:H76)</f>
        <v>451</v>
      </c>
      <c r="I73" s="96">
        <f>SUM(I74:I76)</f>
        <v>547</v>
      </c>
      <c r="J73" s="96">
        <f>I85</f>
        <v>512</v>
      </c>
      <c r="K73" s="73" t="str">
        <f>B85</f>
        <v>Verx 2</v>
      </c>
      <c r="L73" s="74">
        <f>SUM(L74:L76)</f>
        <v>463</v>
      </c>
      <c r="M73" s="96">
        <f>SUM(M74:M76)</f>
        <v>559</v>
      </c>
      <c r="N73" s="96">
        <f>M69</f>
        <v>613</v>
      </c>
      <c r="O73" s="73" t="str">
        <f>B69</f>
        <v>Põdra Pubi</v>
      </c>
      <c r="P73" s="74">
        <f>SUM(P74:P76)</f>
        <v>442</v>
      </c>
      <c r="Q73" s="96">
        <f>SUM(Q74:Q76)</f>
        <v>538</v>
      </c>
      <c r="R73" s="96">
        <f>Q65</f>
        <v>581</v>
      </c>
      <c r="S73" s="73" t="str">
        <f>B65</f>
        <v>Rommex</v>
      </c>
      <c r="T73" s="74">
        <f>SUM(T74:T76)</f>
        <v>424</v>
      </c>
      <c r="U73" s="96">
        <f>SUM(U74:U76)</f>
        <v>520</v>
      </c>
      <c r="V73" s="96">
        <f>U81</f>
        <v>591</v>
      </c>
      <c r="W73" s="73" t="str">
        <f>B81</f>
        <v>AK44</v>
      </c>
      <c r="X73" s="76">
        <f t="shared" si="62"/>
        <v>2719</v>
      </c>
      <c r="Y73" s="74">
        <f>SUM(Y74:Y76)</f>
        <v>2239</v>
      </c>
      <c r="Z73" s="100">
        <f>AVERAGE(Z74,Z75,Z76)</f>
        <v>181.26666666666665</v>
      </c>
      <c r="AA73" s="78">
        <f>AVERAGE(AA74,AA75,AA76)</f>
        <v>149.26666666666665</v>
      </c>
      <c r="AB73" s="262">
        <f>F74+J74+N74+R74+V74</f>
        <v>2</v>
      </c>
    </row>
    <row r="74" spans="1:34" s="101" customFormat="1" ht="16.149999999999999" customHeight="1" x14ac:dyDescent="0.2">
      <c r="A74" s="79"/>
      <c r="B74" s="80" t="s">
        <v>108</v>
      </c>
      <c r="C74" s="119">
        <v>31</v>
      </c>
      <c r="D74" s="81">
        <v>122</v>
      </c>
      <c r="E74" s="82">
        <f>D74+C74</f>
        <v>153</v>
      </c>
      <c r="F74" s="265">
        <v>1</v>
      </c>
      <c r="G74" s="266"/>
      <c r="H74" s="83">
        <v>109</v>
      </c>
      <c r="I74" s="84">
        <f>H74+C74</f>
        <v>140</v>
      </c>
      <c r="J74" s="265">
        <v>1</v>
      </c>
      <c r="K74" s="266"/>
      <c r="L74" s="83">
        <v>144</v>
      </c>
      <c r="M74" s="84">
        <f>L74+C74</f>
        <v>175</v>
      </c>
      <c r="N74" s="265">
        <v>0</v>
      </c>
      <c r="O74" s="266"/>
      <c r="P74" s="83">
        <v>144</v>
      </c>
      <c r="Q74" s="82">
        <f>P74+C74</f>
        <v>175</v>
      </c>
      <c r="R74" s="265">
        <v>0</v>
      </c>
      <c r="S74" s="266"/>
      <c r="T74" s="81">
        <v>144</v>
      </c>
      <c r="U74" s="82">
        <f>T74+C74</f>
        <v>175</v>
      </c>
      <c r="V74" s="265">
        <v>0</v>
      </c>
      <c r="W74" s="266"/>
      <c r="X74" s="84">
        <f t="shared" si="62"/>
        <v>818</v>
      </c>
      <c r="Y74" s="83">
        <f>D74+H74+L74+P74+T74</f>
        <v>663</v>
      </c>
      <c r="Z74" s="85">
        <f>AVERAGE(E74,I74,M74,Q74,U74)</f>
        <v>163.6</v>
      </c>
      <c r="AA74" s="86">
        <f>AVERAGE(E74,I74,M74,Q74,U74)-C74</f>
        <v>132.6</v>
      </c>
      <c r="AB74" s="263"/>
    </row>
    <row r="75" spans="1:34" s="101" customFormat="1" ht="16.149999999999999" customHeight="1" x14ac:dyDescent="0.2">
      <c r="A75" s="79"/>
      <c r="B75" s="87" t="s">
        <v>113</v>
      </c>
      <c r="C75" s="119">
        <v>28</v>
      </c>
      <c r="D75" s="81">
        <v>173</v>
      </c>
      <c r="E75" s="82">
        <f t="shared" ref="E75:E76" si="73">D75+C75</f>
        <v>201</v>
      </c>
      <c r="F75" s="267"/>
      <c r="G75" s="268"/>
      <c r="H75" s="83">
        <v>169</v>
      </c>
      <c r="I75" s="84">
        <f t="shared" ref="I75:I76" si="74">H75+C75</f>
        <v>197</v>
      </c>
      <c r="J75" s="267"/>
      <c r="K75" s="268"/>
      <c r="L75" s="83">
        <v>152</v>
      </c>
      <c r="M75" s="84">
        <f t="shared" ref="M75:M76" si="75">L75+C75</f>
        <v>180</v>
      </c>
      <c r="N75" s="267"/>
      <c r="O75" s="268"/>
      <c r="P75" s="81">
        <v>157</v>
      </c>
      <c r="Q75" s="82">
        <f t="shared" ref="Q75:Q76" si="76">P75+C75</f>
        <v>185</v>
      </c>
      <c r="R75" s="267"/>
      <c r="S75" s="268"/>
      <c r="T75" s="81">
        <v>165</v>
      </c>
      <c r="U75" s="82">
        <f t="shared" ref="U75:U76" si="77">T75+C75</f>
        <v>193</v>
      </c>
      <c r="V75" s="267"/>
      <c r="W75" s="268"/>
      <c r="X75" s="84">
        <f t="shared" si="62"/>
        <v>956</v>
      </c>
      <c r="Y75" s="83">
        <f>D75+H75+L75+P75+T75</f>
        <v>816</v>
      </c>
      <c r="Z75" s="85">
        <f>AVERAGE(E75,I75,M75,Q75,U75)</f>
        <v>191.2</v>
      </c>
      <c r="AA75" s="86">
        <f>AVERAGE(E75,I75,M75,Q75,U75)-C75</f>
        <v>163.19999999999999</v>
      </c>
      <c r="AB75" s="263"/>
    </row>
    <row r="76" spans="1:34" s="101" customFormat="1" ht="16.899999999999999" customHeight="1" thickBot="1" x14ac:dyDescent="0.25">
      <c r="A76" s="79"/>
      <c r="B76" s="89" t="s">
        <v>97</v>
      </c>
      <c r="C76" s="121">
        <v>37</v>
      </c>
      <c r="D76" s="81">
        <v>164</v>
      </c>
      <c r="E76" s="82">
        <f t="shared" si="73"/>
        <v>201</v>
      </c>
      <c r="F76" s="269"/>
      <c r="G76" s="270"/>
      <c r="H76" s="91">
        <v>173</v>
      </c>
      <c r="I76" s="84">
        <f t="shared" si="74"/>
        <v>210</v>
      </c>
      <c r="J76" s="269"/>
      <c r="K76" s="270"/>
      <c r="L76" s="83">
        <v>167</v>
      </c>
      <c r="M76" s="84">
        <f t="shared" si="75"/>
        <v>204</v>
      </c>
      <c r="N76" s="269"/>
      <c r="O76" s="270"/>
      <c r="P76" s="81">
        <v>141</v>
      </c>
      <c r="Q76" s="82">
        <f t="shared" si="76"/>
        <v>178</v>
      </c>
      <c r="R76" s="269"/>
      <c r="S76" s="270"/>
      <c r="T76" s="81">
        <v>115</v>
      </c>
      <c r="U76" s="82">
        <f t="shared" si="77"/>
        <v>152</v>
      </c>
      <c r="V76" s="269"/>
      <c r="W76" s="270"/>
      <c r="X76" s="92">
        <f t="shared" si="62"/>
        <v>945</v>
      </c>
      <c r="Y76" s="83">
        <f>D76+H76+L76+P76+T76</f>
        <v>760</v>
      </c>
      <c r="Z76" s="93">
        <f>AVERAGE(E76,I76,M76,Q76,U76)</f>
        <v>189</v>
      </c>
      <c r="AA76" s="94">
        <f>AVERAGE(E76,I76,M76,Q76,U76)-C76</f>
        <v>152</v>
      </c>
      <c r="AB76" s="264"/>
    </row>
    <row r="77" spans="1:34" s="101" customFormat="1" ht="48.75" customHeight="1" thickBot="1" x14ac:dyDescent="0.25">
      <c r="A77" s="79"/>
      <c r="B77" s="95" t="s">
        <v>69</v>
      </c>
      <c r="C77" s="122">
        <f>SUM(C78:C80)</f>
        <v>129</v>
      </c>
      <c r="D77" s="67">
        <f>SUM(D78:D80)</f>
        <v>362</v>
      </c>
      <c r="E77" s="96">
        <f>SUM(E78:E80)</f>
        <v>491</v>
      </c>
      <c r="F77" s="96">
        <f>E73</f>
        <v>555</v>
      </c>
      <c r="G77" s="73" t="str">
        <f>B73</f>
        <v>Eesti Raudtee</v>
      </c>
      <c r="H77" s="102">
        <f>SUM(H78:H80)</f>
        <v>393</v>
      </c>
      <c r="I77" s="96">
        <f>SUM(I78:I80)</f>
        <v>522</v>
      </c>
      <c r="J77" s="96">
        <f>I69</f>
        <v>510</v>
      </c>
      <c r="K77" s="73" t="str">
        <f>B69</f>
        <v>Põdra Pubi</v>
      </c>
      <c r="L77" s="75">
        <f>SUM(L78:L80)</f>
        <v>419</v>
      </c>
      <c r="M77" s="99">
        <f>SUM(M78:M80)</f>
        <v>548</v>
      </c>
      <c r="N77" s="96">
        <f>M65</f>
        <v>524</v>
      </c>
      <c r="O77" s="73" t="str">
        <f>B65</f>
        <v>Rommex</v>
      </c>
      <c r="P77" s="74">
        <f>SUM(P78:P80)</f>
        <v>427</v>
      </c>
      <c r="Q77" s="99">
        <f>SUM(Q78:Q80)</f>
        <v>556</v>
      </c>
      <c r="R77" s="96">
        <f>Q81</f>
        <v>567</v>
      </c>
      <c r="S77" s="73" t="str">
        <f>B81</f>
        <v>AK44</v>
      </c>
      <c r="T77" s="74">
        <f>SUM(T78:T80)</f>
        <v>442</v>
      </c>
      <c r="U77" s="99">
        <f>SUM(U78:U80)</f>
        <v>571</v>
      </c>
      <c r="V77" s="96">
        <f>U85</f>
        <v>563</v>
      </c>
      <c r="W77" s="73" t="str">
        <f>B85</f>
        <v>Verx 2</v>
      </c>
      <c r="X77" s="76">
        <f t="shared" si="62"/>
        <v>2688</v>
      </c>
      <c r="Y77" s="74">
        <f>SUM(Y78:Y80)</f>
        <v>2043</v>
      </c>
      <c r="Z77" s="100">
        <f>AVERAGE(Z78,Z79,Z80)</f>
        <v>179.19999999999996</v>
      </c>
      <c r="AA77" s="78">
        <f>AVERAGE(AA78,AA79,AA80)</f>
        <v>136.19999999999999</v>
      </c>
      <c r="AB77" s="262">
        <f>F78+J78+N78+R78+V78</f>
        <v>3</v>
      </c>
    </row>
    <row r="78" spans="1:34" s="101" customFormat="1" ht="16.149999999999999" customHeight="1" x14ac:dyDescent="0.2">
      <c r="A78" s="79"/>
      <c r="B78" s="198" t="s">
        <v>78</v>
      </c>
      <c r="C78" s="119">
        <v>60</v>
      </c>
      <c r="D78" s="81">
        <v>92</v>
      </c>
      <c r="E78" s="82">
        <f>D78+C78</f>
        <v>152</v>
      </c>
      <c r="F78" s="265">
        <v>0</v>
      </c>
      <c r="G78" s="266"/>
      <c r="H78" s="83">
        <v>100</v>
      </c>
      <c r="I78" s="84">
        <f>H78+C78</f>
        <v>160</v>
      </c>
      <c r="J78" s="265">
        <v>1</v>
      </c>
      <c r="K78" s="266"/>
      <c r="L78" s="83">
        <v>99</v>
      </c>
      <c r="M78" s="84">
        <f>L78+C78</f>
        <v>159</v>
      </c>
      <c r="N78" s="265">
        <v>1</v>
      </c>
      <c r="O78" s="266"/>
      <c r="P78" s="83">
        <v>112</v>
      </c>
      <c r="Q78" s="82">
        <f>P78+C78</f>
        <v>172</v>
      </c>
      <c r="R78" s="265">
        <v>0</v>
      </c>
      <c r="S78" s="266"/>
      <c r="T78" s="81">
        <v>136</v>
      </c>
      <c r="U78" s="82">
        <f>T78+C78</f>
        <v>196</v>
      </c>
      <c r="V78" s="265">
        <v>1</v>
      </c>
      <c r="W78" s="266"/>
      <c r="X78" s="84">
        <f t="shared" si="62"/>
        <v>839</v>
      </c>
      <c r="Y78" s="83">
        <f>D78+H78+L78+P78+T78</f>
        <v>539</v>
      </c>
      <c r="Z78" s="85">
        <f>AVERAGE(E78,I78,M78,Q78,U78)</f>
        <v>167.8</v>
      </c>
      <c r="AA78" s="86">
        <f>AVERAGE(E78,I78,M78,Q78,U78)-C78</f>
        <v>107.80000000000001</v>
      </c>
      <c r="AB78" s="263"/>
    </row>
    <row r="79" spans="1:34" s="101" customFormat="1" ht="16.149999999999999" customHeight="1" x14ac:dyDescent="0.2">
      <c r="A79" s="79"/>
      <c r="B79" s="198" t="s">
        <v>79</v>
      </c>
      <c r="C79" s="119">
        <v>33</v>
      </c>
      <c r="D79" s="81">
        <v>129</v>
      </c>
      <c r="E79" s="82">
        <f t="shared" ref="E79:E80" si="78">D79+C79</f>
        <v>162</v>
      </c>
      <c r="F79" s="267"/>
      <c r="G79" s="268"/>
      <c r="H79" s="83">
        <v>136</v>
      </c>
      <c r="I79" s="84">
        <f t="shared" ref="I79:I80" si="79">H79+C79</f>
        <v>169</v>
      </c>
      <c r="J79" s="267"/>
      <c r="K79" s="268"/>
      <c r="L79" s="83">
        <v>165</v>
      </c>
      <c r="M79" s="84">
        <f t="shared" ref="M79:M80" si="80">L79+C79</f>
        <v>198</v>
      </c>
      <c r="N79" s="267"/>
      <c r="O79" s="268"/>
      <c r="P79" s="81">
        <v>152</v>
      </c>
      <c r="Q79" s="82">
        <f t="shared" ref="Q79:Q80" si="81">P79+C79</f>
        <v>185</v>
      </c>
      <c r="R79" s="267"/>
      <c r="S79" s="268"/>
      <c r="T79" s="81">
        <v>176</v>
      </c>
      <c r="U79" s="82">
        <f t="shared" ref="U79:U80" si="82">T79+C79</f>
        <v>209</v>
      </c>
      <c r="V79" s="267"/>
      <c r="W79" s="268"/>
      <c r="X79" s="84">
        <f t="shared" si="62"/>
        <v>923</v>
      </c>
      <c r="Y79" s="83">
        <f>D79+H79+L79+P79+T79</f>
        <v>758</v>
      </c>
      <c r="Z79" s="85">
        <f>AVERAGE(E79,I79,M79,Q79,U79)</f>
        <v>184.6</v>
      </c>
      <c r="AA79" s="86">
        <f>AVERAGE(E79,I79,M79,Q79,U79)-C79</f>
        <v>151.6</v>
      </c>
      <c r="AB79" s="263"/>
    </row>
    <row r="80" spans="1:34" s="101" customFormat="1" ht="16.899999999999999" customHeight="1" thickBot="1" x14ac:dyDescent="0.25">
      <c r="A80" s="79"/>
      <c r="B80" s="199" t="s">
        <v>80</v>
      </c>
      <c r="C80" s="121">
        <v>36</v>
      </c>
      <c r="D80" s="81">
        <v>141</v>
      </c>
      <c r="E80" s="82">
        <f t="shared" si="78"/>
        <v>177</v>
      </c>
      <c r="F80" s="269"/>
      <c r="G80" s="270"/>
      <c r="H80" s="91">
        <v>157</v>
      </c>
      <c r="I80" s="84">
        <f t="shared" si="79"/>
        <v>193</v>
      </c>
      <c r="J80" s="269"/>
      <c r="K80" s="270"/>
      <c r="L80" s="83">
        <v>155</v>
      </c>
      <c r="M80" s="84">
        <f t="shared" si="80"/>
        <v>191</v>
      </c>
      <c r="N80" s="269"/>
      <c r="O80" s="270"/>
      <c r="P80" s="81">
        <v>163</v>
      </c>
      <c r="Q80" s="82">
        <f t="shared" si="81"/>
        <v>199</v>
      </c>
      <c r="R80" s="269"/>
      <c r="S80" s="270"/>
      <c r="T80" s="81">
        <v>130</v>
      </c>
      <c r="U80" s="82">
        <f t="shared" si="82"/>
        <v>166</v>
      </c>
      <c r="V80" s="269"/>
      <c r="W80" s="270"/>
      <c r="X80" s="92">
        <f t="shared" si="62"/>
        <v>926</v>
      </c>
      <c r="Y80" s="91">
        <f>D80+H80+L80+P80+T80</f>
        <v>746</v>
      </c>
      <c r="Z80" s="93">
        <f>AVERAGE(E80,I80,M80,Q80,U80)</f>
        <v>185.2</v>
      </c>
      <c r="AA80" s="94">
        <f>AVERAGE(E80,I80,M80,Q80,U80)-C80</f>
        <v>149.19999999999999</v>
      </c>
      <c r="AB80" s="264"/>
    </row>
    <row r="81" spans="1:28" s="101" customFormat="1" ht="48.75" customHeight="1" thickBot="1" x14ac:dyDescent="0.25">
      <c r="A81" s="79"/>
      <c r="B81" s="193" t="s">
        <v>58</v>
      </c>
      <c r="C81" s="123">
        <f>SUM(C82:C84)</f>
        <v>154</v>
      </c>
      <c r="D81" s="67">
        <f>SUM(D82:D84)</f>
        <v>376</v>
      </c>
      <c r="E81" s="96">
        <f>SUM(E82:E84)</f>
        <v>530</v>
      </c>
      <c r="F81" s="96">
        <f>E69</f>
        <v>528</v>
      </c>
      <c r="G81" s="73" t="str">
        <f>B69</f>
        <v>Põdra Pubi</v>
      </c>
      <c r="H81" s="97">
        <f>SUM(H82:H84)</f>
        <v>436</v>
      </c>
      <c r="I81" s="96">
        <f>SUM(I82:I84)</f>
        <v>590</v>
      </c>
      <c r="J81" s="96">
        <f>I65</f>
        <v>522</v>
      </c>
      <c r="K81" s="73" t="str">
        <f>B65</f>
        <v>Rommex</v>
      </c>
      <c r="L81" s="74">
        <f>SUM(L82:L84)</f>
        <v>421</v>
      </c>
      <c r="M81" s="98">
        <f>SUM(M82:M84)</f>
        <v>575</v>
      </c>
      <c r="N81" s="96">
        <f>M85</f>
        <v>530</v>
      </c>
      <c r="O81" s="73" t="str">
        <f>B85</f>
        <v>Verx 2</v>
      </c>
      <c r="P81" s="74">
        <f>SUM(P82:P84)</f>
        <v>413</v>
      </c>
      <c r="Q81" s="98">
        <f>SUM(Q82:Q84)</f>
        <v>567</v>
      </c>
      <c r="R81" s="96">
        <f>Q77</f>
        <v>556</v>
      </c>
      <c r="S81" s="73" t="str">
        <f>B77</f>
        <v>Aavmar</v>
      </c>
      <c r="T81" s="74">
        <f>SUM(T82:T84)</f>
        <v>437</v>
      </c>
      <c r="U81" s="98">
        <f>SUM(U82:U84)</f>
        <v>591</v>
      </c>
      <c r="V81" s="96">
        <f>U73</f>
        <v>520</v>
      </c>
      <c r="W81" s="73" t="str">
        <f>B73</f>
        <v>Eesti Raudtee</v>
      </c>
      <c r="X81" s="76">
        <f t="shared" si="62"/>
        <v>2853</v>
      </c>
      <c r="Y81" s="74">
        <f>SUM(Y82:Y84)</f>
        <v>2083</v>
      </c>
      <c r="Z81" s="100">
        <f>AVERAGE(Z82,Z83,Z84)</f>
        <v>190.20000000000002</v>
      </c>
      <c r="AA81" s="78">
        <f>AVERAGE(AA82,AA83,AA84)</f>
        <v>138.86666666666667</v>
      </c>
      <c r="AB81" s="262">
        <f>F82+J82+N82+R82+V82</f>
        <v>5</v>
      </c>
    </row>
    <row r="82" spans="1:28" s="101" customFormat="1" ht="16.149999999999999" customHeight="1" x14ac:dyDescent="0.2">
      <c r="A82" s="79"/>
      <c r="B82" s="80" t="s">
        <v>29</v>
      </c>
      <c r="C82" s="119">
        <v>39</v>
      </c>
      <c r="D82" s="81">
        <v>124</v>
      </c>
      <c r="E82" s="82">
        <f>D82+C82</f>
        <v>163</v>
      </c>
      <c r="F82" s="265">
        <v>1</v>
      </c>
      <c r="G82" s="266"/>
      <c r="H82" s="83">
        <v>135</v>
      </c>
      <c r="I82" s="84">
        <f>H82+C82</f>
        <v>174</v>
      </c>
      <c r="J82" s="265">
        <v>1</v>
      </c>
      <c r="K82" s="266"/>
      <c r="L82" s="83">
        <v>132</v>
      </c>
      <c r="M82" s="84">
        <f>L82+C82</f>
        <v>171</v>
      </c>
      <c r="N82" s="265">
        <v>1</v>
      </c>
      <c r="O82" s="266"/>
      <c r="P82" s="83">
        <v>139</v>
      </c>
      <c r="Q82" s="82">
        <f>P82+C82</f>
        <v>178</v>
      </c>
      <c r="R82" s="265">
        <v>1</v>
      </c>
      <c r="S82" s="266"/>
      <c r="T82" s="81">
        <v>168</v>
      </c>
      <c r="U82" s="82">
        <f>T82+C82</f>
        <v>207</v>
      </c>
      <c r="V82" s="265">
        <v>1</v>
      </c>
      <c r="W82" s="266"/>
      <c r="X82" s="84">
        <f t="shared" si="62"/>
        <v>893</v>
      </c>
      <c r="Y82" s="83">
        <f>D82+H82+L82+P82+T82</f>
        <v>698</v>
      </c>
      <c r="Z82" s="85">
        <f>AVERAGE(E82,I82,M82,Q82,U82)</f>
        <v>178.6</v>
      </c>
      <c r="AA82" s="86">
        <f>AVERAGE(E82,I82,M82,Q82,U82)-C82</f>
        <v>139.6</v>
      </c>
      <c r="AB82" s="263"/>
    </row>
    <row r="83" spans="1:28" s="101" customFormat="1" ht="16.149999999999999" customHeight="1" x14ac:dyDescent="0.2">
      <c r="A83" s="79"/>
      <c r="B83" s="87" t="s">
        <v>134</v>
      </c>
      <c r="C83" s="119">
        <v>55</v>
      </c>
      <c r="D83" s="81">
        <v>111</v>
      </c>
      <c r="E83" s="82">
        <f t="shared" ref="E83:E84" si="83">D83+C83</f>
        <v>166</v>
      </c>
      <c r="F83" s="267"/>
      <c r="G83" s="268"/>
      <c r="H83" s="83">
        <v>132</v>
      </c>
      <c r="I83" s="84">
        <f t="shared" ref="I83:I84" si="84">H83+C83</f>
        <v>187</v>
      </c>
      <c r="J83" s="267"/>
      <c r="K83" s="268"/>
      <c r="L83" s="83">
        <v>162</v>
      </c>
      <c r="M83" s="84">
        <f t="shared" ref="M83:M84" si="85">L83+C83</f>
        <v>217</v>
      </c>
      <c r="N83" s="267"/>
      <c r="O83" s="268"/>
      <c r="P83" s="81">
        <v>114</v>
      </c>
      <c r="Q83" s="82">
        <f t="shared" ref="Q83:Q84" si="86">P83+C83</f>
        <v>169</v>
      </c>
      <c r="R83" s="267"/>
      <c r="S83" s="268"/>
      <c r="T83" s="81">
        <v>103</v>
      </c>
      <c r="U83" s="82">
        <f t="shared" ref="U83:U84" si="87">T83+C83</f>
        <v>158</v>
      </c>
      <c r="V83" s="267"/>
      <c r="W83" s="268"/>
      <c r="X83" s="84">
        <f t="shared" si="62"/>
        <v>897</v>
      </c>
      <c r="Y83" s="83">
        <f>D83+H83+L83+P83+T83</f>
        <v>622</v>
      </c>
      <c r="Z83" s="85">
        <f>AVERAGE(E83,I83,M83,Q83,U83)</f>
        <v>179.4</v>
      </c>
      <c r="AA83" s="86">
        <f>AVERAGE(E83,I83,M83,Q83,U83)-C83</f>
        <v>124.4</v>
      </c>
      <c r="AB83" s="263"/>
    </row>
    <row r="84" spans="1:28" s="101" customFormat="1" ht="16.899999999999999" customHeight="1" thickBot="1" x14ac:dyDescent="0.25">
      <c r="A84" s="79"/>
      <c r="B84" s="89" t="s">
        <v>143</v>
      </c>
      <c r="C84" s="121">
        <v>60</v>
      </c>
      <c r="D84" s="81">
        <v>141</v>
      </c>
      <c r="E84" s="82">
        <f t="shared" si="83"/>
        <v>201</v>
      </c>
      <c r="F84" s="269"/>
      <c r="G84" s="270"/>
      <c r="H84" s="91">
        <v>169</v>
      </c>
      <c r="I84" s="84">
        <f t="shared" si="84"/>
        <v>229</v>
      </c>
      <c r="J84" s="269"/>
      <c r="K84" s="270"/>
      <c r="L84" s="83">
        <v>127</v>
      </c>
      <c r="M84" s="84">
        <f t="shared" si="85"/>
        <v>187</v>
      </c>
      <c r="N84" s="269"/>
      <c r="O84" s="270"/>
      <c r="P84" s="81">
        <v>160</v>
      </c>
      <c r="Q84" s="82">
        <f t="shared" si="86"/>
        <v>220</v>
      </c>
      <c r="R84" s="269"/>
      <c r="S84" s="270"/>
      <c r="T84" s="81">
        <v>166</v>
      </c>
      <c r="U84" s="82">
        <f t="shared" si="87"/>
        <v>226</v>
      </c>
      <c r="V84" s="269"/>
      <c r="W84" s="270"/>
      <c r="X84" s="92">
        <f t="shared" si="62"/>
        <v>1063</v>
      </c>
      <c r="Y84" s="91">
        <f>D84+H84+L84+P84+T84</f>
        <v>763</v>
      </c>
      <c r="Z84" s="93">
        <f>AVERAGE(E84,I84,M84,Q84,U84)</f>
        <v>212.6</v>
      </c>
      <c r="AA84" s="94">
        <f>AVERAGE(E84,I84,M84,Q84,U84)-C84</f>
        <v>152.6</v>
      </c>
      <c r="AB84" s="264"/>
    </row>
    <row r="85" spans="1:28" s="101" customFormat="1" ht="48.75" customHeight="1" thickBot="1" x14ac:dyDescent="0.25">
      <c r="A85" s="79"/>
      <c r="B85" s="200" t="s">
        <v>72</v>
      </c>
      <c r="C85" s="123">
        <f>SUM(C86:C88)</f>
        <v>121</v>
      </c>
      <c r="D85" s="67">
        <f>SUM(D86:D88)</f>
        <v>440</v>
      </c>
      <c r="E85" s="96">
        <f>SUM(E86:E88)</f>
        <v>561</v>
      </c>
      <c r="F85" s="96">
        <f>E65</f>
        <v>490</v>
      </c>
      <c r="G85" s="73" t="str">
        <f>B65</f>
        <v>Rommex</v>
      </c>
      <c r="H85" s="97">
        <f>SUM(H86:H88)</f>
        <v>391</v>
      </c>
      <c r="I85" s="96">
        <f>SUM(I86:I88)</f>
        <v>512</v>
      </c>
      <c r="J85" s="96">
        <f>I73</f>
        <v>547</v>
      </c>
      <c r="K85" s="73" t="str">
        <f>B73</f>
        <v>Eesti Raudtee</v>
      </c>
      <c r="L85" s="75">
        <f>SUM(L86:L88)</f>
        <v>409</v>
      </c>
      <c r="M85" s="99">
        <f>SUM(M86:M88)</f>
        <v>530</v>
      </c>
      <c r="N85" s="96">
        <f>M81</f>
        <v>575</v>
      </c>
      <c r="O85" s="73" t="str">
        <f>B81</f>
        <v>AK44</v>
      </c>
      <c r="P85" s="74">
        <f>SUM(P86:P88)</f>
        <v>359</v>
      </c>
      <c r="Q85" s="99">
        <f>SUM(Q86:Q88)</f>
        <v>480</v>
      </c>
      <c r="R85" s="96">
        <f>Q69</f>
        <v>490</v>
      </c>
      <c r="S85" s="73" t="str">
        <f>B69</f>
        <v>Põdra Pubi</v>
      </c>
      <c r="T85" s="74">
        <f>SUM(T86:T88)</f>
        <v>442</v>
      </c>
      <c r="U85" s="99">
        <f>SUM(U86:U88)</f>
        <v>563</v>
      </c>
      <c r="V85" s="96">
        <f>U77</f>
        <v>571</v>
      </c>
      <c r="W85" s="73" t="str">
        <f>B77</f>
        <v>Aavmar</v>
      </c>
      <c r="X85" s="76">
        <f t="shared" si="62"/>
        <v>2646</v>
      </c>
      <c r="Y85" s="74">
        <f>SUM(Y86:Y88)</f>
        <v>2041</v>
      </c>
      <c r="Z85" s="100">
        <f>AVERAGE(Z86,Z87,Z88)</f>
        <v>176.4</v>
      </c>
      <c r="AA85" s="78">
        <f>AVERAGE(AA86,AA87,AA88)</f>
        <v>136.06666666666666</v>
      </c>
      <c r="AB85" s="262">
        <f>F86+J86+N86+R86+V86</f>
        <v>1</v>
      </c>
    </row>
    <row r="86" spans="1:28" s="101" customFormat="1" ht="16.149999999999999" customHeight="1" x14ac:dyDescent="0.2">
      <c r="A86" s="79"/>
      <c r="B86" s="80" t="s">
        <v>90</v>
      </c>
      <c r="C86" s="119">
        <v>60</v>
      </c>
      <c r="D86" s="81">
        <v>112</v>
      </c>
      <c r="E86" s="82">
        <f>D86+C86</f>
        <v>172</v>
      </c>
      <c r="F86" s="265">
        <v>1</v>
      </c>
      <c r="G86" s="266"/>
      <c r="H86" s="83">
        <v>93</v>
      </c>
      <c r="I86" s="84">
        <f>H86+C86</f>
        <v>153</v>
      </c>
      <c r="J86" s="265">
        <v>0</v>
      </c>
      <c r="K86" s="266"/>
      <c r="L86" s="83">
        <v>115</v>
      </c>
      <c r="M86" s="84">
        <f>L86+C86</f>
        <v>175</v>
      </c>
      <c r="N86" s="265">
        <v>0</v>
      </c>
      <c r="O86" s="266"/>
      <c r="P86" s="83">
        <v>92</v>
      </c>
      <c r="Q86" s="82">
        <f>P86+C86</f>
        <v>152</v>
      </c>
      <c r="R86" s="265">
        <v>0</v>
      </c>
      <c r="S86" s="266"/>
      <c r="T86" s="81">
        <v>111</v>
      </c>
      <c r="U86" s="82">
        <f>T86+C86</f>
        <v>171</v>
      </c>
      <c r="V86" s="265">
        <v>0</v>
      </c>
      <c r="W86" s="266"/>
      <c r="X86" s="84">
        <f t="shared" si="62"/>
        <v>823</v>
      </c>
      <c r="Y86" s="83">
        <f>D86+H86+L86+P86+T86</f>
        <v>523</v>
      </c>
      <c r="Z86" s="85">
        <f>AVERAGE(E86,I86,M86,Q86,U86)</f>
        <v>164.6</v>
      </c>
      <c r="AA86" s="86">
        <f>AVERAGE(E86,I86,M86,Q86,U86)-C86</f>
        <v>104.6</v>
      </c>
      <c r="AB86" s="263"/>
    </row>
    <row r="87" spans="1:28" s="101" customFormat="1" ht="16.149999999999999" customHeight="1" x14ac:dyDescent="0.2">
      <c r="A87" s="79"/>
      <c r="B87" s="87" t="s">
        <v>84</v>
      </c>
      <c r="C87" s="119">
        <v>29</v>
      </c>
      <c r="D87" s="81">
        <v>181</v>
      </c>
      <c r="E87" s="82">
        <f t="shared" ref="E87:E88" si="88">D87+C87</f>
        <v>210</v>
      </c>
      <c r="F87" s="267"/>
      <c r="G87" s="268"/>
      <c r="H87" s="83">
        <v>122</v>
      </c>
      <c r="I87" s="84">
        <f t="shared" ref="I87:I88" si="89">H87+C87</f>
        <v>151</v>
      </c>
      <c r="J87" s="267"/>
      <c r="K87" s="268"/>
      <c r="L87" s="83">
        <v>158</v>
      </c>
      <c r="M87" s="84">
        <f t="shared" ref="M87:M88" si="90">L87+C87</f>
        <v>187</v>
      </c>
      <c r="N87" s="267"/>
      <c r="O87" s="268"/>
      <c r="P87" s="81">
        <v>127</v>
      </c>
      <c r="Q87" s="82">
        <f t="shared" ref="Q87:Q88" si="91">P87+C87</f>
        <v>156</v>
      </c>
      <c r="R87" s="267"/>
      <c r="S87" s="268"/>
      <c r="T87" s="81">
        <v>170</v>
      </c>
      <c r="U87" s="82">
        <f t="shared" ref="U87:U88" si="92">T87+C87</f>
        <v>199</v>
      </c>
      <c r="V87" s="267"/>
      <c r="W87" s="268"/>
      <c r="X87" s="84">
        <f t="shared" si="62"/>
        <v>903</v>
      </c>
      <c r="Y87" s="83">
        <f>D87+H87+L87+P87+T87</f>
        <v>758</v>
      </c>
      <c r="Z87" s="85">
        <f>AVERAGE(E87,I87,M87,Q87,U87)</f>
        <v>180.6</v>
      </c>
      <c r="AA87" s="86">
        <f>AVERAGE(E87,I87,M87,Q87,U87)-C87</f>
        <v>151.6</v>
      </c>
      <c r="AB87" s="263"/>
    </row>
    <row r="88" spans="1:28" s="101" customFormat="1" ht="16.899999999999999" customHeight="1" thickBot="1" x14ac:dyDescent="0.25">
      <c r="A88" s="79"/>
      <c r="B88" s="192" t="s">
        <v>124</v>
      </c>
      <c r="C88" s="121">
        <v>32</v>
      </c>
      <c r="D88" s="81">
        <v>147</v>
      </c>
      <c r="E88" s="82">
        <f t="shared" si="88"/>
        <v>179</v>
      </c>
      <c r="F88" s="269"/>
      <c r="G88" s="270"/>
      <c r="H88" s="91">
        <v>176</v>
      </c>
      <c r="I88" s="84">
        <f t="shared" si="89"/>
        <v>208</v>
      </c>
      <c r="J88" s="269"/>
      <c r="K88" s="270"/>
      <c r="L88" s="83">
        <v>136</v>
      </c>
      <c r="M88" s="84">
        <f t="shared" si="90"/>
        <v>168</v>
      </c>
      <c r="N88" s="269"/>
      <c r="O88" s="270"/>
      <c r="P88" s="81">
        <v>140</v>
      </c>
      <c r="Q88" s="82">
        <f t="shared" si="91"/>
        <v>172</v>
      </c>
      <c r="R88" s="269"/>
      <c r="S88" s="270"/>
      <c r="T88" s="81">
        <v>161</v>
      </c>
      <c r="U88" s="82">
        <f t="shared" si="92"/>
        <v>193</v>
      </c>
      <c r="V88" s="269"/>
      <c r="W88" s="270"/>
      <c r="X88" s="92">
        <f t="shared" si="62"/>
        <v>920</v>
      </c>
      <c r="Y88" s="91">
        <f>D88+H88+L88+P88+T88</f>
        <v>760</v>
      </c>
      <c r="Z88" s="93">
        <f>AVERAGE(E88,I88,M88,Q88,U88)</f>
        <v>184</v>
      </c>
      <c r="AA88" s="94">
        <f>AVERAGE(E88,I88,M88,Q88,U88)-C88</f>
        <v>152</v>
      </c>
      <c r="AB88" s="264"/>
    </row>
    <row r="89" spans="1:28" s="101" customFormat="1" ht="16.899999999999999" customHeight="1" x14ac:dyDescent="0.2">
      <c r="A89" s="79"/>
      <c r="B89" s="105"/>
      <c r="C89" s="106"/>
      <c r="D89" s="107"/>
      <c r="E89" s="108"/>
      <c r="F89" s="109"/>
      <c r="G89" s="109"/>
      <c r="H89" s="107"/>
      <c r="I89" s="108"/>
      <c r="J89" s="109"/>
      <c r="K89" s="109"/>
      <c r="L89" s="107"/>
      <c r="M89" s="108"/>
      <c r="N89" s="109"/>
      <c r="O89" s="109"/>
      <c r="P89" s="107"/>
      <c r="Q89" s="108"/>
      <c r="R89" s="109"/>
      <c r="S89" s="109"/>
      <c r="T89" s="107"/>
      <c r="U89" s="108"/>
      <c r="V89" s="109"/>
      <c r="W89" s="109"/>
      <c r="X89" s="108"/>
      <c r="Y89" s="107"/>
      <c r="Z89" s="110"/>
      <c r="AA89" s="111"/>
      <c r="AB89" s="112"/>
    </row>
  </sheetData>
  <mergeCells count="138"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AB18:AB21"/>
    <mergeCell ref="F19:G21"/>
    <mergeCell ref="J19:K21"/>
    <mergeCell ref="N19:O21"/>
    <mergeCell ref="R19:S21"/>
    <mergeCell ref="V19:W21"/>
    <mergeCell ref="AB14:AB17"/>
    <mergeCell ref="F15:G17"/>
    <mergeCell ref="J15:K17"/>
    <mergeCell ref="N15:O17"/>
    <mergeCell ref="R15:S17"/>
    <mergeCell ref="V15:W17"/>
    <mergeCell ref="AB10:AB13"/>
    <mergeCell ref="F11:G13"/>
    <mergeCell ref="J11:K13"/>
    <mergeCell ref="N11:O13"/>
    <mergeCell ref="R11:S13"/>
    <mergeCell ref="V11:W13"/>
    <mergeCell ref="AB6:AB9"/>
    <mergeCell ref="F7:G9"/>
    <mergeCell ref="J7:K9"/>
    <mergeCell ref="N7:O9"/>
    <mergeCell ref="R7:S9"/>
    <mergeCell ref="V7:W9"/>
    <mergeCell ref="F5:G5"/>
    <mergeCell ref="J5:K5"/>
    <mergeCell ref="N5:O5"/>
    <mergeCell ref="R5:S5"/>
    <mergeCell ref="V5:W5"/>
    <mergeCell ref="F4:G4"/>
    <mergeCell ref="J4:K4"/>
    <mergeCell ref="N4:O4"/>
    <mergeCell ref="R4:S4"/>
    <mergeCell ref="V4:W4"/>
    <mergeCell ref="F64:G64"/>
    <mergeCell ref="J64:K64"/>
    <mergeCell ref="N64:O64"/>
    <mergeCell ref="R64:S64"/>
    <mergeCell ref="V64:W64"/>
    <mergeCell ref="F63:G63"/>
    <mergeCell ref="J63:K63"/>
    <mergeCell ref="N63:O63"/>
    <mergeCell ref="R63:S63"/>
    <mergeCell ref="V63:W63"/>
    <mergeCell ref="AB65:AB68"/>
    <mergeCell ref="F66:G68"/>
    <mergeCell ref="J66:K68"/>
    <mergeCell ref="N66:O68"/>
    <mergeCell ref="R66:S68"/>
    <mergeCell ref="V66:W68"/>
    <mergeCell ref="AB69:AB72"/>
    <mergeCell ref="F70:G72"/>
    <mergeCell ref="J70:K72"/>
    <mergeCell ref="N70:O72"/>
    <mergeCell ref="R70:S72"/>
    <mergeCell ref="V70:W72"/>
    <mergeCell ref="AB73:AB76"/>
    <mergeCell ref="F74:G76"/>
    <mergeCell ref="J74:K76"/>
    <mergeCell ref="N74:O76"/>
    <mergeCell ref="R74:S76"/>
    <mergeCell ref="V74:W76"/>
    <mergeCell ref="AB77:AB80"/>
    <mergeCell ref="F78:G80"/>
    <mergeCell ref="J78:K80"/>
    <mergeCell ref="N78:O80"/>
    <mergeCell ref="R78:S80"/>
    <mergeCell ref="V78:W80"/>
    <mergeCell ref="AB81:AB84"/>
    <mergeCell ref="F82:G84"/>
    <mergeCell ref="J82:K84"/>
    <mergeCell ref="N82:O84"/>
    <mergeCell ref="R82:S84"/>
    <mergeCell ref="V82:W84"/>
    <mergeCell ref="AB85:AB88"/>
    <mergeCell ref="F86:G88"/>
    <mergeCell ref="J86:K88"/>
    <mergeCell ref="N86:O88"/>
    <mergeCell ref="R86:S88"/>
    <mergeCell ref="V86:W88"/>
    <mergeCell ref="F34:G34"/>
    <mergeCell ref="J34:K34"/>
    <mergeCell ref="N34:O34"/>
    <mergeCell ref="R34:S34"/>
    <mergeCell ref="V34:W34"/>
    <mergeCell ref="F35:G35"/>
    <mergeCell ref="J35:K35"/>
    <mergeCell ref="N35:O35"/>
    <mergeCell ref="R35:S35"/>
    <mergeCell ref="V35:W35"/>
    <mergeCell ref="AB36:AB39"/>
    <mergeCell ref="F37:G39"/>
    <mergeCell ref="J37:K39"/>
    <mergeCell ref="N37:O39"/>
    <mergeCell ref="R37:S39"/>
    <mergeCell ref="V37:W39"/>
    <mergeCell ref="AB40:AB43"/>
    <mergeCell ref="F41:G43"/>
    <mergeCell ref="J41:K43"/>
    <mergeCell ref="N41:O43"/>
    <mergeCell ref="R41:S43"/>
    <mergeCell ref="V41:W43"/>
    <mergeCell ref="AB44:AB47"/>
    <mergeCell ref="F45:G47"/>
    <mergeCell ref="J45:K47"/>
    <mergeCell ref="N45:O47"/>
    <mergeCell ref="R45:S47"/>
    <mergeCell ref="V45:W47"/>
    <mergeCell ref="AB48:AB51"/>
    <mergeCell ref="F49:G51"/>
    <mergeCell ref="J49:K51"/>
    <mergeCell ref="N49:O51"/>
    <mergeCell ref="R49:S51"/>
    <mergeCell ref="V49:W51"/>
    <mergeCell ref="AB52:AB55"/>
    <mergeCell ref="F53:G55"/>
    <mergeCell ref="J53:K55"/>
    <mergeCell ref="N53:O55"/>
    <mergeCell ref="R53:S55"/>
    <mergeCell ref="V53:W55"/>
    <mergeCell ref="AB56:AB59"/>
    <mergeCell ref="F57:G59"/>
    <mergeCell ref="J57:K59"/>
    <mergeCell ref="N57:O59"/>
    <mergeCell ref="R57:S59"/>
    <mergeCell ref="V57:W59"/>
  </mergeCells>
  <conditionalFormatting sqref="C65:C67 C69:C71 C73:C75 C85:C87 C77:C79">
    <cfRule type="cellIs" dxfId="547" priority="254" stopIfTrue="1" operator="between">
      <formula>200</formula>
      <formula>300</formula>
    </cfRule>
  </conditionalFormatting>
  <conditionalFormatting sqref="AA62:AA64">
    <cfRule type="cellIs" dxfId="546" priority="255" stopIfTrue="1" operator="between">
      <formula>200</formula>
      <formula>300</formula>
    </cfRule>
  </conditionalFormatting>
  <conditionalFormatting sqref="V69:W69 J69:K69 F69:G69 E66:F66 L66:L69 N66 T66:T69 U66:V66 H66:H69 I66:J66 R66 E77:W77 E81:W81 E85:W85 E73:W73 M69:S69 X60:AA60 L60 H60 P60 T60 D60 E67:E69 X65:AA89 I67:I69 U67:U69">
    <cfRule type="cellIs" dxfId="545" priority="256" stopIfTrue="1" operator="between">
      <formula>200</formula>
      <formula>300</formula>
    </cfRule>
  </conditionalFormatting>
  <conditionalFormatting sqref="D69">
    <cfRule type="cellIs" dxfId="544" priority="253" stopIfTrue="1" operator="between">
      <formula>200</formula>
      <formula>300</formula>
    </cfRule>
  </conditionalFormatting>
  <conditionalFormatting sqref="D73">
    <cfRule type="cellIs" dxfId="543" priority="252" stopIfTrue="1" operator="between">
      <formula>200</formula>
      <formula>300</formula>
    </cfRule>
  </conditionalFormatting>
  <conditionalFormatting sqref="D77">
    <cfRule type="cellIs" dxfId="542" priority="251" stopIfTrue="1" operator="between">
      <formula>200</formula>
      <formula>300</formula>
    </cfRule>
  </conditionalFormatting>
  <conditionalFormatting sqref="D81">
    <cfRule type="cellIs" dxfId="541" priority="250" stopIfTrue="1" operator="between">
      <formula>200</formula>
      <formula>300</formula>
    </cfRule>
  </conditionalFormatting>
  <conditionalFormatting sqref="D85">
    <cfRule type="cellIs" dxfId="540" priority="249" stopIfTrue="1" operator="between">
      <formula>200</formula>
      <formula>300</formula>
    </cfRule>
  </conditionalFormatting>
  <conditionalFormatting sqref="C81:C83">
    <cfRule type="cellIs" dxfId="539" priority="248" stopIfTrue="1" operator="between">
      <formula>200</formula>
      <formula>300</formula>
    </cfRule>
  </conditionalFormatting>
  <conditionalFormatting sqref="D65">
    <cfRule type="cellIs" dxfId="538" priority="247" stopIfTrue="1" operator="between">
      <formula>200</formula>
      <formula>300</formula>
    </cfRule>
  </conditionalFormatting>
  <conditionalFormatting sqref="E65:W65">
    <cfRule type="cellIs" dxfId="537" priority="246" stopIfTrue="1" operator="between">
      <formula>200</formula>
      <formula>300</formula>
    </cfRule>
  </conditionalFormatting>
  <conditionalFormatting sqref="F82 L82:L84 N82 T82:T84 V82 H82:H84 J82 P82:P84 R82 D82:D84">
    <cfRule type="cellIs" dxfId="536" priority="242" stopIfTrue="1" operator="between">
      <formula>200</formula>
      <formula>300</formula>
    </cfRule>
  </conditionalFormatting>
  <conditionalFormatting sqref="F78 L78:L80 N78 T78:T80 V78 H78:H80 J78 P78:P80 R78">
    <cfRule type="cellIs" dxfId="535" priority="243" stopIfTrue="1" operator="between">
      <formula>200</formula>
      <formula>300</formula>
    </cfRule>
  </conditionalFormatting>
  <conditionalFormatting sqref="F86 L86:L89 N86 V86 H86:H89 J86 P86:P89 R86">
    <cfRule type="cellIs" dxfId="534" priority="241" stopIfTrue="1" operator="between">
      <formula>200</formula>
      <formula>300</formula>
    </cfRule>
  </conditionalFormatting>
  <conditionalFormatting sqref="F70 L70:L72 N70 T70:T72 V70 H70:H72 J70 P70:P72 R70">
    <cfRule type="cellIs" dxfId="533" priority="245" stopIfTrue="1" operator="between">
      <formula>200</formula>
      <formula>300</formula>
    </cfRule>
  </conditionalFormatting>
  <conditionalFormatting sqref="F74 L74:L76 N74 T74:T76 V74 H74:H76 J74 P74:P76 R74">
    <cfRule type="cellIs" dxfId="532" priority="244" stopIfTrue="1" operator="between">
      <formula>200</formula>
      <formula>300</formula>
    </cfRule>
  </conditionalFormatting>
  <conditionalFormatting sqref="Q66:Q68 Q74:Q76 Q78:Q80 Q82:Q84">
    <cfRule type="cellIs" dxfId="531" priority="240" stopIfTrue="1" operator="between">
      <formula>200</formula>
      <formula>300</formula>
    </cfRule>
  </conditionalFormatting>
  <conditionalFormatting sqref="T86:T89">
    <cfRule type="cellIs" dxfId="530" priority="239" stopIfTrue="1" operator="between">
      <formula>200</formula>
      <formula>300</formula>
    </cfRule>
  </conditionalFormatting>
  <conditionalFormatting sqref="M66:M68">
    <cfRule type="cellIs" dxfId="529" priority="238" stopIfTrue="1" operator="between">
      <formula>200</formula>
      <formula>300</formula>
    </cfRule>
  </conditionalFormatting>
  <conditionalFormatting sqref="D86:D89 D78:D80 D74:D76 D70:D72 D66:D68">
    <cfRule type="cellIs" dxfId="528" priority="236" stopIfTrue="1" operator="between">
      <formula>200</formula>
      <formula>300</formula>
    </cfRule>
  </conditionalFormatting>
  <conditionalFormatting sqref="P66:P68">
    <cfRule type="cellIs" dxfId="527" priority="237" stopIfTrue="1" operator="between">
      <formula>200</formula>
      <formula>300</formula>
    </cfRule>
  </conditionalFormatting>
  <conditionalFormatting sqref="E89">
    <cfRule type="cellIs" dxfId="526" priority="235" stopIfTrue="1" operator="between">
      <formula>200</formula>
      <formula>300</formula>
    </cfRule>
  </conditionalFormatting>
  <conditionalFormatting sqref="M89">
    <cfRule type="cellIs" dxfId="525" priority="233" stopIfTrue="1" operator="between">
      <formula>200</formula>
      <formula>300</formula>
    </cfRule>
  </conditionalFormatting>
  <conditionalFormatting sqref="I89">
    <cfRule type="cellIs" dxfId="524" priority="234" stopIfTrue="1" operator="between">
      <formula>200</formula>
      <formula>300</formula>
    </cfRule>
  </conditionalFormatting>
  <conditionalFormatting sqref="Q89">
    <cfRule type="cellIs" dxfId="523" priority="232" stopIfTrue="1" operator="between">
      <formula>200</formula>
      <formula>300</formula>
    </cfRule>
  </conditionalFormatting>
  <conditionalFormatting sqref="U89">
    <cfRule type="cellIs" dxfId="522" priority="231" stopIfTrue="1" operator="between">
      <formula>200</formula>
      <formula>300</formula>
    </cfRule>
  </conditionalFormatting>
  <conditionalFormatting sqref="E60">
    <cfRule type="cellIs" dxfId="521" priority="230" stopIfTrue="1" operator="between">
      <formula>200</formula>
      <formula>300</formula>
    </cfRule>
  </conditionalFormatting>
  <conditionalFormatting sqref="M60">
    <cfRule type="cellIs" dxfId="520" priority="228" stopIfTrue="1" operator="between">
      <formula>200</formula>
      <formula>300</formula>
    </cfRule>
  </conditionalFormatting>
  <conditionalFormatting sqref="I60">
    <cfRule type="cellIs" dxfId="519" priority="229" stopIfTrue="1" operator="between">
      <formula>200</formula>
      <formula>300</formula>
    </cfRule>
  </conditionalFormatting>
  <conditionalFormatting sqref="Q60">
    <cfRule type="cellIs" dxfId="518" priority="227" stopIfTrue="1" operator="between">
      <formula>200</formula>
      <formula>300</formula>
    </cfRule>
  </conditionalFormatting>
  <conditionalFormatting sqref="U60">
    <cfRule type="cellIs" dxfId="517" priority="226" stopIfTrue="1" operator="between">
      <formula>200</formula>
      <formula>300</formula>
    </cfRule>
  </conditionalFormatting>
  <conditionalFormatting sqref="E86:E88 E82:E84 E78:E80 E74:E76 E70:E72">
    <cfRule type="cellIs" dxfId="516" priority="125" stopIfTrue="1" operator="between">
      <formula>200</formula>
      <formula>300</formula>
    </cfRule>
  </conditionalFormatting>
  <conditionalFormatting sqref="I86:I88 I82:I84 I78:I80 I74:I76 I70:I72">
    <cfRule type="cellIs" dxfId="515" priority="124" stopIfTrue="1" operator="between">
      <formula>200</formula>
      <formula>300</formula>
    </cfRule>
  </conditionalFormatting>
  <conditionalFormatting sqref="M86:M88 M82:M84 M78:M80 M74:M76 M70:M72">
    <cfRule type="cellIs" dxfId="514" priority="123" stopIfTrue="1" operator="between">
      <formula>200</formula>
      <formula>300</formula>
    </cfRule>
  </conditionalFormatting>
  <conditionalFormatting sqref="Q86:Q88 Q70:Q72">
    <cfRule type="cellIs" dxfId="513" priority="122" stopIfTrue="1" operator="between">
      <formula>200</formula>
      <formula>300</formula>
    </cfRule>
  </conditionalFormatting>
  <conditionalFormatting sqref="U86:U88 U82:U84 U78:U80 U74:U76 U70:U72">
    <cfRule type="cellIs" dxfId="512" priority="121" stopIfTrue="1" operator="between">
      <formula>200</formula>
      <formula>300</formula>
    </cfRule>
  </conditionalFormatting>
  <conditionalFormatting sqref="C36:C38 C44:C46 C56:C58 C48:C50 C40:C42">
    <cfRule type="cellIs" dxfId="511" priority="118" stopIfTrue="1" operator="between">
      <formula>200</formula>
      <formula>300</formula>
    </cfRule>
  </conditionalFormatting>
  <conditionalFormatting sqref="AA33:AA35">
    <cfRule type="cellIs" dxfId="510" priority="119" stopIfTrue="1" operator="between">
      <formula>200</formula>
      <formula>300</formula>
    </cfRule>
  </conditionalFormatting>
  <conditionalFormatting sqref="V40:W40 J40:K40 F40:G40 E37:F37 L37:L40 N37 T37:T40 U37:V37 H37:H40 I37:J37 R37 E48:W48 E52:W52 E56:W56 E44:W44 M40:S40 X31:AA31 L31 H31 P31 T31 D31 X36:AA59 E38:E40 I38:I40 U38:U40">
    <cfRule type="cellIs" dxfId="509" priority="120" stopIfTrue="1" operator="between">
      <formula>200</formula>
      <formula>300</formula>
    </cfRule>
  </conditionalFormatting>
  <conditionalFormatting sqref="D40">
    <cfRule type="cellIs" dxfId="508" priority="117" stopIfTrue="1" operator="between">
      <formula>200</formula>
      <formula>300</formula>
    </cfRule>
  </conditionalFormatting>
  <conditionalFormatting sqref="D44">
    <cfRule type="cellIs" dxfId="507" priority="116" stopIfTrue="1" operator="between">
      <formula>200</formula>
      <formula>300</formula>
    </cfRule>
  </conditionalFormatting>
  <conditionalFormatting sqref="D48">
    <cfRule type="cellIs" dxfId="506" priority="115" stopIfTrue="1" operator="between">
      <formula>200</formula>
      <formula>300</formula>
    </cfRule>
  </conditionalFormatting>
  <conditionalFormatting sqref="D52">
    <cfRule type="cellIs" dxfId="505" priority="114" stopIfTrue="1" operator="between">
      <formula>200</formula>
      <formula>300</formula>
    </cfRule>
  </conditionalFormatting>
  <conditionalFormatting sqref="D56">
    <cfRule type="cellIs" dxfId="504" priority="113" stopIfTrue="1" operator="between">
      <formula>200</formula>
      <formula>300</formula>
    </cfRule>
  </conditionalFormatting>
  <conditionalFormatting sqref="C52:C54">
    <cfRule type="cellIs" dxfId="503" priority="112" stopIfTrue="1" operator="between">
      <formula>200</formula>
      <formula>300</formula>
    </cfRule>
  </conditionalFormatting>
  <conditionalFormatting sqref="D36">
    <cfRule type="cellIs" dxfId="502" priority="111" stopIfTrue="1" operator="between">
      <formula>200</formula>
      <formula>300</formula>
    </cfRule>
  </conditionalFormatting>
  <conditionalFormatting sqref="E36:W36">
    <cfRule type="cellIs" dxfId="501" priority="110" stopIfTrue="1" operator="between">
      <formula>200</formula>
      <formula>300</formula>
    </cfRule>
  </conditionalFormatting>
  <conditionalFormatting sqref="F53 L53:L55 N53 T53:T55 V53 H53:H55 J53 P53:P55 R53 D53:D55">
    <cfRule type="cellIs" dxfId="500" priority="106" stopIfTrue="1" operator="between">
      <formula>200</formula>
      <formula>300</formula>
    </cfRule>
  </conditionalFormatting>
  <conditionalFormatting sqref="F49 L49:L51 N49 T49:T51 V49 H49:H51 J49 P49:P51 R49">
    <cfRule type="cellIs" dxfId="499" priority="107" stopIfTrue="1" operator="between">
      <formula>200</formula>
      <formula>300</formula>
    </cfRule>
  </conditionalFormatting>
  <conditionalFormatting sqref="F57 L57:L59 N57 V57 H57:H59 J57 P57:P59 R57">
    <cfRule type="cellIs" dxfId="498" priority="105" stopIfTrue="1" operator="between">
      <formula>200</formula>
      <formula>300</formula>
    </cfRule>
  </conditionalFormatting>
  <conditionalFormatting sqref="F41 L41:L43 N41 T41:T43 V41 H41:H43 J41 P41:P43 R41">
    <cfRule type="cellIs" dxfId="497" priority="109" stopIfTrue="1" operator="between">
      <formula>200</formula>
      <formula>300</formula>
    </cfRule>
  </conditionalFormatting>
  <conditionalFormatting sqref="F45 L45:L47 N45 T45:T47 V45 H45:H47 J45 P45:P47 R45">
    <cfRule type="cellIs" dxfId="496" priority="108" stopIfTrue="1" operator="between">
      <formula>200</formula>
      <formula>300</formula>
    </cfRule>
  </conditionalFormatting>
  <conditionalFormatting sqref="Q37:Q39 Q45:Q47 Q49:Q51 Q53:Q55">
    <cfRule type="cellIs" dxfId="495" priority="104" stopIfTrue="1" operator="between">
      <formula>200</formula>
      <formula>300</formula>
    </cfRule>
  </conditionalFormatting>
  <conditionalFormatting sqref="T57:T59">
    <cfRule type="cellIs" dxfId="494" priority="103" stopIfTrue="1" operator="between">
      <formula>200</formula>
      <formula>300</formula>
    </cfRule>
  </conditionalFormatting>
  <conditionalFormatting sqref="M37:M39">
    <cfRule type="cellIs" dxfId="493" priority="102" stopIfTrue="1" operator="between">
      <formula>200</formula>
      <formula>300</formula>
    </cfRule>
  </conditionalFormatting>
  <conditionalFormatting sqref="D57:D59 D49:D51 D45:D47 D41:D43 D37:D39">
    <cfRule type="cellIs" dxfId="492" priority="100" stopIfTrue="1" operator="between">
      <formula>200</formula>
      <formula>300</formula>
    </cfRule>
  </conditionalFormatting>
  <conditionalFormatting sqref="P37:P39">
    <cfRule type="cellIs" dxfId="491" priority="101" stopIfTrue="1" operator="between">
      <formula>200</formula>
      <formula>300</formula>
    </cfRule>
  </conditionalFormatting>
  <conditionalFormatting sqref="E31">
    <cfRule type="cellIs" dxfId="490" priority="99" stopIfTrue="1" operator="between">
      <formula>200</formula>
      <formula>300</formula>
    </cfRule>
  </conditionalFormatting>
  <conditionalFormatting sqref="M31">
    <cfRule type="cellIs" dxfId="489" priority="97" stopIfTrue="1" operator="between">
      <formula>200</formula>
      <formula>300</formula>
    </cfRule>
  </conditionalFormatting>
  <conditionalFormatting sqref="I31">
    <cfRule type="cellIs" dxfId="488" priority="98" stopIfTrue="1" operator="between">
      <formula>200</formula>
      <formula>300</formula>
    </cfRule>
  </conditionalFormatting>
  <conditionalFormatting sqref="Q31">
    <cfRule type="cellIs" dxfId="487" priority="96" stopIfTrue="1" operator="between">
      <formula>200</formula>
      <formula>300</formula>
    </cfRule>
  </conditionalFormatting>
  <conditionalFormatting sqref="U31">
    <cfRule type="cellIs" dxfId="486" priority="95" stopIfTrue="1" operator="between">
      <formula>200</formula>
      <formula>300</formula>
    </cfRule>
  </conditionalFormatting>
  <conditionalFormatting sqref="E41:E43">
    <cfRule type="cellIs" dxfId="485" priority="89" stopIfTrue="1" operator="between">
      <formula>200</formula>
      <formula>300</formula>
    </cfRule>
  </conditionalFormatting>
  <conditionalFormatting sqref="E45:E47">
    <cfRule type="cellIs" dxfId="484" priority="88" stopIfTrue="1" operator="between">
      <formula>200</formula>
      <formula>300</formula>
    </cfRule>
  </conditionalFormatting>
  <conditionalFormatting sqref="E49:E51">
    <cfRule type="cellIs" dxfId="483" priority="87" stopIfTrue="1" operator="between">
      <formula>200</formula>
      <formula>300</formula>
    </cfRule>
  </conditionalFormatting>
  <conditionalFormatting sqref="E53:E55">
    <cfRule type="cellIs" dxfId="482" priority="86" stopIfTrue="1" operator="between">
      <formula>200</formula>
      <formula>300</formula>
    </cfRule>
  </conditionalFormatting>
  <conditionalFormatting sqref="E57:E59">
    <cfRule type="cellIs" dxfId="481" priority="85" stopIfTrue="1" operator="between">
      <formula>200</formula>
      <formula>300</formula>
    </cfRule>
  </conditionalFormatting>
  <conditionalFormatting sqref="I57:I59 I53:I55 I49:I51 I45:I47 I41:I43">
    <cfRule type="cellIs" dxfId="480" priority="84" stopIfTrue="1" operator="between">
      <formula>200</formula>
      <formula>300</formula>
    </cfRule>
  </conditionalFormatting>
  <conditionalFormatting sqref="M57:M59 M53:M55 M49:M51 M45:M47 M41:M43">
    <cfRule type="cellIs" dxfId="479" priority="83" stopIfTrue="1" operator="between">
      <formula>200</formula>
      <formula>300</formula>
    </cfRule>
  </conditionalFormatting>
  <conditionalFormatting sqref="Q57:Q59 Q41:Q43">
    <cfRule type="cellIs" dxfId="478" priority="82" stopIfTrue="1" operator="between">
      <formula>200</formula>
      <formula>300</formula>
    </cfRule>
  </conditionalFormatting>
  <conditionalFormatting sqref="U57:U59 U53:U55 U49:U51 U45:U47 U41:U43">
    <cfRule type="cellIs" dxfId="477" priority="81" stopIfTrue="1" operator="between">
      <formula>200</formula>
      <formula>300</formula>
    </cfRule>
  </conditionalFormatting>
  <conditionalFormatting sqref="C6:C8 C10:C12 C14:C16 C22:C24 C18:C20">
    <cfRule type="cellIs" dxfId="476" priority="78" stopIfTrue="1" operator="between">
      <formula>200</formula>
      <formula>300</formula>
    </cfRule>
  </conditionalFormatting>
  <conditionalFormatting sqref="AA3:AA5">
    <cfRule type="cellIs" dxfId="475" priority="79" stopIfTrue="1" operator="between">
      <formula>200</formula>
      <formula>300</formula>
    </cfRule>
  </conditionalFormatting>
  <conditionalFormatting sqref="E18 E22 E26 E14 X1:AA1 L1 H1 P1 T1 D1 E7:E10 X6:AA30">
    <cfRule type="cellIs" dxfId="474" priority="80" stopIfTrue="1" operator="between">
      <formula>200</formula>
      <formula>300</formula>
    </cfRule>
  </conditionalFormatting>
  <conditionalFormatting sqref="D10">
    <cfRule type="cellIs" dxfId="473" priority="77" stopIfTrue="1" operator="between">
      <formula>200</formula>
      <formula>300</formula>
    </cfRule>
  </conditionalFormatting>
  <conditionalFormatting sqref="D14">
    <cfRule type="cellIs" dxfId="472" priority="76" stopIfTrue="1" operator="between">
      <formula>200</formula>
      <formula>300</formula>
    </cfRule>
  </conditionalFormatting>
  <conditionalFormatting sqref="D18">
    <cfRule type="cellIs" dxfId="471" priority="75" stopIfTrue="1" operator="between">
      <formula>200</formula>
      <formula>300</formula>
    </cfRule>
  </conditionalFormatting>
  <conditionalFormatting sqref="D22">
    <cfRule type="cellIs" dxfId="470" priority="74" stopIfTrue="1" operator="between">
      <formula>200</formula>
      <formula>300</formula>
    </cfRule>
  </conditionalFormatting>
  <conditionalFormatting sqref="D26">
    <cfRule type="cellIs" dxfId="469" priority="73" stopIfTrue="1" operator="between">
      <formula>200</formula>
      <formula>300</formula>
    </cfRule>
  </conditionalFormatting>
  <conditionalFormatting sqref="D6">
    <cfRule type="cellIs" dxfId="468" priority="72" stopIfTrue="1" operator="between">
      <formula>200</formula>
      <formula>300</formula>
    </cfRule>
  </conditionalFormatting>
  <conditionalFormatting sqref="E6">
    <cfRule type="cellIs" dxfId="467" priority="71" stopIfTrue="1" operator="between">
      <formula>200</formula>
      <formula>300</formula>
    </cfRule>
  </conditionalFormatting>
  <conditionalFormatting sqref="L30 H30 P30">
    <cfRule type="cellIs" dxfId="466" priority="70" stopIfTrue="1" operator="between">
      <formula>200</formula>
      <formula>300</formula>
    </cfRule>
  </conditionalFormatting>
  <conditionalFormatting sqref="Q7:Q9 Q15:Q17 Q19:Q21 Q23:Q25">
    <cfRule type="cellIs" dxfId="465" priority="48" stopIfTrue="1" operator="between">
      <formula>200</formula>
      <formula>300</formula>
    </cfRule>
  </conditionalFormatting>
  <conditionalFormatting sqref="T30">
    <cfRule type="cellIs" dxfId="464" priority="69" stopIfTrue="1" operator="between">
      <formula>200</formula>
      <formula>300</formula>
    </cfRule>
  </conditionalFormatting>
  <conditionalFormatting sqref="M7:M9">
    <cfRule type="cellIs" dxfId="463" priority="46" stopIfTrue="1" operator="between">
      <formula>200</formula>
      <formula>300</formula>
    </cfRule>
  </conditionalFormatting>
  <conditionalFormatting sqref="D30 D19:D21 D15:D17 D11:D13 D7:D9">
    <cfRule type="cellIs" dxfId="462" priority="68" stopIfTrue="1" operator="between">
      <formula>200</formula>
      <formula>300</formula>
    </cfRule>
  </conditionalFormatting>
  <conditionalFormatting sqref="P7:P9">
    <cfRule type="cellIs" dxfId="461" priority="45" stopIfTrue="1" operator="between">
      <formula>200</formula>
      <formula>300</formula>
    </cfRule>
  </conditionalFormatting>
  <conditionalFormatting sqref="E30">
    <cfRule type="cellIs" dxfId="460" priority="67" stopIfTrue="1" operator="between">
      <formula>200</formula>
      <formula>300</formula>
    </cfRule>
  </conditionalFormatting>
  <conditionalFormatting sqref="M30">
    <cfRule type="cellIs" dxfId="459" priority="65" stopIfTrue="1" operator="between">
      <formula>200</formula>
      <formula>300</formula>
    </cfRule>
  </conditionalFormatting>
  <conditionalFormatting sqref="I30">
    <cfRule type="cellIs" dxfId="458" priority="66" stopIfTrue="1" operator="between">
      <formula>200</formula>
      <formula>300</formula>
    </cfRule>
  </conditionalFormatting>
  <conditionalFormatting sqref="Q30">
    <cfRule type="cellIs" dxfId="457" priority="64" stopIfTrue="1" operator="between">
      <formula>200</formula>
      <formula>300</formula>
    </cfRule>
  </conditionalFormatting>
  <conditionalFormatting sqref="U30">
    <cfRule type="cellIs" dxfId="456" priority="63" stopIfTrue="1" operator="between">
      <formula>200</formula>
      <formula>300</formula>
    </cfRule>
  </conditionalFormatting>
  <conditionalFormatting sqref="E1">
    <cfRule type="cellIs" dxfId="455" priority="62" stopIfTrue="1" operator="between">
      <formula>200</formula>
      <formula>300</formula>
    </cfRule>
  </conditionalFormatting>
  <conditionalFormatting sqref="M1">
    <cfRule type="cellIs" dxfId="454" priority="60" stopIfTrue="1" operator="between">
      <formula>200</formula>
      <formula>300</formula>
    </cfRule>
  </conditionalFormatting>
  <conditionalFormatting sqref="I1">
    <cfRule type="cellIs" dxfId="453" priority="61" stopIfTrue="1" operator="between">
      <formula>200</formula>
      <formula>300</formula>
    </cfRule>
  </conditionalFormatting>
  <conditionalFormatting sqref="Q1">
    <cfRule type="cellIs" dxfId="452" priority="59" stopIfTrue="1" operator="between">
      <formula>200</formula>
      <formula>300</formula>
    </cfRule>
  </conditionalFormatting>
  <conditionalFormatting sqref="U1">
    <cfRule type="cellIs" dxfId="451" priority="58" stopIfTrue="1" operator="between">
      <formula>200</formula>
      <formula>300</formula>
    </cfRule>
  </conditionalFormatting>
  <conditionalFormatting sqref="E11:E13">
    <cfRule type="cellIs" dxfId="450" priority="22" stopIfTrue="1" operator="between">
      <formula>200</formula>
      <formula>300</formula>
    </cfRule>
  </conditionalFormatting>
  <conditionalFormatting sqref="D27:D29">
    <cfRule type="cellIs" dxfId="449" priority="57" stopIfTrue="1" operator="between">
      <formula>200</formula>
      <formula>300</formula>
    </cfRule>
  </conditionalFormatting>
  <conditionalFormatting sqref="D23:D25">
    <cfRule type="cellIs" dxfId="448" priority="56" stopIfTrue="1" operator="between">
      <formula>200</formula>
      <formula>300</formula>
    </cfRule>
  </conditionalFormatting>
  <conditionalFormatting sqref="V10:W10 J10:K10 F10:G10 F7 L7:L10 N7 T7:T10 U7:V7 H7:H10 I7:J7 R7 F18:W18 F22:W22 F26:W26 F14:W14 M10:S10 I8:I10 U8:U10">
    <cfRule type="cellIs" dxfId="447" priority="55" stopIfTrue="1" operator="between">
      <formula>200</formula>
      <formula>300</formula>
    </cfRule>
  </conditionalFormatting>
  <conditionalFormatting sqref="F6:W6">
    <cfRule type="cellIs" dxfId="446" priority="54" stopIfTrue="1" operator="between">
      <formula>200</formula>
      <formula>300</formula>
    </cfRule>
  </conditionalFormatting>
  <conditionalFormatting sqref="F23 L23:L25 N23 T23:T25 V23 H23:H25 J23 P23:P25 R23">
    <cfRule type="cellIs" dxfId="445" priority="50" stopIfTrue="1" operator="between">
      <formula>200</formula>
      <formula>300</formula>
    </cfRule>
  </conditionalFormatting>
  <conditionalFormatting sqref="F19 L19:L21 N19 T19:T21 V19 H19:H21 J19 P19:P21 R19">
    <cfRule type="cellIs" dxfId="444" priority="51" stopIfTrue="1" operator="between">
      <formula>200</formula>
      <formula>300</formula>
    </cfRule>
  </conditionalFormatting>
  <conditionalFormatting sqref="F27 L27:L29 N27 V27 H27:H29 J27 P27:P29 R27">
    <cfRule type="cellIs" dxfId="443" priority="49" stopIfTrue="1" operator="between">
      <formula>200</formula>
      <formula>300</formula>
    </cfRule>
  </conditionalFormatting>
  <conditionalFormatting sqref="F11 L11:L13 N11 T11:T13 V11 H11:H13 J11 P11:P13 R11">
    <cfRule type="cellIs" dxfId="442" priority="53" stopIfTrue="1" operator="between">
      <formula>200</formula>
      <formula>300</formula>
    </cfRule>
  </conditionalFormatting>
  <conditionalFormatting sqref="F15 L15:L17 N15 T15:T17 V15 H15:H17 J15 P15:P17 R15">
    <cfRule type="cellIs" dxfId="441" priority="52" stopIfTrue="1" operator="between">
      <formula>200</formula>
      <formula>300</formula>
    </cfRule>
  </conditionalFormatting>
  <conditionalFormatting sqref="T27:T29">
    <cfRule type="cellIs" dxfId="440" priority="47" stopIfTrue="1" operator="between">
      <formula>200</formula>
      <formula>300</formula>
    </cfRule>
  </conditionalFormatting>
  <conditionalFormatting sqref="E15:E17">
    <cfRule type="cellIs" dxfId="439" priority="21" stopIfTrue="1" operator="between">
      <formula>200</formula>
      <formula>300</formula>
    </cfRule>
  </conditionalFormatting>
  <conditionalFormatting sqref="E19:E21">
    <cfRule type="cellIs" dxfId="438" priority="20" stopIfTrue="1" operator="between">
      <formula>200</formula>
      <formula>300</formula>
    </cfRule>
  </conditionalFormatting>
  <conditionalFormatting sqref="E23:E25">
    <cfRule type="cellIs" dxfId="437" priority="19" stopIfTrue="1" operator="between">
      <formula>200</formula>
      <formula>300</formula>
    </cfRule>
  </conditionalFormatting>
  <conditionalFormatting sqref="E27:E29">
    <cfRule type="cellIs" dxfId="436" priority="18" stopIfTrue="1" operator="between">
      <formula>200</formula>
      <formula>300</formula>
    </cfRule>
  </conditionalFormatting>
  <conditionalFormatting sqref="I11:I13">
    <cfRule type="cellIs" dxfId="435" priority="17" stopIfTrue="1" operator="between">
      <formula>200</formula>
      <formula>300</formula>
    </cfRule>
  </conditionalFormatting>
  <conditionalFormatting sqref="I15:I17">
    <cfRule type="cellIs" dxfId="434" priority="16" stopIfTrue="1" operator="between">
      <formula>200</formula>
      <formula>300</formula>
    </cfRule>
  </conditionalFormatting>
  <conditionalFormatting sqref="I19:I21">
    <cfRule type="cellIs" dxfId="433" priority="15" stopIfTrue="1" operator="between">
      <formula>200</formula>
      <formula>300</formula>
    </cfRule>
  </conditionalFormatting>
  <conditionalFormatting sqref="I23:I25">
    <cfRule type="cellIs" dxfId="432" priority="14" stopIfTrue="1" operator="between">
      <formula>200</formula>
      <formula>300</formula>
    </cfRule>
  </conditionalFormatting>
  <conditionalFormatting sqref="I27:I29">
    <cfRule type="cellIs" dxfId="431" priority="13" stopIfTrue="1" operator="between">
      <formula>200</formula>
      <formula>300</formula>
    </cfRule>
  </conditionalFormatting>
  <conditionalFormatting sqref="M11:M13">
    <cfRule type="cellIs" dxfId="430" priority="12" stopIfTrue="1" operator="between">
      <formula>200</formula>
      <formula>300</formula>
    </cfRule>
  </conditionalFormatting>
  <conditionalFormatting sqref="M15:M17">
    <cfRule type="cellIs" dxfId="429" priority="11" stopIfTrue="1" operator="between">
      <formula>200</formula>
      <formula>300</formula>
    </cfRule>
  </conditionalFormatting>
  <conditionalFormatting sqref="M19:M21">
    <cfRule type="cellIs" dxfId="428" priority="10" stopIfTrue="1" operator="between">
      <formula>200</formula>
      <formula>300</formula>
    </cfRule>
  </conditionalFormatting>
  <conditionalFormatting sqref="M23:M25">
    <cfRule type="cellIs" dxfId="427" priority="9" stopIfTrue="1" operator="between">
      <formula>200</formula>
      <formula>300</formula>
    </cfRule>
  </conditionalFormatting>
  <conditionalFormatting sqref="M27:M29">
    <cfRule type="cellIs" dxfId="426" priority="8" stopIfTrue="1" operator="between">
      <formula>200</formula>
      <formula>300</formula>
    </cfRule>
  </conditionalFormatting>
  <conditionalFormatting sqref="Q11:Q13">
    <cfRule type="cellIs" dxfId="425" priority="7" stopIfTrue="1" operator="between">
      <formula>200</formula>
      <formula>300</formula>
    </cfRule>
  </conditionalFormatting>
  <conditionalFormatting sqref="Q27:Q29">
    <cfRule type="cellIs" dxfId="424" priority="6" stopIfTrue="1" operator="between">
      <formula>200</formula>
      <formula>300</formula>
    </cfRule>
  </conditionalFormatting>
  <conditionalFormatting sqref="U11:U13">
    <cfRule type="cellIs" dxfId="423" priority="5" stopIfTrue="1" operator="between">
      <formula>200</formula>
      <formula>300</formula>
    </cfRule>
  </conditionalFormatting>
  <conditionalFormatting sqref="U15:U17">
    <cfRule type="cellIs" dxfId="422" priority="4" stopIfTrue="1" operator="between">
      <formula>200</formula>
      <formula>300</formula>
    </cfRule>
  </conditionalFormatting>
  <conditionalFormatting sqref="U19:U21">
    <cfRule type="cellIs" dxfId="421" priority="3" stopIfTrue="1" operator="between">
      <formula>200</formula>
      <formula>300</formula>
    </cfRule>
  </conditionalFormatting>
  <conditionalFormatting sqref="U23:U25">
    <cfRule type="cellIs" dxfId="420" priority="2" stopIfTrue="1" operator="between">
      <formula>200</formula>
      <formula>300</formula>
    </cfRule>
  </conditionalFormatting>
  <conditionalFormatting sqref="U27:U29">
    <cfRule type="cellIs" dxfId="419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zoomScaleNormal="100" workbookViewId="0">
      <selection activeCell="A3" sqref="A3"/>
    </sheetView>
  </sheetViews>
  <sheetFormatPr defaultColWidth="9.140625" defaultRowHeight="16.5" x14ac:dyDescent="0.25"/>
  <cols>
    <col min="1" max="1" width="0.85546875" style="35" customWidth="1"/>
    <col min="2" max="2" width="26.28515625" style="127" customWidth="1"/>
    <col min="3" max="3" width="7.85546875" style="35" customWidth="1"/>
    <col min="4" max="4" width="6.5703125" style="128" customWidth="1"/>
    <col min="5" max="5" width="8.7109375" style="129" customWidth="1"/>
    <col min="6" max="6" width="7.85546875" style="35" customWidth="1"/>
    <col min="7" max="7" width="12.28515625" style="35" customWidth="1"/>
    <col min="8" max="8" width="5.7109375" style="35" bestFit="1" customWidth="1"/>
    <col min="9" max="9" width="7" style="35" customWidth="1"/>
    <col min="10" max="10" width="6.42578125" style="35" bestFit="1" customWidth="1"/>
    <col min="11" max="11" width="11.85546875" style="35" customWidth="1"/>
    <col min="12" max="12" width="5.85546875" style="35" customWidth="1"/>
    <col min="13" max="13" width="7.42578125" style="35" customWidth="1"/>
    <col min="14" max="14" width="7.85546875" style="35" customWidth="1"/>
    <col min="15" max="15" width="13" style="35" customWidth="1"/>
    <col min="16" max="16" width="5.5703125" style="35" bestFit="1" customWidth="1"/>
    <col min="17" max="17" width="7.5703125" style="35" customWidth="1"/>
    <col min="18" max="18" width="7.85546875" style="35" customWidth="1"/>
    <col min="19" max="19" width="13.42578125" style="35" customWidth="1"/>
    <col min="20" max="20" width="7.28515625" style="35" customWidth="1"/>
    <col min="21" max="21" width="8.7109375" style="35" customWidth="1"/>
    <col min="22" max="22" width="7.85546875" style="35" customWidth="1"/>
    <col min="23" max="23" width="12.7109375" style="35" customWidth="1"/>
    <col min="24" max="24" width="9.7109375" style="35" customWidth="1"/>
    <col min="25" max="25" width="7.28515625" style="35" customWidth="1"/>
    <col min="26" max="26" width="12.28515625" style="35" customWidth="1"/>
    <col min="27" max="27" width="10.42578125" style="35" customWidth="1"/>
    <col min="28" max="28" width="14.42578125" style="128" customWidth="1"/>
    <col min="29" max="16384" width="9.140625" style="35"/>
  </cols>
  <sheetData>
    <row r="1" spans="1:34" s="101" customFormat="1" ht="16.899999999999999" customHeight="1" x14ac:dyDescent="0.2">
      <c r="A1" s="79"/>
      <c r="B1" s="105"/>
      <c r="C1" s="106"/>
      <c r="D1" s="107"/>
      <c r="E1" s="108"/>
      <c r="F1" s="109"/>
      <c r="G1" s="109"/>
      <c r="H1" s="107"/>
      <c r="I1" s="108"/>
      <c r="J1" s="109"/>
      <c r="K1" s="109"/>
      <c r="L1" s="107"/>
      <c r="M1" s="108"/>
      <c r="N1" s="109"/>
      <c r="O1" s="109"/>
      <c r="P1" s="107"/>
      <c r="Q1" s="108"/>
      <c r="R1" s="109"/>
      <c r="S1" s="109"/>
      <c r="T1" s="107"/>
      <c r="U1" s="108"/>
      <c r="V1" s="109"/>
      <c r="W1" s="109"/>
      <c r="X1" s="108"/>
      <c r="Y1" s="107"/>
      <c r="Z1" s="110"/>
      <c r="AA1" s="111"/>
      <c r="AB1" s="112"/>
    </row>
    <row r="2" spans="1:34" ht="22.5" x14ac:dyDescent="0.25">
      <c r="B2" s="36"/>
      <c r="C2" s="37"/>
      <c r="D2" s="38"/>
      <c r="E2" s="39"/>
      <c r="F2" s="39"/>
      <c r="G2" s="39" t="s">
        <v>139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40"/>
      <c r="V2" s="189" t="s">
        <v>65</v>
      </c>
      <c r="W2" s="41"/>
      <c r="X2" s="41"/>
      <c r="Y2" s="41"/>
      <c r="Z2" s="37"/>
      <c r="AA2" s="37"/>
      <c r="AB2" s="38"/>
    </row>
    <row r="3" spans="1:34" ht="20.25" thickBot="1" x14ac:dyDescent="0.3">
      <c r="B3" s="42" t="s">
        <v>30</v>
      </c>
      <c r="C3" s="43"/>
      <c r="D3" s="38"/>
      <c r="E3" s="4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34" x14ac:dyDescent="0.25">
      <c r="B4" s="113" t="s">
        <v>3</v>
      </c>
      <c r="C4" s="45" t="s">
        <v>15</v>
      </c>
      <c r="D4" s="46"/>
      <c r="E4" s="208" t="s">
        <v>31</v>
      </c>
      <c r="F4" s="271" t="s">
        <v>32</v>
      </c>
      <c r="G4" s="272"/>
      <c r="H4" s="48"/>
      <c r="I4" s="208" t="s">
        <v>33</v>
      </c>
      <c r="J4" s="271" t="s">
        <v>32</v>
      </c>
      <c r="K4" s="272"/>
      <c r="L4" s="49"/>
      <c r="M4" s="208" t="s">
        <v>34</v>
      </c>
      <c r="N4" s="271" t="s">
        <v>32</v>
      </c>
      <c r="O4" s="272"/>
      <c r="P4" s="49"/>
      <c r="Q4" s="208" t="s">
        <v>35</v>
      </c>
      <c r="R4" s="271" t="s">
        <v>32</v>
      </c>
      <c r="S4" s="272"/>
      <c r="T4" s="50"/>
      <c r="U4" s="208" t="s">
        <v>36</v>
      </c>
      <c r="V4" s="271" t="s">
        <v>32</v>
      </c>
      <c r="W4" s="272"/>
      <c r="X4" s="208" t="s">
        <v>37</v>
      </c>
      <c r="Y4" s="51"/>
      <c r="Z4" s="52" t="s">
        <v>38</v>
      </c>
      <c r="AA4" s="53" t="s">
        <v>39</v>
      </c>
      <c r="AB4" s="54" t="s">
        <v>37</v>
      </c>
    </row>
    <row r="5" spans="1:34" ht="17.25" thickBot="1" x14ac:dyDescent="0.3">
      <c r="A5" s="55"/>
      <c r="B5" s="114" t="s">
        <v>40</v>
      </c>
      <c r="C5" s="56"/>
      <c r="D5" s="57"/>
      <c r="E5" s="58" t="s">
        <v>41</v>
      </c>
      <c r="F5" s="273" t="s">
        <v>42</v>
      </c>
      <c r="G5" s="274"/>
      <c r="H5" s="59"/>
      <c r="I5" s="58" t="s">
        <v>41</v>
      </c>
      <c r="J5" s="273" t="s">
        <v>42</v>
      </c>
      <c r="K5" s="274"/>
      <c r="L5" s="58"/>
      <c r="M5" s="58" t="s">
        <v>41</v>
      </c>
      <c r="N5" s="273" t="s">
        <v>42</v>
      </c>
      <c r="O5" s="274"/>
      <c r="P5" s="58"/>
      <c r="Q5" s="58" t="s">
        <v>41</v>
      </c>
      <c r="R5" s="273" t="s">
        <v>42</v>
      </c>
      <c r="S5" s="274"/>
      <c r="T5" s="60"/>
      <c r="U5" s="58" t="s">
        <v>41</v>
      </c>
      <c r="V5" s="273" t="s">
        <v>42</v>
      </c>
      <c r="W5" s="274"/>
      <c r="X5" s="61" t="s">
        <v>41</v>
      </c>
      <c r="Y5" s="62" t="s">
        <v>43</v>
      </c>
      <c r="Z5" s="63" t="s">
        <v>44</v>
      </c>
      <c r="AA5" s="64" t="s">
        <v>45</v>
      </c>
      <c r="AB5" s="65" t="s">
        <v>46</v>
      </c>
    </row>
    <row r="6" spans="1:34" ht="41.25" customHeight="1" thickBot="1" x14ac:dyDescent="0.3">
      <c r="A6" s="66"/>
      <c r="B6" s="95" t="s">
        <v>73</v>
      </c>
      <c r="C6" s="115">
        <f>SUM(C7:C9)</f>
        <v>57</v>
      </c>
      <c r="D6" s="67">
        <f>SUM(D7:D9)</f>
        <v>571</v>
      </c>
      <c r="E6" s="68">
        <f>SUM(E7:E9)</f>
        <v>628</v>
      </c>
      <c r="F6" s="69">
        <f>E26</f>
        <v>616</v>
      </c>
      <c r="G6" s="70" t="str">
        <f>B26</f>
        <v>KTM</v>
      </c>
      <c r="H6" s="71">
        <f>SUM(H7:H9)</f>
        <v>460</v>
      </c>
      <c r="I6" s="72">
        <f>SUM(I7:I9)</f>
        <v>517</v>
      </c>
      <c r="J6" s="72">
        <f>I22</f>
        <v>501</v>
      </c>
      <c r="K6" s="73" t="str">
        <f>B22</f>
        <v>Rommex</v>
      </c>
      <c r="L6" s="74">
        <f>SUM(L7:L9)</f>
        <v>469</v>
      </c>
      <c r="M6" s="69">
        <f>SUM(M7:M9)</f>
        <v>526</v>
      </c>
      <c r="N6" s="69">
        <f>M18</f>
        <v>546</v>
      </c>
      <c r="O6" s="70" t="str">
        <f>B18</f>
        <v>TER Team</v>
      </c>
      <c r="P6" s="75">
        <f>SUM(P7:P9)</f>
        <v>519</v>
      </c>
      <c r="Q6" s="69">
        <f>SUM(Q7:Q9)</f>
        <v>576</v>
      </c>
      <c r="R6" s="69">
        <f>Q14</f>
        <v>589</v>
      </c>
      <c r="S6" s="70" t="str">
        <f>B14</f>
        <v>Latestoil</v>
      </c>
      <c r="T6" s="75">
        <f>SUM(T7:T9)</f>
        <v>479</v>
      </c>
      <c r="U6" s="69">
        <f>SUM(U7:U9)</f>
        <v>536</v>
      </c>
      <c r="V6" s="69">
        <f>U10</f>
        <v>566</v>
      </c>
      <c r="W6" s="70" t="str">
        <f>B10</f>
        <v>WÜRTH</v>
      </c>
      <c r="X6" s="76">
        <f t="shared" ref="X6:X29" si="0">E6+I6+M6+Q6+U6</f>
        <v>2783</v>
      </c>
      <c r="Y6" s="74">
        <f>SUM(Y7:Y9)</f>
        <v>2498</v>
      </c>
      <c r="Z6" s="77">
        <f>AVERAGE(Z7,Z8,Z9)</f>
        <v>185.5333333333333</v>
      </c>
      <c r="AA6" s="78">
        <f>AVERAGE(AA7,AA8,AA9)</f>
        <v>166.53333333333333</v>
      </c>
      <c r="AB6" s="262">
        <f>F7+J7+N7+R7+V7</f>
        <v>2</v>
      </c>
    </row>
    <row r="7" spans="1:34" ht="16.899999999999999" customHeight="1" x14ac:dyDescent="0.25">
      <c r="A7" s="79"/>
      <c r="B7" s="80" t="s">
        <v>74</v>
      </c>
      <c r="C7" s="117">
        <v>11</v>
      </c>
      <c r="D7" s="81">
        <v>179</v>
      </c>
      <c r="E7" s="82">
        <f>D7+C7</f>
        <v>190</v>
      </c>
      <c r="F7" s="265">
        <v>1</v>
      </c>
      <c r="G7" s="266"/>
      <c r="H7" s="83">
        <v>162</v>
      </c>
      <c r="I7" s="84">
        <f>H7+C7</f>
        <v>173</v>
      </c>
      <c r="J7" s="265">
        <v>1</v>
      </c>
      <c r="K7" s="266"/>
      <c r="L7" s="83">
        <v>166</v>
      </c>
      <c r="M7" s="84">
        <f>L7+C7</f>
        <v>177</v>
      </c>
      <c r="N7" s="265">
        <v>0</v>
      </c>
      <c r="O7" s="266"/>
      <c r="P7" s="83">
        <v>213</v>
      </c>
      <c r="Q7" s="82">
        <f>C7+P7</f>
        <v>224</v>
      </c>
      <c r="R7" s="265">
        <v>0</v>
      </c>
      <c r="S7" s="266"/>
      <c r="T7" s="81">
        <v>179</v>
      </c>
      <c r="U7" s="82">
        <f>T7+C7</f>
        <v>190</v>
      </c>
      <c r="V7" s="265">
        <v>0</v>
      </c>
      <c r="W7" s="266"/>
      <c r="X7" s="84">
        <f t="shared" si="0"/>
        <v>954</v>
      </c>
      <c r="Y7" s="83">
        <f>D7+H7+L7+P7+T7</f>
        <v>899</v>
      </c>
      <c r="Z7" s="85">
        <f>AVERAGE(E7,I7,M7,Q7,U7)</f>
        <v>190.8</v>
      </c>
      <c r="AA7" s="86">
        <f>AVERAGE(E7,I7,M7,Q7,U7)-C7</f>
        <v>179.8</v>
      </c>
      <c r="AB7" s="263"/>
    </row>
    <row r="8" spans="1:34" s="55" customFormat="1" ht="16.149999999999999" customHeight="1" x14ac:dyDescent="0.25">
      <c r="A8" s="79"/>
      <c r="B8" s="87" t="s">
        <v>88</v>
      </c>
      <c r="C8" s="119">
        <v>23</v>
      </c>
      <c r="D8" s="81">
        <v>190</v>
      </c>
      <c r="E8" s="82">
        <f>D8+C8</f>
        <v>213</v>
      </c>
      <c r="F8" s="267"/>
      <c r="G8" s="268"/>
      <c r="H8" s="83">
        <v>131</v>
      </c>
      <c r="I8" s="84">
        <f t="shared" ref="I8:I9" si="1">H8+C8</f>
        <v>154</v>
      </c>
      <c r="J8" s="267"/>
      <c r="K8" s="268"/>
      <c r="L8" s="83">
        <v>168</v>
      </c>
      <c r="M8" s="84">
        <f>L8+C8</f>
        <v>191</v>
      </c>
      <c r="N8" s="267"/>
      <c r="O8" s="268"/>
      <c r="P8" s="81">
        <v>179</v>
      </c>
      <c r="Q8" s="82">
        <f t="shared" ref="Q8:Q9" si="2">C8+P8</f>
        <v>202</v>
      </c>
      <c r="R8" s="267"/>
      <c r="S8" s="268"/>
      <c r="T8" s="81">
        <v>155</v>
      </c>
      <c r="U8" s="82">
        <f t="shared" ref="U8:U9" si="3">T8+C8</f>
        <v>178</v>
      </c>
      <c r="V8" s="267"/>
      <c r="W8" s="268"/>
      <c r="X8" s="84">
        <f t="shared" si="0"/>
        <v>938</v>
      </c>
      <c r="Y8" s="83">
        <f>D8+H8+L8+P8+T8</f>
        <v>823</v>
      </c>
      <c r="Z8" s="85">
        <f>AVERAGE(E8,I8,M8,Q8,U8)</f>
        <v>187.6</v>
      </c>
      <c r="AA8" s="86">
        <f>AVERAGE(E8,I8,M8,Q8,U8)-C8</f>
        <v>164.6</v>
      </c>
      <c r="AB8" s="263"/>
      <c r="AD8" s="35"/>
      <c r="AE8" s="35"/>
      <c r="AF8" s="35"/>
      <c r="AG8" s="35"/>
      <c r="AH8" s="35"/>
    </row>
    <row r="9" spans="1:34" s="55" customFormat="1" ht="17.45" customHeight="1" thickBot="1" x14ac:dyDescent="0.3">
      <c r="A9" s="79"/>
      <c r="B9" s="89" t="s">
        <v>75</v>
      </c>
      <c r="C9" s="121">
        <v>23</v>
      </c>
      <c r="D9" s="81">
        <v>202</v>
      </c>
      <c r="E9" s="215">
        <f>D9+C9</f>
        <v>225</v>
      </c>
      <c r="F9" s="269"/>
      <c r="G9" s="270"/>
      <c r="H9" s="91">
        <v>167</v>
      </c>
      <c r="I9" s="84">
        <f t="shared" si="1"/>
        <v>190</v>
      </c>
      <c r="J9" s="269"/>
      <c r="K9" s="270"/>
      <c r="L9" s="83">
        <v>135</v>
      </c>
      <c r="M9" s="84">
        <f>L9+C9</f>
        <v>158</v>
      </c>
      <c r="N9" s="269"/>
      <c r="O9" s="270"/>
      <c r="P9" s="81">
        <v>127</v>
      </c>
      <c r="Q9" s="82">
        <f t="shared" si="2"/>
        <v>150</v>
      </c>
      <c r="R9" s="269"/>
      <c r="S9" s="270"/>
      <c r="T9" s="81">
        <v>145</v>
      </c>
      <c r="U9" s="82">
        <f t="shared" si="3"/>
        <v>168</v>
      </c>
      <c r="V9" s="269"/>
      <c r="W9" s="270"/>
      <c r="X9" s="92">
        <f t="shared" si="0"/>
        <v>891</v>
      </c>
      <c r="Y9" s="91">
        <f>D9+H9+L9+P9+T9</f>
        <v>776</v>
      </c>
      <c r="Z9" s="93">
        <f>AVERAGE(E9,I9,M9,Q9,U9)</f>
        <v>178.2</v>
      </c>
      <c r="AA9" s="94">
        <f>AVERAGE(E9,I9,M9,Q9,U9)-C9</f>
        <v>155.19999999999999</v>
      </c>
      <c r="AB9" s="264"/>
      <c r="AD9" s="35"/>
      <c r="AE9" s="35"/>
      <c r="AF9" s="35"/>
      <c r="AG9" s="35"/>
      <c r="AH9" s="35"/>
    </row>
    <row r="10" spans="1:34" s="101" customFormat="1" ht="41.25" customHeight="1" thickBot="1" x14ac:dyDescent="0.3">
      <c r="A10" s="79"/>
      <c r="B10" s="95" t="s">
        <v>102</v>
      </c>
      <c r="C10" s="122">
        <f>SUM(C11:C13)</f>
        <v>57</v>
      </c>
      <c r="D10" s="67">
        <f>SUM(D11:D13)</f>
        <v>529</v>
      </c>
      <c r="E10" s="96">
        <f>SUM(E11:E13)</f>
        <v>586</v>
      </c>
      <c r="F10" s="96">
        <f>E22</f>
        <v>543</v>
      </c>
      <c r="G10" s="73" t="str">
        <f>B22</f>
        <v>Rommex</v>
      </c>
      <c r="H10" s="97">
        <f>SUM(H11:H13)</f>
        <v>431</v>
      </c>
      <c r="I10" s="96">
        <f>SUM(I11:I13)</f>
        <v>488</v>
      </c>
      <c r="J10" s="96">
        <f>I18</f>
        <v>543</v>
      </c>
      <c r="K10" s="73" t="str">
        <f>B18</f>
        <v>TER Team</v>
      </c>
      <c r="L10" s="74">
        <f>SUM(L11:L13)</f>
        <v>575</v>
      </c>
      <c r="M10" s="98">
        <f>SUM(M11:M13)</f>
        <v>632</v>
      </c>
      <c r="N10" s="96">
        <f>M14</f>
        <v>543</v>
      </c>
      <c r="O10" s="73" t="str">
        <f>B14</f>
        <v>Latestoil</v>
      </c>
      <c r="P10" s="74">
        <f>SUM(P11:P13)</f>
        <v>615</v>
      </c>
      <c r="Q10" s="69">
        <f>SUM(Q11:Q13)</f>
        <v>672</v>
      </c>
      <c r="R10" s="96">
        <f>Q26</f>
        <v>594</v>
      </c>
      <c r="S10" s="73" t="str">
        <f>B26</f>
        <v>KTM</v>
      </c>
      <c r="T10" s="74">
        <f>SUM(T11:T13)</f>
        <v>509</v>
      </c>
      <c r="U10" s="99">
        <f>SUM(U11:U13)</f>
        <v>566</v>
      </c>
      <c r="V10" s="96">
        <f>U6</f>
        <v>536</v>
      </c>
      <c r="W10" s="73" t="str">
        <f>B6</f>
        <v>VERX</v>
      </c>
      <c r="X10" s="76">
        <f t="shared" si="0"/>
        <v>2944</v>
      </c>
      <c r="Y10" s="74">
        <f>SUM(Y11:Y13)</f>
        <v>2659</v>
      </c>
      <c r="Z10" s="100">
        <f>AVERAGE(Z11,Z12,Z13)</f>
        <v>196.26666666666665</v>
      </c>
      <c r="AA10" s="78">
        <f>AVERAGE(AA11,AA12,AA13)</f>
        <v>177.26666666666665</v>
      </c>
      <c r="AB10" s="262">
        <f>F11+J11+N11+R11+V11</f>
        <v>4</v>
      </c>
      <c r="AD10" s="35"/>
      <c r="AE10" s="35"/>
      <c r="AF10" s="35"/>
      <c r="AG10" s="35"/>
      <c r="AH10" s="35"/>
    </row>
    <row r="11" spans="1:34" s="101" customFormat="1" ht="16.149999999999999" customHeight="1" x14ac:dyDescent="0.25">
      <c r="A11" s="79"/>
      <c r="B11" s="80" t="s">
        <v>106</v>
      </c>
      <c r="C11" s="88">
        <v>30</v>
      </c>
      <c r="D11" s="81">
        <v>166</v>
      </c>
      <c r="E11" s="82">
        <f>D11+C11</f>
        <v>196</v>
      </c>
      <c r="F11" s="265">
        <v>1</v>
      </c>
      <c r="G11" s="266"/>
      <c r="H11" s="83">
        <v>138</v>
      </c>
      <c r="I11" s="84">
        <f>H11+C11</f>
        <v>168</v>
      </c>
      <c r="J11" s="265">
        <v>0</v>
      </c>
      <c r="K11" s="266"/>
      <c r="L11" s="83">
        <v>207</v>
      </c>
      <c r="M11" s="84">
        <f>L11+C11</f>
        <v>237</v>
      </c>
      <c r="N11" s="265">
        <v>1</v>
      </c>
      <c r="O11" s="266"/>
      <c r="P11" s="83">
        <v>208</v>
      </c>
      <c r="Q11" s="82">
        <f>C11+P11</f>
        <v>238</v>
      </c>
      <c r="R11" s="265">
        <v>1</v>
      </c>
      <c r="S11" s="266"/>
      <c r="T11" s="81">
        <v>144</v>
      </c>
      <c r="U11" s="82">
        <f>T11+C11</f>
        <v>174</v>
      </c>
      <c r="V11" s="265">
        <v>1</v>
      </c>
      <c r="W11" s="266"/>
      <c r="X11" s="84">
        <f t="shared" si="0"/>
        <v>1013</v>
      </c>
      <c r="Y11" s="83">
        <f>D11+H11+L11+P11+T11</f>
        <v>863</v>
      </c>
      <c r="Z11" s="85">
        <f>AVERAGE(E11,I11,M11,Q11,U11)</f>
        <v>202.6</v>
      </c>
      <c r="AA11" s="86">
        <f>AVERAGE(E11,I11,M11,Q11,U11)-C11</f>
        <v>172.6</v>
      </c>
      <c r="AB11" s="263"/>
      <c r="AD11" s="35"/>
      <c r="AE11" s="35"/>
      <c r="AF11" s="35"/>
      <c r="AG11" s="35"/>
      <c r="AH11" s="35"/>
    </row>
    <row r="12" spans="1:34" s="101" customFormat="1" ht="16.149999999999999" customHeight="1" x14ac:dyDescent="0.25">
      <c r="A12" s="79"/>
      <c r="B12" s="87" t="s">
        <v>103</v>
      </c>
      <c r="C12" s="88">
        <v>0</v>
      </c>
      <c r="D12" s="81">
        <v>171</v>
      </c>
      <c r="E12" s="82">
        <f>D12+C12</f>
        <v>171</v>
      </c>
      <c r="F12" s="267"/>
      <c r="G12" s="268"/>
      <c r="H12" s="83">
        <v>176</v>
      </c>
      <c r="I12" s="84">
        <f t="shared" ref="I12:I13" si="4">H12+C12</f>
        <v>176</v>
      </c>
      <c r="J12" s="267"/>
      <c r="K12" s="268"/>
      <c r="L12" s="83">
        <v>189</v>
      </c>
      <c r="M12" s="84">
        <f>L12+C12</f>
        <v>189</v>
      </c>
      <c r="N12" s="267"/>
      <c r="O12" s="268"/>
      <c r="P12" s="81">
        <v>194</v>
      </c>
      <c r="Q12" s="82">
        <f t="shared" ref="Q12:Q13" si="5">C12+P12</f>
        <v>194</v>
      </c>
      <c r="R12" s="267"/>
      <c r="S12" s="268"/>
      <c r="T12" s="81">
        <v>160</v>
      </c>
      <c r="U12" s="82">
        <f t="shared" ref="U12:U13" si="6">T12+C12</f>
        <v>160</v>
      </c>
      <c r="V12" s="267"/>
      <c r="W12" s="268"/>
      <c r="X12" s="84">
        <f t="shared" si="0"/>
        <v>890</v>
      </c>
      <c r="Y12" s="83">
        <f>D12+H12+L12+P12+T12</f>
        <v>890</v>
      </c>
      <c r="Z12" s="85">
        <f>AVERAGE(E12,I12,M12,Q12,U12)</f>
        <v>178</v>
      </c>
      <c r="AA12" s="86">
        <f>AVERAGE(E12,I12,M12,Q12,U12)-C12</f>
        <v>178</v>
      </c>
      <c r="AB12" s="263"/>
      <c r="AD12" s="35"/>
      <c r="AE12" s="35"/>
      <c r="AF12" s="35"/>
      <c r="AG12" s="35"/>
      <c r="AH12" s="35"/>
    </row>
    <row r="13" spans="1:34" s="101" customFormat="1" ht="16.899999999999999" customHeight="1" thickBot="1" x14ac:dyDescent="0.3">
      <c r="A13" s="79"/>
      <c r="B13" s="89" t="s">
        <v>101</v>
      </c>
      <c r="C13" s="90">
        <v>27</v>
      </c>
      <c r="D13" s="81">
        <v>192</v>
      </c>
      <c r="E13" s="215">
        <f>D13+C13</f>
        <v>219</v>
      </c>
      <c r="F13" s="269"/>
      <c r="G13" s="270"/>
      <c r="H13" s="91">
        <v>117</v>
      </c>
      <c r="I13" s="84">
        <f t="shared" si="4"/>
        <v>144</v>
      </c>
      <c r="J13" s="269"/>
      <c r="K13" s="270"/>
      <c r="L13" s="83">
        <v>179</v>
      </c>
      <c r="M13" s="84">
        <f>L13+C13</f>
        <v>206</v>
      </c>
      <c r="N13" s="269"/>
      <c r="O13" s="270"/>
      <c r="P13" s="81">
        <v>213</v>
      </c>
      <c r="Q13" s="82">
        <f t="shared" si="5"/>
        <v>240</v>
      </c>
      <c r="R13" s="269"/>
      <c r="S13" s="270"/>
      <c r="T13" s="81">
        <v>205</v>
      </c>
      <c r="U13" s="82">
        <f t="shared" si="6"/>
        <v>232</v>
      </c>
      <c r="V13" s="269"/>
      <c r="W13" s="270"/>
      <c r="X13" s="92">
        <f t="shared" si="0"/>
        <v>1041</v>
      </c>
      <c r="Y13" s="91">
        <f>D13+H13+L13+P13+T13</f>
        <v>906</v>
      </c>
      <c r="Z13" s="93">
        <f>AVERAGE(E13,I13,M13,Q13,U13)</f>
        <v>208.2</v>
      </c>
      <c r="AA13" s="94">
        <f>AVERAGE(E13,I13,M13,Q13,U13)-C13</f>
        <v>181.2</v>
      </c>
      <c r="AB13" s="264"/>
      <c r="AD13" s="35"/>
      <c r="AE13" s="35"/>
      <c r="AF13" s="35"/>
      <c r="AG13" s="35"/>
      <c r="AH13" s="35"/>
    </row>
    <row r="14" spans="1:34" s="101" customFormat="1" ht="41.25" customHeight="1" thickBot="1" x14ac:dyDescent="0.25">
      <c r="A14" s="79"/>
      <c r="B14" s="95" t="s">
        <v>16</v>
      </c>
      <c r="C14" s="122">
        <f>SUM(C15:C17)</f>
        <v>30</v>
      </c>
      <c r="D14" s="67">
        <f>SUM(D15:D17)</f>
        <v>596</v>
      </c>
      <c r="E14" s="96">
        <f>SUM(E15:E17)</f>
        <v>626</v>
      </c>
      <c r="F14" s="96">
        <f>E18</f>
        <v>628</v>
      </c>
      <c r="G14" s="73" t="str">
        <f>B18</f>
        <v>TER Team</v>
      </c>
      <c r="H14" s="97">
        <f>SUM(H15:H17)</f>
        <v>474</v>
      </c>
      <c r="I14" s="96">
        <f>SUM(I15:I17)</f>
        <v>504</v>
      </c>
      <c r="J14" s="96">
        <f>I26</f>
        <v>526</v>
      </c>
      <c r="K14" s="73" t="str">
        <f>B26</f>
        <v>KTM</v>
      </c>
      <c r="L14" s="74">
        <f>SUM(L15:L17)</f>
        <v>513</v>
      </c>
      <c r="M14" s="96">
        <f>SUM(M15:M17)</f>
        <v>543</v>
      </c>
      <c r="N14" s="96">
        <f>M10</f>
        <v>632</v>
      </c>
      <c r="O14" s="73" t="str">
        <f>B10</f>
        <v>WÜRTH</v>
      </c>
      <c r="P14" s="74">
        <f>SUM(P15:P17)</f>
        <v>559</v>
      </c>
      <c r="Q14" s="96">
        <f>SUM(Q15:Q17)</f>
        <v>589</v>
      </c>
      <c r="R14" s="96">
        <f>Q6</f>
        <v>576</v>
      </c>
      <c r="S14" s="73" t="str">
        <f>B6</f>
        <v>VERX</v>
      </c>
      <c r="T14" s="74">
        <f>SUM(T15:T17)</f>
        <v>583</v>
      </c>
      <c r="U14" s="96">
        <f>SUM(U15:U17)</f>
        <v>613</v>
      </c>
      <c r="V14" s="96">
        <f>U22</f>
        <v>479</v>
      </c>
      <c r="W14" s="73" t="str">
        <f>B22</f>
        <v>Rommex</v>
      </c>
      <c r="X14" s="76">
        <f t="shared" si="0"/>
        <v>2875</v>
      </c>
      <c r="Y14" s="74">
        <f>SUM(Y15:Y17)</f>
        <v>2725</v>
      </c>
      <c r="Z14" s="100">
        <f>AVERAGE(Z15,Z16,Z17)</f>
        <v>191.66666666666666</v>
      </c>
      <c r="AA14" s="78">
        <f>AVERAGE(AA15,AA16,AA17)</f>
        <v>181.66666666666666</v>
      </c>
      <c r="AB14" s="262">
        <f>F15+J15+N15+R15+V15</f>
        <v>2</v>
      </c>
    </row>
    <row r="15" spans="1:34" s="101" customFormat="1" ht="16.149999999999999" customHeight="1" x14ac:dyDescent="0.2">
      <c r="A15" s="79"/>
      <c r="B15" s="80" t="s">
        <v>47</v>
      </c>
      <c r="C15" s="119">
        <v>5</v>
      </c>
      <c r="D15" s="81">
        <v>258</v>
      </c>
      <c r="E15" s="82">
        <f>D15+C15</f>
        <v>263</v>
      </c>
      <c r="F15" s="265">
        <v>0</v>
      </c>
      <c r="G15" s="266"/>
      <c r="H15" s="83">
        <v>170</v>
      </c>
      <c r="I15" s="84">
        <f>H15+C15</f>
        <v>175</v>
      </c>
      <c r="J15" s="265">
        <v>0</v>
      </c>
      <c r="K15" s="266"/>
      <c r="L15" s="83">
        <v>184</v>
      </c>
      <c r="M15" s="84">
        <f>L15+C15</f>
        <v>189</v>
      </c>
      <c r="N15" s="265">
        <v>0</v>
      </c>
      <c r="O15" s="266"/>
      <c r="P15" s="83">
        <v>163</v>
      </c>
      <c r="Q15" s="82">
        <f>C15+P15</f>
        <v>168</v>
      </c>
      <c r="R15" s="265">
        <v>1</v>
      </c>
      <c r="S15" s="266"/>
      <c r="T15" s="81">
        <v>192</v>
      </c>
      <c r="U15" s="82">
        <f>T15+C15</f>
        <v>197</v>
      </c>
      <c r="V15" s="265">
        <v>1</v>
      </c>
      <c r="W15" s="266"/>
      <c r="X15" s="84">
        <f t="shared" si="0"/>
        <v>992</v>
      </c>
      <c r="Y15" s="83">
        <f>D15+H15+L15+P15+T15</f>
        <v>967</v>
      </c>
      <c r="Z15" s="85">
        <f>AVERAGE(E15,I15,M15,Q15,U15)</f>
        <v>198.4</v>
      </c>
      <c r="AA15" s="86">
        <f>AVERAGE(E15,I15,M15,Q15,U15)-C15</f>
        <v>193.4</v>
      </c>
      <c r="AB15" s="263"/>
    </row>
    <row r="16" spans="1:34" s="101" customFormat="1" ht="16.149999999999999" customHeight="1" x14ac:dyDescent="0.2">
      <c r="A16" s="79"/>
      <c r="B16" s="87" t="s">
        <v>131</v>
      </c>
      <c r="C16" s="119">
        <v>23</v>
      </c>
      <c r="D16" s="81">
        <v>170</v>
      </c>
      <c r="E16" s="82">
        <f>D16+C16</f>
        <v>193</v>
      </c>
      <c r="F16" s="267"/>
      <c r="G16" s="268"/>
      <c r="H16" s="83">
        <v>155</v>
      </c>
      <c r="I16" s="84">
        <f t="shared" ref="I16:I17" si="7">H16+C16</f>
        <v>178</v>
      </c>
      <c r="J16" s="267"/>
      <c r="K16" s="268"/>
      <c r="L16" s="83">
        <v>167</v>
      </c>
      <c r="M16" s="84">
        <f>L16+C16</f>
        <v>190</v>
      </c>
      <c r="N16" s="267"/>
      <c r="O16" s="268"/>
      <c r="P16" s="81">
        <v>193</v>
      </c>
      <c r="Q16" s="82">
        <f t="shared" ref="Q16:Q17" si="8">C16+P16</f>
        <v>216</v>
      </c>
      <c r="R16" s="267"/>
      <c r="S16" s="268"/>
      <c r="T16" s="81">
        <v>201</v>
      </c>
      <c r="U16" s="82">
        <f t="shared" ref="U16:U17" si="9">T16+C16</f>
        <v>224</v>
      </c>
      <c r="V16" s="267"/>
      <c r="W16" s="268"/>
      <c r="X16" s="84">
        <f t="shared" si="0"/>
        <v>1001</v>
      </c>
      <c r="Y16" s="83">
        <f>D16+H16+L16+P16+T16</f>
        <v>886</v>
      </c>
      <c r="Z16" s="85">
        <f>AVERAGE(E16,I16,M16,Q16,U16)</f>
        <v>200.2</v>
      </c>
      <c r="AA16" s="86">
        <f>AVERAGE(E16,I16,M16,Q16,U16)-C16</f>
        <v>177.2</v>
      </c>
      <c r="AB16" s="263"/>
    </row>
    <row r="17" spans="1:28" s="101" customFormat="1" ht="16.899999999999999" customHeight="1" thickBot="1" x14ac:dyDescent="0.25">
      <c r="A17" s="79"/>
      <c r="B17" s="89" t="s">
        <v>18</v>
      </c>
      <c r="C17" s="121">
        <v>2</v>
      </c>
      <c r="D17" s="81">
        <v>168</v>
      </c>
      <c r="E17" s="215">
        <f>D17+C17</f>
        <v>170</v>
      </c>
      <c r="F17" s="269"/>
      <c r="G17" s="270"/>
      <c r="H17" s="91">
        <v>149</v>
      </c>
      <c r="I17" s="84">
        <f t="shared" si="7"/>
        <v>151</v>
      </c>
      <c r="J17" s="269"/>
      <c r="K17" s="270"/>
      <c r="L17" s="83">
        <v>162</v>
      </c>
      <c r="M17" s="84">
        <f>L17+C17</f>
        <v>164</v>
      </c>
      <c r="N17" s="269"/>
      <c r="O17" s="270"/>
      <c r="P17" s="81">
        <v>203</v>
      </c>
      <c r="Q17" s="82">
        <f t="shared" si="8"/>
        <v>205</v>
      </c>
      <c r="R17" s="269"/>
      <c r="S17" s="270"/>
      <c r="T17" s="81">
        <v>190</v>
      </c>
      <c r="U17" s="82">
        <f t="shared" si="9"/>
        <v>192</v>
      </c>
      <c r="V17" s="269"/>
      <c r="W17" s="270"/>
      <c r="X17" s="92">
        <f t="shared" si="0"/>
        <v>882</v>
      </c>
      <c r="Y17" s="91">
        <f>D17+H17+L17+P17+T17</f>
        <v>872</v>
      </c>
      <c r="Z17" s="93">
        <f>AVERAGE(E17,I17,M17,Q17,U17)</f>
        <v>176.4</v>
      </c>
      <c r="AA17" s="94">
        <f>AVERAGE(E17,I17,M17,Q17,U17)-C17</f>
        <v>174.4</v>
      </c>
      <c r="AB17" s="264"/>
    </row>
    <row r="18" spans="1:28" s="101" customFormat="1" ht="41.25" customHeight="1" thickBot="1" x14ac:dyDescent="0.25">
      <c r="A18" s="79"/>
      <c r="B18" s="95" t="s">
        <v>92</v>
      </c>
      <c r="C18" s="122">
        <f>SUM(C19:C21)</f>
        <v>269</v>
      </c>
      <c r="D18" s="67">
        <f>SUM(D19:D21)</f>
        <v>359</v>
      </c>
      <c r="E18" s="96">
        <f>SUM(E19:E21)</f>
        <v>628</v>
      </c>
      <c r="F18" s="96">
        <f>E14</f>
        <v>626</v>
      </c>
      <c r="G18" s="73" t="str">
        <f>B14</f>
        <v>Latestoil</v>
      </c>
      <c r="H18" s="102">
        <f>SUM(H19:H21)</f>
        <v>274</v>
      </c>
      <c r="I18" s="96">
        <f>SUM(I19:I21)</f>
        <v>543</v>
      </c>
      <c r="J18" s="96">
        <f>I10</f>
        <v>488</v>
      </c>
      <c r="K18" s="73" t="str">
        <f>B10</f>
        <v>WÜRTH</v>
      </c>
      <c r="L18" s="75">
        <f>SUM(L19:L21)</f>
        <v>277</v>
      </c>
      <c r="M18" s="99">
        <f>SUM(M19:M21)</f>
        <v>546</v>
      </c>
      <c r="N18" s="96">
        <f>M6</f>
        <v>526</v>
      </c>
      <c r="O18" s="73" t="str">
        <f>B6</f>
        <v>VERX</v>
      </c>
      <c r="P18" s="74">
        <f>SUM(P19:P21)</f>
        <v>320</v>
      </c>
      <c r="Q18" s="99">
        <f>SUM(Q19:Q21)</f>
        <v>589</v>
      </c>
      <c r="R18" s="96">
        <f>Q22</f>
        <v>483</v>
      </c>
      <c r="S18" s="73" t="str">
        <f>B22</f>
        <v>Rommex</v>
      </c>
      <c r="T18" s="74">
        <f>SUM(T19:T21)</f>
        <v>349</v>
      </c>
      <c r="U18" s="99">
        <f>SUM(U19:U21)</f>
        <v>618</v>
      </c>
      <c r="V18" s="96">
        <f>U26</f>
        <v>572</v>
      </c>
      <c r="W18" s="73" t="str">
        <f>B26</f>
        <v>KTM</v>
      </c>
      <c r="X18" s="76">
        <f t="shared" si="0"/>
        <v>2924</v>
      </c>
      <c r="Y18" s="74">
        <f>SUM(Y19:Y21)+5*187</f>
        <v>2514</v>
      </c>
      <c r="Z18" s="100">
        <f>AVERAGE(Z19,Z20,Z21)</f>
        <v>194.93333333333331</v>
      </c>
      <c r="AA18" s="78">
        <f>AVERAGE(AA19,AA20,AA21)</f>
        <v>166.93333333333331</v>
      </c>
      <c r="AB18" s="262">
        <f>F19+J19+N19+R19+V19</f>
        <v>5</v>
      </c>
    </row>
    <row r="19" spans="1:28" s="101" customFormat="1" ht="16.149999999999999" customHeight="1" x14ac:dyDescent="0.2">
      <c r="A19" s="79"/>
      <c r="B19" s="80" t="s">
        <v>141</v>
      </c>
      <c r="C19" s="119">
        <v>60</v>
      </c>
      <c r="D19" s="81">
        <v>150</v>
      </c>
      <c r="E19" s="82">
        <f>D19+C19</f>
        <v>210</v>
      </c>
      <c r="F19" s="265">
        <v>1</v>
      </c>
      <c r="G19" s="266"/>
      <c r="H19" s="83">
        <v>112</v>
      </c>
      <c r="I19" s="84">
        <f>H19+C19</f>
        <v>172</v>
      </c>
      <c r="J19" s="265">
        <v>1</v>
      </c>
      <c r="K19" s="266"/>
      <c r="L19" s="83">
        <v>119</v>
      </c>
      <c r="M19" s="84">
        <f>L19+C19</f>
        <v>179</v>
      </c>
      <c r="N19" s="265">
        <v>1</v>
      </c>
      <c r="O19" s="266"/>
      <c r="P19" s="83">
        <v>153</v>
      </c>
      <c r="Q19" s="82">
        <f>C19+P19</f>
        <v>213</v>
      </c>
      <c r="R19" s="265">
        <v>1</v>
      </c>
      <c r="S19" s="266"/>
      <c r="T19" s="81">
        <v>157</v>
      </c>
      <c r="U19" s="82">
        <f>T19+C19</f>
        <v>217</v>
      </c>
      <c r="V19" s="265">
        <v>1</v>
      </c>
      <c r="W19" s="266"/>
      <c r="X19" s="84">
        <f t="shared" si="0"/>
        <v>991</v>
      </c>
      <c r="Y19" s="83">
        <f>D19+H19+L19+P19+T19</f>
        <v>691</v>
      </c>
      <c r="Z19" s="85">
        <f>AVERAGE(E19,I19,M19,Q19,U19)</f>
        <v>198.2</v>
      </c>
      <c r="AA19" s="86">
        <f>AVERAGE(E19,I19,M19,Q19,U19)-C19</f>
        <v>138.19999999999999</v>
      </c>
      <c r="AB19" s="263"/>
    </row>
    <row r="20" spans="1:28" s="101" customFormat="1" ht="16.149999999999999" customHeight="1" x14ac:dyDescent="0.2">
      <c r="A20" s="79"/>
      <c r="B20" s="87" t="s">
        <v>86</v>
      </c>
      <c r="C20" s="119">
        <v>22</v>
      </c>
      <c r="D20" s="81">
        <v>209</v>
      </c>
      <c r="E20" s="82">
        <f>D20+C20</f>
        <v>231</v>
      </c>
      <c r="F20" s="267"/>
      <c r="G20" s="268"/>
      <c r="H20" s="83">
        <v>162</v>
      </c>
      <c r="I20" s="84">
        <f t="shared" ref="I20:I21" si="10">H20+C20</f>
        <v>184</v>
      </c>
      <c r="J20" s="267"/>
      <c r="K20" s="268"/>
      <c r="L20" s="83">
        <v>158</v>
      </c>
      <c r="M20" s="84">
        <f>L20+C20</f>
        <v>180</v>
      </c>
      <c r="N20" s="267"/>
      <c r="O20" s="268"/>
      <c r="P20" s="81">
        <v>167</v>
      </c>
      <c r="Q20" s="82">
        <f t="shared" ref="Q20:Q21" si="11">C20+P20</f>
        <v>189</v>
      </c>
      <c r="R20" s="267"/>
      <c r="S20" s="268"/>
      <c r="T20" s="81">
        <v>192</v>
      </c>
      <c r="U20" s="82">
        <f t="shared" ref="U20:U21" si="12">T20+C20</f>
        <v>214</v>
      </c>
      <c r="V20" s="267"/>
      <c r="W20" s="268"/>
      <c r="X20" s="84">
        <f t="shared" si="0"/>
        <v>998</v>
      </c>
      <c r="Y20" s="83">
        <f>D20+H20+L20+P20+T20</f>
        <v>888</v>
      </c>
      <c r="Z20" s="85">
        <f>AVERAGE(E20,I20,M20,Q20,U20)</f>
        <v>199.6</v>
      </c>
      <c r="AA20" s="86">
        <f>AVERAGE(E20,I20,M20,Q20,U20)-C20</f>
        <v>177.6</v>
      </c>
      <c r="AB20" s="263"/>
    </row>
    <row r="21" spans="1:28" s="101" customFormat="1" ht="16.899999999999999" customHeight="1" thickBot="1" x14ac:dyDescent="0.25">
      <c r="A21" s="79"/>
      <c r="B21" s="89" t="s">
        <v>87</v>
      </c>
      <c r="C21" s="121">
        <f>197-10</f>
        <v>187</v>
      </c>
      <c r="D21" s="81">
        <v>0</v>
      </c>
      <c r="E21" s="215">
        <f>D21+C21</f>
        <v>187</v>
      </c>
      <c r="F21" s="269"/>
      <c r="G21" s="270"/>
      <c r="H21" s="91">
        <v>0</v>
      </c>
      <c r="I21" s="84">
        <f t="shared" si="10"/>
        <v>187</v>
      </c>
      <c r="J21" s="269"/>
      <c r="K21" s="270"/>
      <c r="L21" s="83">
        <v>0</v>
      </c>
      <c r="M21" s="84">
        <f>L21+C21</f>
        <v>187</v>
      </c>
      <c r="N21" s="269"/>
      <c r="O21" s="270"/>
      <c r="P21" s="81">
        <v>0</v>
      </c>
      <c r="Q21" s="82">
        <f t="shared" si="11"/>
        <v>187</v>
      </c>
      <c r="R21" s="269"/>
      <c r="S21" s="270"/>
      <c r="T21" s="81">
        <v>0</v>
      </c>
      <c r="U21" s="82">
        <f t="shared" si="12"/>
        <v>187</v>
      </c>
      <c r="V21" s="269"/>
      <c r="W21" s="270"/>
      <c r="X21" s="92">
        <f t="shared" si="0"/>
        <v>935</v>
      </c>
      <c r="Y21" s="91">
        <f>D21+H21+L21+P21+T21</f>
        <v>0</v>
      </c>
      <c r="Z21" s="93">
        <f>AVERAGE(E21,I21,M21,Q21,U21)</f>
        <v>187</v>
      </c>
      <c r="AA21" s="94">
        <v>185</v>
      </c>
      <c r="AB21" s="264"/>
    </row>
    <row r="22" spans="1:28" s="101" customFormat="1" ht="41.25" customHeight="1" thickBot="1" x14ac:dyDescent="0.25">
      <c r="A22" s="79"/>
      <c r="B22" s="95" t="s">
        <v>100</v>
      </c>
      <c r="C22" s="123">
        <f>SUM(C23:C25)</f>
        <v>118</v>
      </c>
      <c r="D22" s="67">
        <f>SUM(D23:D25)</f>
        <v>425</v>
      </c>
      <c r="E22" s="96">
        <f>SUM(E23:E25)</f>
        <v>543</v>
      </c>
      <c r="F22" s="96">
        <f>E10</f>
        <v>586</v>
      </c>
      <c r="G22" s="73" t="str">
        <f>B10</f>
        <v>WÜRTH</v>
      </c>
      <c r="H22" s="97">
        <f>SUM(H23:H25)</f>
        <v>383</v>
      </c>
      <c r="I22" s="96">
        <f>SUM(I23:I25)</f>
        <v>501</v>
      </c>
      <c r="J22" s="96">
        <f>I6</f>
        <v>517</v>
      </c>
      <c r="K22" s="73" t="str">
        <f>B6</f>
        <v>VERX</v>
      </c>
      <c r="L22" s="74">
        <f>SUM(L23:L25)</f>
        <v>432</v>
      </c>
      <c r="M22" s="98">
        <f>SUM(M23:M25)</f>
        <v>550</v>
      </c>
      <c r="N22" s="96">
        <f>M26</f>
        <v>538</v>
      </c>
      <c r="O22" s="73" t="str">
        <f>B26</f>
        <v>KTM</v>
      </c>
      <c r="P22" s="74">
        <f>SUM(P23:P25)</f>
        <v>365</v>
      </c>
      <c r="Q22" s="98">
        <f>SUM(Q23:Q25)</f>
        <v>483</v>
      </c>
      <c r="R22" s="96">
        <f>Q18</f>
        <v>589</v>
      </c>
      <c r="S22" s="73" t="str">
        <f>B18</f>
        <v>TER Team</v>
      </c>
      <c r="T22" s="74">
        <f>SUM(T23:T25)</f>
        <v>361</v>
      </c>
      <c r="U22" s="98">
        <f>SUM(U23:U25)</f>
        <v>479</v>
      </c>
      <c r="V22" s="96">
        <f>U14</f>
        <v>613</v>
      </c>
      <c r="W22" s="73" t="str">
        <f>B14</f>
        <v>Latestoil</v>
      </c>
      <c r="X22" s="76">
        <f t="shared" si="0"/>
        <v>2556</v>
      </c>
      <c r="Y22" s="74">
        <f>SUM(Y23:Y25)</f>
        <v>1966</v>
      </c>
      <c r="Z22" s="100">
        <f>AVERAGE(Z23,Z24,Z25)</f>
        <v>170.4</v>
      </c>
      <c r="AA22" s="78">
        <f>AVERAGE(AA23,AA24,AA25)</f>
        <v>142.4</v>
      </c>
      <c r="AB22" s="262">
        <f>F23+J23+N23+R23+V23</f>
        <v>1</v>
      </c>
    </row>
    <row r="23" spans="1:28" s="101" customFormat="1" ht="16.149999999999999" customHeight="1" x14ac:dyDescent="0.2">
      <c r="A23" s="79"/>
      <c r="B23" s="103" t="s">
        <v>111</v>
      </c>
      <c r="C23" s="119">
        <v>60</v>
      </c>
      <c r="D23" s="81">
        <v>121</v>
      </c>
      <c r="E23" s="82">
        <f>D23+C23</f>
        <v>181</v>
      </c>
      <c r="F23" s="265">
        <v>0</v>
      </c>
      <c r="G23" s="266"/>
      <c r="H23" s="83">
        <v>90</v>
      </c>
      <c r="I23" s="84">
        <f>H23+C23</f>
        <v>150</v>
      </c>
      <c r="J23" s="265">
        <v>0</v>
      </c>
      <c r="K23" s="266"/>
      <c r="L23" s="83">
        <v>112</v>
      </c>
      <c r="M23" s="84">
        <f>L23+C23</f>
        <v>172</v>
      </c>
      <c r="N23" s="265">
        <v>1</v>
      </c>
      <c r="O23" s="266"/>
      <c r="P23" s="83">
        <v>99</v>
      </c>
      <c r="Q23" s="82">
        <f>C23+P23</f>
        <v>159</v>
      </c>
      <c r="R23" s="265">
        <v>0</v>
      </c>
      <c r="S23" s="266"/>
      <c r="T23" s="81">
        <v>118</v>
      </c>
      <c r="U23" s="82">
        <f>T23+C23</f>
        <v>178</v>
      </c>
      <c r="V23" s="265">
        <v>0</v>
      </c>
      <c r="W23" s="266"/>
      <c r="X23" s="84">
        <f t="shared" si="0"/>
        <v>840</v>
      </c>
      <c r="Y23" s="83">
        <f>D23+H23+L23+P23+T23</f>
        <v>540</v>
      </c>
      <c r="Z23" s="85">
        <f>AVERAGE(E23,I23,M23,Q23,U23)</f>
        <v>168</v>
      </c>
      <c r="AA23" s="86">
        <f>AVERAGE(E23,I23,M23,Q23,U23)-C23</f>
        <v>108</v>
      </c>
      <c r="AB23" s="263"/>
    </row>
    <row r="24" spans="1:28" s="101" customFormat="1" ht="16.149999999999999" customHeight="1" x14ac:dyDescent="0.2">
      <c r="A24" s="79"/>
      <c r="B24" s="103" t="s">
        <v>110</v>
      </c>
      <c r="C24" s="119">
        <v>29</v>
      </c>
      <c r="D24" s="81">
        <v>118</v>
      </c>
      <c r="E24" s="82">
        <f>D24+C24</f>
        <v>147</v>
      </c>
      <c r="F24" s="267"/>
      <c r="G24" s="268"/>
      <c r="H24" s="83">
        <v>145</v>
      </c>
      <c r="I24" s="84">
        <f t="shared" ref="I24:I25" si="13">H24+C24</f>
        <v>174</v>
      </c>
      <c r="J24" s="267"/>
      <c r="K24" s="268"/>
      <c r="L24" s="83">
        <v>168</v>
      </c>
      <c r="M24" s="84">
        <f>L24+C24</f>
        <v>197</v>
      </c>
      <c r="N24" s="267"/>
      <c r="O24" s="268"/>
      <c r="P24" s="81">
        <v>128</v>
      </c>
      <c r="Q24" s="82">
        <f t="shared" ref="Q24:Q25" si="14">C24+P24</f>
        <v>157</v>
      </c>
      <c r="R24" s="267"/>
      <c r="S24" s="268"/>
      <c r="T24" s="81">
        <v>112</v>
      </c>
      <c r="U24" s="82">
        <f t="shared" ref="U24:U25" si="15">T24+C24</f>
        <v>141</v>
      </c>
      <c r="V24" s="267"/>
      <c r="W24" s="268"/>
      <c r="X24" s="84">
        <f t="shared" si="0"/>
        <v>816</v>
      </c>
      <c r="Y24" s="83">
        <f>D24+H24+L24+P24+T24</f>
        <v>671</v>
      </c>
      <c r="Z24" s="85">
        <f>AVERAGE(E24,I24,M24,Q24,U24)</f>
        <v>163.19999999999999</v>
      </c>
      <c r="AA24" s="86">
        <f>AVERAGE(E24,I24,M24,Q24,U24)-C24</f>
        <v>134.19999999999999</v>
      </c>
      <c r="AB24" s="263"/>
    </row>
    <row r="25" spans="1:28" s="101" customFormat="1" ht="16.899999999999999" customHeight="1" thickBot="1" x14ac:dyDescent="0.25">
      <c r="A25" s="79"/>
      <c r="B25" s="87" t="s">
        <v>140</v>
      </c>
      <c r="C25" s="121">
        <v>29</v>
      </c>
      <c r="D25" s="81">
        <v>186</v>
      </c>
      <c r="E25" s="215">
        <f>D25+C25</f>
        <v>215</v>
      </c>
      <c r="F25" s="269"/>
      <c r="G25" s="270"/>
      <c r="H25" s="91">
        <v>148</v>
      </c>
      <c r="I25" s="84">
        <f t="shared" si="13"/>
        <v>177</v>
      </c>
      <c r="J25" s="269"/>
      <c r="K25" s="270"/>
      <c r="L25" s="83">
        <v>152</v>
      </c>
      <c r="M25" s="84">
        <f>L25+C25</f>
        <v>181</v>
      </c>
      <c r="N25" s="269"/>
      <c r="O25" s="270"/>
      <c r="P25" s="81">
        <v>138</v>
      </c>
      <c r="Q25" s="82">
        <f t="shared" si="14"/>
        <v>167</v>
      </c>
      <c r="R25" s="269"/>
      <c r="S25" s="270"/>
      <c r="T25" s="81">
        <v>131</v>
      </c>
      <c r="U25" s="82">
        <f t="shared" si="15"/>
        <v>160</v>
      </c>
      <c r="V25" s="269"/>
      <c r="W25" s="270"/>
      <c r="X25" s="92">
        <f t="shared" si="0"/>
        <v>900</v>
      </c>
      <c r="Y25" s="91">
        <f>D25+H25+L25+P25+T25</f>
        <v>755</v>
      </c>
      <c r="Z25" s="93">
        <f>AVERAGE(E25,I25,M25,Q25,U25)</f>
        <v>180</v>
      </c>
      <c r="AA25" s="94">
        <v>185</v>
      </c>
      <c r="AB25" s="264"/>
    </row>
    <row r="26" spans="1:28" s="101" customFormat="1" ht="41.25" customHeight="1" thickBot="1" x14ac:dyDescent="0.25">
      <c r="A26" s="79"/>
      <c r="B26" s="211" t="s">
        <v>20</v>
      </c>
      <c r="C26" s="212">
        <v>85</v>
      </c>
      <c r="D26" s="67">
        <f>SUM(D27:D29)</f>
        <v>531</v>
      </c>
      <c r="E26" s="96">
        <f>SUM(E27:E29)</f>
        <v>616</v>
      </c>
      <c r="F26" s="96">
        <f>E6</f>
        <v>628</v>
      </c>
      <c r="G26" s="73" t="str">
        <f>B6</f>
        <v>VERX</v>
      </c>
      <c r="H26" s="97">
        <f>SUM(H27:H29)</f>
        <v>441</v>
      </c>
      <c r="I26" s="96">
        <f>SUM(I27:I29)</f>
        <v>526</v>
      </c>
      <c r="J26" s="96">
        <f>I14</f>
        <v>504</v>
      </c>
      <c r="K26" s="73" t="str">
        <f>B14</f>
        <v>Latestoil</v>
      </c>
      <c r="L26" s="75">
        <f>SUM(L27:L29)</f>
        <v>453</v>
      </c>
      <c r="M26" s="99">
        <f>SUM(M27:M29)</f>
        <v>538</v>
      </c>
      <c r="N26" s="96">
        <f>M22</f>
        <v>550</v>
      </c>
      <c r="O26" s="73" t="str">
        <f>B22</f>
        <v>Rommex</v>
      </c>
      <c r="P26" s="74">
        <f>SUM(P27:P29)</f>
        <v>509</v>
      </c>
      <c r="Q26" s="99">
        <f>SUM(Q27:Q29)</f>
        <v>594</v>
      </c>
      <c r="R26" s="96">
        <f>Q10</f>
        <v>672</v>
      </c>
      <c r="S26" s="73" t="str">
        <f>B10</f>
        <v>WÜRTH</v>
      </c>
      <c r="T26" s="74">
        <f>SUM(T27:T29)</f>
        <v>487</v>
      </c>
      <c r="U26" s="99">
        <f>SUM(U27:U29)</f>
        <v>572</v>
      </c>
      <c r="V26" s="96">
        <f>U18</f>
        <v>618</v>
      </c>
      <c r="W26" s="73" t="str">
        <f>B18</f>
        <v>TER Team</v>
      </c>
      <c r="X26" s="76">
        <f t="shared" si="0"/>
        <v>2846</v>
      </c>
      <c r="Y26" s="74">
        <f>SUM(Y27:Y29)</f>
        <v>2421</v>
      </c>
      <c r="Z26" s="100">
        <f>AVERAGE(Z27,Z28,Z29)</f>
        <v>189.73333333333335</v>
      </c>
      <c r="AA26" s="78">
        <f>AVERAGE(AA27,AA28,AA29)</f>
        <v>161.4</v>
      </c>
      <c r="AB26" s="262">
        <f>F27+J27+N27+R27+V27</f>
        <v>1</v>
      </c>
    </row>
    <row r="27" spans="1:28" s="101" customFormat="1" ht="16.149999999999999" customHeight="1" x14ac:dyDescent="0.2">
      <c r="A27" s="79"/>
      <c r="B27" s="80" t="s">
        <v>26</v>
      </c>
      <c r="C27" s="213">
        <v>21</v>
      </c>
      <c r="D27" s="81">
        <v>214</v>
      </c>
      <c r="E27" s="82">
        <f>D27+C27</f>
        <v>235</v>
      </c>
      <c r="F27" s="265">
        <v>0</v>
      </c>
      <c r="G27" s="266"/>
      <c r="H27" s="83">
        <v>146</v>
      </c>
      <c r="I27" s="84">
        <f>H27+C27</f>
        <v>167</v>
      </c>
      <c r="J27" s="265">
        <v>1</v>
      </c>
      <c r="K27" s="266"/>
      <c r="L27" s="83">
        <v>179</v>
      </c>
      <c r="M27" s="84">
        <f>L27+C27</f>
        <v>200</v>
      </c>
      <c r="N27" s="265">
        <v>0</v>
      </c>
      <c r="O27" s="266"/>
      <c r="P27" s="83">
        <v>202</v>
      </c>
      <c r="Q27" s="82">
        <f>C27+P27</f>
        <v>223</v>
      </c>
      <c r="R27" s="265">
        <v>0</v>
      </c>
      <c r="S27" s="266"/>
      <c r="T27" s="81">
        <v>158</v>
      </c>
      <c r="U27" s="82">
        <f>T27+C27</f>
        <v>179</v>
      </c>
      <c r="V27" s="265">
        <v>0</v>
      </c>
      <c r="W27" s="266"/>
      <c r="X27" s="84">
        <f t="shared" si="0"/>
        <v>1004</v>
      </c>
      <c r="Y27" s="83">
        <f>D27+H27+L27+P27+T27</f>
        <v>899</v>
      </c>
      <c r="Z27" s="85">
        <f>AVERAGE(E27,I27,M27,Q27,U27)</f>
        <v>200.8</v>
      </c>
      <c r="AA27" s="86">
        <f>AVERAGE(E27,I27,M27,Q27,U27)-C27</f>
        <v>179.8</v>
      </c>
      <c r="AB27" s="263"/>
    </row>
    <row r="28" spans="1:28" s="101" customFormat="1" ht="16.149999999999999" customHeight="1" x14ac:dyDescent="0.2">
      <c r="A28" s="79"/>
      <c r="B28" s="103" t="s">
        <v>22</v>
      </c>
      <c r="C28" s="214">
        <v>28</v>
      </c>
      <c r="D28" s="81">
        <v>164</v>
      </c>
      <c r="E28" s="82">
        <f>D28+C28</f>
        <v>192</v>
      </c>
      <c r="F28" s="267"/>
      <c r="G28" s="268"/>
      <c r="H28" s="83">
        <v>140</v>
      </c>
      <c r="I28" s="84">
        <f t="shared" ref="I28:I29" si="16">H28+C28</f>
        <v>168</v>
      </c>
      <c r="J28" s="267"/>
      <c r="K28" s="268"/>
      <c r="L28" s="83">
        <v>115</v>
      </c>
      <c r="M28" s="84">
        <f>L28+C28</f>
        <v>143</v>
      </c>
      <c r="N28" s="267"/>
      <c r="O28" s="268"/>
      <c r="P28" s="81">
        <v>123</v>
      </c>
      <c r="Q28" s="82">
        <f t="shared" ref="Q28:Q29" si="17">C28+P28</f>
        <v>151</v>
      </c>
      <c r="R28" s="267"/>
      <c r="S28" s="268"/>
      <c r="T28" s="81">
        <v>171</v>
      </c>
      <c r="U28" s="82">
        <f t="shared" ref="U28:U29" si="18">T28+C28</f>
        <v>199</v>
      </c>
      <c r="V28" s="267"/>
      <c r="W28" s="268"/>
      <c r="X28" s="84">
        <f t="shared" si="0"/>
        <v>853</v>
      </c>
      <c r="Y28" s="83">
        <f>D28+H28+L28+P28+T28</f>
        <v>713</v>
      </c>
      <c r="Z28" s="85">
        <f>AVERAGE(E28,I28,M28,Q28,U28)</f>
        <v>170.6</v>
      </c>
      <c r="AA28" s="86">
        <f t="shared" ref="AA28:AA29" si="19">AVERAGE(E28,I28,M28,Q28,U28)-C28</f>
        <v>142.6</v>
      </c>
      <c r="AB28" s="263"/>
    </row>
    <row r="29" spans="1:28" s="101" customFormat="1" ht="16.899999999999999" customHeight="1" thickBot="1" x14ac:dyDescent="0.25">
      <c r="A29" s="79"/>
      <c r="B29" s="89" t="s">
        <v>19</v>
      </c>
      <c r="C29" s="210">
        <v>36</v>
      </c>
      <c r="D29" s="81">
        <v>153</v>
      </c>
      <c r="E29" s="215">
        <f>D29+C29</f>
        <v>189</v>
      </c>
      <c r="F29" s="269"/>
      <c r="G29" s="270"/>
      <c r="H29" s="91">
        <v>155</v>
      </c>
      <c r="I29" s="84">
        <f t="shared" si="16"/>
        <v>191</v>
      </c>
      <c r="J29" s="269"/>
      <c r="K29" s="270"/>
      <c r="L29" s="83">
        <v>159</v>
      </c>
      <c r="M29" s="84">
        <f>L29+C29</f>
        <v>195</v>
      </c>
      <c r="N29" s="269"/>
      <c r="O29" s="270"/>
      <c r="P29" s="81">
        <v>184</v>
      </c>
      <c r="Q29" s="82">
        <f t="shared" si="17"/>
        <v>220</v>
      </c>
      <c r="R29" s="269"/>
      <c r="S29" s="270"/>
      <c r="T29" s="81">
        <v>158</v>
      </c>
      <c r="U29" s="82">
        <f t="shared" si="18"/>
        <v>194</v>
      </c>
      <c r="V29" s="269"/>
      <c r="W29" s="270"/>
      <c r="X29" s="92">
        <f t="shared" si="0"/>
        <v>989</v>
      </c>
      <c r="Y29" s="91">
        <f>D29+H29+L29+P29+T29</f>
        <v>809</v>
      </c>
      <c r="Z29" s="93">
        <f>AVERAGE(E29,I29,M29,Q29,U29)</f>
        <v>197.8</v>
      </c>
      <c r="AA29" s="86">
        <f t="shared" si="19"/>
        <v>161.80000000000001</v>
      </c>
      <c r="AB29" s="264"/>
    </row>
    <row r="30" spans="1:28" s="101" customFormat="1" ht="16.899999999999999" customHeight="1" x14ac:dyDescent="0.2">
      <c r="A30" s="79"/>
      <c r="B30" s="105"/>
      <c r="C30" s="106"/>
      <c r="D30" s="107"/>
      <c r="E30" s="108"/>
      <c r="F30" s="109"/>
      <c r="G30" s="109"/>
      <c r="H30" s="107"/>
      <c r="I30" s="108"/>
      <c r="J30" s="109"/>
      <c r="K30" s="109"/>
      <c r="L30" s="107"/>
      <c r="M30" s="108"/>
      <c r="N30" s="109"/>
      <c r="O30" s="109"/>
      <c r="P30" s="107"/>
      <c r="Q30" s="108"/>
      <c r="R30" s="109"/>
      <c r="S30" s="109"/>
      <c r="T30" s="107"/>
      <c r="U30" s="108"/>
      <c r="V30" s="109"/>
      <c r="W30" s="109"/>
      <c r="X30" s="108"/>
      <c r="Y30" s="107"/>
      <c r="Z30" s="110"/>
      <c r="AA30" s="111"/>
      <c r="AB30" s="112"/>
    </row>
    <row r="31" spans="1:28" s="101" customFormat="1" ht="16.899999999999999" customHeight="1" x14ac:dyDescent="0.2">
      <c r="A31" s="79"/>
      <c r="B31" s="105"/>
      <c r="C31" s="106"/>
      <c r="D31" s="107"/>
      <c r="E31" s="108"/>
      <c r="F31" s="109"/>
      <c r="G31" s="109"/>
      <c r="H31" s="107"/>
      <c r="I31" s="108"/>
      <c r="J31" s="109"/>
      <c r="K31" s="109"/>
      <c r="L31" s="107"/>
      <c r="M31" s="108"/>
      <c r="N31" s="109"/>
      <c r="O31" s="109"/>
      <c r="P31" s="107"/>
      <c r="Q31" s="108"/>
      <c r="R31" s="109"/>
      <c r="S31" s="109"/>
      <c r="T31" s="107"/>
      <c r="U31" s="108"/>
      <c r="V31" s="109"/>
      <c r="W31" s="109"/>
      <c r="X31" s="108"/>
      <c r="Y31" s="107"/>
      <c r="Z31" s="110"/>
      <c r="AA31" s="111"/>
      <c r="AB31" s="112"/>
    </row>
    <row r="32" spans="1:28" ht="22.5" x14ac:dyDescent="0.25">
      <c r="B32" s="36"/>
      <c r="C32" s="37"/>
      <c r="D32" s="38"/>
      <c r="E32" s="39"/>
      <c r="F32" s="39"/>
      <c r="G32" s="39" t="s">
        <v>136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7"/>
      <c r="S32" s="37"/>
      <c r="T32" s="37"/>
      <c r="U32" s="40"/>
      <c r="V32" s="189" t="s">
        <v>65</v>
      </c>
      <c r="W32" s="41"/>
      <c r="X32" s="41"/>
      <c r="Y32" s="41"/>
      <c r="Z32" s="37"/>
      <c r="AA32" s="37"/>
      <c r="AB32" s="38"/>
    </row>
    <row r="33" spans="1:34" ht="20.25" thickBot="1" x14ac:dyDescent="0.3">
      <c r="B33" s="42" t="s">
        <v>30</v>
      </c>
      <c r="C33" s="43"/>
      <c r="D33" s="38"/>
      <c r="E33" s="4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</row>
    <row r="34" spans="1:34" x14ac:dyDescent="0.25">
      <c r="B34" s="113" t="s">
        <v>3</v>
      </c>
      <c r="C34" s="45" t="s">
        <v>15</v>
      </c>
      <c r="D34" s="46"/>
      <c r="E34" s="206" t="s">
        <v>31</v>
      </c>
      <c r="F34" s="271" t="s">
        <v>32</v>
      </c>
      <c r="G34" s="272"/>
      <c r="H34" s="48"/>
      <c r="I34" s="206" t="s">
        <v>33</v>
      </c>
      <c r="J34" s="271" t="s">
        <v>32</v>
      </c>
      <c r="K34" s="272"/>
      <c r="L34" s="49"/>
      <c r="M34" s="206" t="s">
        <v>34</v>
      </c>
      <c r="N34" s="271" t="s">
        <v>32</v>
      </c>
      <c r="O34" s="272"/>
      <c r="P34" s="49"/>
      <c r="Q34" s="206" t="s">
        <v>35</v>
      </c>
      <c r="R34" s="271" t="s">
        <v>32</v>
      </c>
      <c r="S34" s="272"/>
      <c r="T34" s="50"/>
      <c r="U34" s="206" t="s">
        <v>36</v>
      </c>
      <c r="V34" s="271" t="s">
        <v>32</v>
      </c>
      <c r="W34" s="272"/>
      <c r="X34" s="206" t="s">
        <v>37</v>
      </c>
      <c r="Y34" s="51"/>
      <c r="Z34" s="52" t="s">
        <v>38</v>
      </c>
      <c r="AA34" s="53" t="s">
        <v>39</v>
      </c>
      <c r="AB34" s="54" t="s">
        <v>37</v>
      </c>
    </row>
    <row r="35" spans="1:34" ht="17.25" thickBot="1" x14ac:dyDescent="0.3">
      <c r="A35" s="55"/>
      <c r="B35" s="114" t="s">
        <v>40</v>
      </c>
      <c r="C35" s="56"/>
      <c r="D35" s="57"/>
      <c r="E35" s="58" t="s">
        <v>41</v>
      </c>
      <c r="F35" s="273" t="s">
        <v>42</v>
      </c>
      <c r="G35" s="274"/>
      <c r="H35" s="59"/>
      <c r="I35" s="58" t="s">
        <v>41</v>
      </c>
      <c r="J35" s="273" t="s">
        <v>42</v>
      </c>
      <c r="K35" s="274"/>
      <c r="L35" s="58"/>
      <c r="M35" s="58" t="s">
        <v>41</v>
      </c>
      <c r="N35" s="273" t="s">
        <v>42</v>
      </c>
      <c r="O35" s="274"/>
      <c r="P35" s="58"/>
      <c r="Q35" s="58" t="s">
        <v>41</v>
      </c>
      <c r="R35" s="273" t="s">
        <v>42</v>
      </c>
      <c r="S35" s="274"/>
      <c r="T35" s="60"/>
      <c r="U35" s="58" t="s">
        <v>41</v>
      </c>
      <c r="V35" s="273" t="s">
        <v>42</v>
      </c>
      <c r="W35" s="274"/>
      <c r="X35" s="61" t="s">
        <v>41</v>
      </c>
      <c r="Y35" s="62" t="s">
        <v>43</v>
      </c>
      <c r="Z35" s="63" t="s">
        <v>44</v>
      </c>
      <c r="AA35" s="64" t="s">
        <v>45</v>
      </c>
      <c r="AB35" s="65" t="s">
        <v>46</v>
      </c>
    </row>
    <row r="36" spans="1:34" ht="48.75" customHeight="1" thickBot="1" x14ac:dyDescent="0.3">
      <c r="A36" s="66"/>
      <c r="B36" s="126" t="s">
        <v>57</v>
      </c>
      <c r="C36" s="115">
        <f>SUM(C37:C39)</f>
        <v>63</v>
      </c>
      <c r="D36" s="67">
        <f>SUM(D37:D39)</f>
        <v>478</v>
      </c>
      <c r="E36" s="68">
        <f>SUM(E37:E39)</f>
        <v>541</v>
      </c>
      <c r="F36" s="69">
        <f>E56</f>
        <v>532</v>
      </c>
      <c r="G36" s="70" t="str">
        <f>B56</f>
        <v>Põdra Pubi</v>
      </c>
      <c r="H36" s="71">
        <f>SUM(H37:H39)</f>
        <v>435</v>
      </c>
      <c r="I36" s="72">
        <f>SUM(I37:I39)</f>
        <v>498</v>
      </c>
      <c r="J36" s="72">
        <f>I52</f>
        <v>549</v>
      </c>
      <c r="K36" s="73" t="str">
        <f>B52</f>
        <v>Rakvere Linnavalitsus</v>
      </c>
      <c r="L36" s="74">
        <f>SUM(L37:L39)</f>
        <v>501</v>
      </c>
      <c r="M36" s="69">
        <f>SUM(M37:M39)</f>
        <v>564</v>
      </c>
      <c r="N36" s="69">
        <f>M48</f>
        <v>575</v>
      </c>
      <c r="O36" s="70" t="str">
        <f>B48</f>
        <v>Aroz3D</v>
      </c>
      <c r="P36" s="75">
        <f>SUM(P37:P39)</f>
        <v>557</v>
      </c>
      <c r="Q36" s="69">
        <f>SUM(Q37:Q39)</f>
        <v>620</v>
      </c>
      <c r="R36" s="69">
        <f>Q44</f>
        <v>522</v>
      </c>
      <c r="S36" s="70" t="str">
        <f>B44</f>
        <v>Temper</v>
      </c>
      <c r="T36" s="75">
        <f>SUM(T37:T39)</f>
        <v>533</v>
      </c>
      <c r="U36" s="69">
        <f>SUM(U37:U39)</f>
        <v>596</v>
      </c>
      <c r="V36" s="69">
        <f>U40</f>
        <v>609</v>
      </c>
      <c r="W36" s="70" t="str">
        <f>B40</f>
        <v>Kunda Trans</v>
      </c>
      <c r="X36" s="76">
        <f t="shared" ref="X36:X59" si="20">E36+I36+M36+Q36+U36</f>
        <v>2819</v>
      </c>
      <c r="Y36" s="74">
        <f>SUM(Y37:Y39)</f>
        <v>2504</v>
      </c>
      <c r="Z36" s="77">
        <f>AVERAGE(Z37,Z38,Z39)</f>
        <v>187.93333333333331</v>
      </c>
      <c r="AA36" s="78">
        <f>AVERAGE(AA37,AA38,AA39)</f>
        <v>166.93333333333331</v>
      </c>
      <c r="AB36" s="262">
        <f>F37+J37+N37+R37+V37</f>
        <v>2</v>
      </c>
    </row>
    <row r="37" spans="1:34" ht="16.899999999999999" customHeight="1" x14ac:dyDescent="0.25">
      <c r="A37" s="79"/>
      <c r="B37" s="124" t="s">
        <v>28</v>
      </c>
      <c r="C37" s="117">
        <v>44</v>
      </c>
      <c r="D37" s="81">
        <v>93</v>
      </c>
      <c r="E37" s="82">
        <f>D37+C37</f>
        <v>137</v>
      </c>
      <c r="F37" s="265">
        <v>1</v>
      </c>
      <c r="G37" s="266"/>
      <c r="H37" s="83">
        <v>150</v>
      </c>
      <c r="I37" s="84">
        <f>H37+C37</f>
        <v>194</v>
      </c>
      <c r="J37" s="265">
        <v>0</v>
      </c>
      <c r="K37" s="266"/>
      <c r="L37" s="83">
        <v>146</v>
      </c>
      <c r="M37" s="84">
        <f>L37+C37</f>
        <v>190</v>
      </c>
      <c r="N37" s="265">
        <v>0</v>
      </c>
      <c r="O37" s="266"/>
      <c r="P37" s="83">
        <v>107</v>
      </c>
      <c r="Q37" s="82">
        <f>P37+C37</f>
        <v>151</v>
      </c>
      <c r="R37" s="265">
        <v>1</v>
      </c>
      <c r="S37" s="266"/>
      <c r="T37" s="81">
        <v>143</v>
      </c>
      <c r="U37" s="82">
        <f>T37+C37</f>
        <v>187</v>
      </c>
      <c r="V37" s="265">
        <v>0</v>
      </c>
      <c r="W37" s="266"/>
      <c r="X37" s="84">
        <f t="shared" si="20"/>
        <v>859</v>
      </c>
      <c r="Y37" s="83">
        <f>D37+H37+L37+P37+T37</f>
        <v>639</v>
      </c>
      <c r="Z37" s="85">
        <f>AVERAGE(E37,I37,M37,Q37,U37)</f>
        <v>171.8</v>
      </c>
      <c r="AA37" s="86">
        <f>AVERAGE(E37,I37,M37,Q37,U37)-C37</f>
        <v>127.80000000000001</v>
      </c>
      <c r="AB37" s="263"/>
    </row>
    <row r="38" spans="1:34" s="55" customFormat="1" ht="16.149999999999999" customHeight="1" x14ac:dyDescent="0.25">
      <c r="A38" s="79"/>
      <c r="B38" s="125" t="s">
        <v>129</v>
      </c>
      <c r="C38" s="119">
        <v>0</v>
      </c>
      <c r="D38" s="81">
        <v>203</v>
      </c>
      <c r="E38" s="82">
        <f t="shared" ref="E38:E39" si="21">D38+C38</f>
        <v>203</v>
      </c>
      <c r="F38" s="267"/>
      <c r="G38" s="268"/>
      <c r="H38" s="83">
        <v>162</v>
      </c>
      <c r="I38" s="84">
        <f t="shared" ref="I38:I39" si="22">H38+C38</f>
        <v>162</v>
      </c>
      <c r="J38" s="267"/>
      <c r="K38" s="268"/>
      <c r="L38" s="83">
        <v>152</v>
      </c>
      <c r="M38" s="84">
        <f t="shared" ref="M38:M39" si="23">L38+C38</f>
        <v>152</v>
      </c>
      <c r="N38" s="267"/>
      <c r="O38" s="268"/>
      <c r="P38" s="81">
        <v>277</v>
      </c>
      <c r="Q38" s="82">
        <f t="shared" ref="Q38:Q39" si="24">P38+C38</f>
        <v>277</v>
      </c>
      <c r="R38" s="267"/>
      <c r="S38" s="268"/>
      <c r="T38" s="81">
        <v>224</v>
      </c>
      <c r="U38" s="82">
        <f t="shared" ref="U38:U39" si="25">T38+C38</f>
        <v>224</v>
      </c>
      <c r="V38" s="267"/>
      <c r="W38" s="268"/>
      <c r="X38" s="84">
        <f t="shared" si="20"/>
        <v>1018</v>
      </c>
      <c r="Y38" s="83">
        <f>D38+H38+L38+P38+T38</f>
        <v>1018</v>
      </c>
      <c r="Z38" s="85">
        <f>AVERAGE(E38,I38,M38,Q38,U38)</f>
        <v>203.6</v>
      </c>
      <c r="AA38" s="86">
        <f>AVERAGE(E38,I38,M38,Q38,U38)-C38</f>
        <v>203.6</v>
      </c>
      <c r="AB38" s="263"/>
      <c r="AD38" s="35"/>
      <c r="AE38" s="35"/>
      <c r="AF38" s="35"/>
      <c r="AG38" s="35"/>
      <c r="AH38" s="35"/>
    </row>
    <row r="39" spans="1:34" s="55" customFormat="1" ht="17.45" customHeight="1" thickBot="1" x14ac:dyDescent="0.3">
      <c r="A39" s="79"/>
      <c r="B39" s="120" t="s">
        <v>17</v>
      </c>
      <c r="C39" s="121">
        <v>19</v>
      </c>
      <c r="D39" s="81">
        <v>182</v>
      </c>
      <c r="E39" s="82">
        <f t="shared" si="21"/>
        <v>201</v>
      </c>
      <c r="F39" s="269"/>
      <c r="G39" s="270"/>
      <c r="H39" s="91">
        <v>123</v>
      </c>
      <c r="I39" s="84">
        <f t="shared" si="22"/>
        <v>142</v>
      </c>
      <c r="J39" s="269"/>
      <c r="K39" s="270"/>
      <c r="L39" s="83">
        <v>203</v>
      </c>
      <c r="M39" s="84">
        <f t="shared" si="23"/>
        <v>222</v>
      </c>
      <c r="N39" s="269"/>
      <c r="O39" s="270"/>
      <c r="P39" s="81">
        <v>173</v>
      </c>
      <c r="Q39" s="82">
        <f t="shared" si="24"/>
        <v>192</v>
      </c>
      <c r="R39" s="269"/>
      <c r="S39" s="270"/>
      <c r="T39" s="81">
        <v>166</v>
      </c>
      <c r="U39" s="82">
        <f t="shared" si="25"/>
        <v>185</v>
      </c>
      <c r="V39" s="269"/>
      <c r="W39" s="270"/>
      <c r="X39" s="92">
        <f t="shared" si="20"/>
        <v>942</v>
      </c>
      <c r="Y39" s="91">
        <f>D39+H39+L39+P39+T39</f>
        <v>847</v>
      </c>
      <c r="Z39" s="93">
        <f>AVERAGE(E39,I39,M39,Q39,U39)</f>
        <v>188.4</v>
      </c>
      <c r="AA39" s="94">
        <f>AVERAGE(E39,I39,M39,Q39,U39)-C39</f>
        <v>169.4</v>
      </c>
      <c r="AB39" s="264"/>
      <c r="AD39" s="35"/>
      <c r="AE39" s="35"/>
      <c r="AF39" s="35"/>
      <c r="AG39" s="35"/>
      <c r="AH39" s="35"/>
    </row>
    <row r="40" spans="1:34" s="101" customFormat="1" ht="48.75" customHeight="1" thickBot="1" x14ac:dyDescent="0.3">
      <c r="A40" s="79"/>
      <c r="B40" s="185" t="s">
        <v>59</v>
      </c>
      <c r="C40" s="122">
        <f>SUM(C41:C43)</f>
        <v>123</v>
      </c>
      <c r="D40" s="67">
        <f>SUM(D41:D43)</f>
        <v>374</v>
      </c>
      <c r="E40" s="96">
        <f>SUM(E41:E43)</f>
        <v>497</v>
      </c>
      <c r="F40" s="96">
        <f>E52</f>
        <v>476</v>
      </c>
      <c r="G40" s="73" t="str">
        <f>B52</f>
        <v>Rakvere Linnavalitsus</v>
      </c>
      <c r="H40" s="97">
        <f>SUM(H41:H43)</f>
        <v>418</v>
      </c>
      <c r="I40" s="96">
        <f>SUM(I41:I43)</f>
        <v>541</v>
      </c>
      <c r="J40" s="96">
        <f>I48</f>
        <v>537</v>
      </c>
      <c r="K40" s="73" t="str">
        <f>B48</f>
        <v>Aroz3D</v>
      </c>
      <c r="L40" s="74">
        <f>SUM(L41:L43)</f>
        <v>416</v>
      </c>
      <c r="M40" s="98">
        <f>SUM(M41:M43)</f>
        <v>539</v>
      </c>
      <c r="N40" s="96">
        <f>M44</f>
        <v>552</v>
      </c>
      <c r="O40" s="73" t="str">
        <f>B44</f>
        <v>Temper</v>
      </c>
      <c r="P40" s="74">
        <f>SUM(P41:P43)</f>
        <v>428</v>
      </c>
      <c r="Q40" s="69">
        <f>SUM(Q41:Q43)</f>
        <v>551</v>
      </c>
      <c r="R40" s="96">
        <f>Q56</f>
        <v>547</v>
      </c>
      <c r="S40" s="73" t="str">
        <f>B56</f>
        <v>Põdra Pubi</v>
      </c>
      <c r="T40" s="74">
        <f>SUM(T41:T43)</f>
        <v>486</v>
      </c>
      <c r="U40" s="99">
        <f>SUM(U41:U43)</f>
        <v>609</v>
      </c>
      <c r="V40" s="96">
        <f>U36</f>
        <v>596</v>
      </c>
      <c r="W40" s="73" t="str">
        <f>B36</f>
        <v>Malm ja Ko</v>
      </c>
      <c r="X40" s="76">
        <f t="shared" si="20"/>
        <v>2737</v>
      </c>
      <c r="Y40" s="74">
        <f>SUM(Y41:Y43)</f>
        <v>2122</v>
      </c>
      <c r="Z40" s="100">
        <f>AVERAGE(Z41,Z42,Z43)</f>
        <v>182.4666666666667</v>
      </c>
      <c r="AA40" s="78">
        <f>AVERAGE(AA41,AA42,AA43)</f>
        <v>141.46666666666667</v>
      </c>
      <c r="AB40" s="262">
        <f>F41+J41+N41+R41+V41</f>
        <v>4</v>
      </c>
      <c r="AD40" s="35"/>
      <c r="AE40" s="35"/>
      <c r="AF40" s="35"/>
      <c r="AG40" s="35"/>
      <c r="AH40" s="35"/>
    </row>
    <row r="41" spans="1:34" s="101" customFormat="1" ht="16.149999999999999" customHeight="1" x14ac:dyDescent="0.25">
      <c r="A41" s="79"/>
      <c r="B41" s="80" t="s">
        <v>60</v>
      </c>
      <c r="C41" s="88">
        <v>33</v>
      </c>
      <c r="D41" s="81">
        <v>118</v>
      </c>
      <c r="E41" s="82">
        <f>D41+C41</f>
        <v>151</v>
      </c>
      <c r="F41" s="265">
        <v>1</v>
      </c>
      <c r="G41" s="266"/>
      <c r="H41" s="83">
        <v>144</v>
      </c>
      <c r="I41" s="84">
        <f>H41+C41</f>
        <v>177</v>
      </c>
      <c r="J41" s="265">
        <v>1</v>
      </c>
      <c r="K41" s="266"/>
      <c r="L41" s="83">
        <v>151</v>
      </c>
      <c r="M41" s="84">
        <f>L41+C41</f>
        <v>184</v>
      </c>
      <c r="N41" s="265">
        <v>0</v>
      </c>
      <c r="O41" s="266"/>
      <c r="P41" s="83">
        <v>138</v>
      </c>
      <c r="Q41" s="82">
        <f>P41+C41</f>
        <v>171</v>
      </c>
      <c r="R41" s="265">
        <v>1</v>
      </c>
      <c r="S41" s="266"/>
      <c r="T41" s="81">
        <v>163</v>
      </c>
      <c r="U41" s="82">
        <f>T41+C41</f>
        <v>196</v>
      </c>
      <c r="V41" s="265">
        <v>1</v>
      </c>
      <c r="W41" s="266"/>
      <c r="X41" s="84">
        <f t="shared" si="20"/>
        <v>879</v>
      </c>
      <c r="Y41" s="83">
        <f>D41+H41+L41+P41+T41</f>
        <v>714</v>
      </c>
      <c r="Z41" s="85">
        <f>AVERAGE(E41,I41,M41,Q41,U41)</f>
        <v>175.8</v>
      </c>
      <c r="AA41" s="86">
        <f>AVERAGE(E41,I41,M41,Q41,U41)-C41</f>
        <v>142.80000000000001</v>
      </c>
      <c r="AB41" s="263"/>
      <c r="AD41" s="35"/>
      <c r="AE41" s="35"/>
      <c r="AF41" s="35"/>
      <c r="AG41" s="35"/>
      <c r="AH41" s="35"/>
    </row>
    <row r="42" spans="1:34" s="101" customFormat="1" ht="16.149999999999999" customHeight="1" x14ac:dyDescent="0.25">
      <c r="A42" s="79"/>
      <c r="B42" s="87" t="s">
        <v>61</v>
      </c>
      <c r="C42" s="88">
        <v>50</v>
      </c>
      <c r="D42" s="81">
        <v>124</v>
      </c>
      <c r="E42" s="82">
        <f t="shared" ref="E42:E43" si="26">D42+C42</f>
        <v>174</v>
      </c>
      <c r="F42" s="267"/>
      <c r="G42" s="268"/>
      <c r="H42" s="83">
        <v>122</v>
      </c>
      <c r="I42" s="84">
        <f t="shared" ref="I42:I43" si="27">H42+C42</f>
        <v>172</v>
      </c>
      <c r="J42" s="267"/>
      <c r="K42" s="268"/>
      <c r="L42" s="83">
        <v>131</v>
      </c>
      <c r="M42" s="84">
        <f t="shared" ref="M42:M43" si="28">L42+C42</f>
        <v>181</v>
      </c>
      <c r="N42" s="267"/>
      <c r="O42" s="268"/>
      <c r="P42" s="81">
        <v>135</v>
      </c>
      <c r="Q42" s="82">
        <f t="shared" ref="Q42:Q43" si="29">P42+C42</f>
        <v>185</v>
      </c>
      <c r="R42" s="267"/>
      <c r="S42" s="268"/>
      <c r="T42" s="81">
        <v>112</v>
      </c>
      <c r="U42" s="82">
        <f t="shared" ref="U42:U43" si="30">T42+C42</f>
        <v>162</v>
      </c>
      <c r="V42" s="267"/>
      <c r="W42" s="268"/>
      <c r="X42" s="84">
        <f t="shared" si="20"/>
        <v>874</v>
      </c>
      <c r="Y42" s="83">
        <f>D42+H42+L42+P42+T42</f>
        <v>624</v>
      </c>
      <c r="Z42" s="85">
        <f>AVERAGE(E42,I42,M42,Q42,U42)</f>
        <v>174.8</v>
      </c>
      <c r="AA42" s="86">
        <f>AVERAGE(E42,I42,M42,Q42,U42)-C42</f>
        <v>124.80000000000001</v>
      </c>
      <c r="AB42" s="263"/>
      <c r="AD42" s="35"/>
      <c r="AE42" s="35"/>
      <c r="AF42" s="35"/>
      <c r="AG42" s="35"/>
      <c r="AH42" s="35"/>
    </row>
    <row r="43" spans="1:34" s="101" customFormat="1" ht="16.899999999999999" customHeight="1" thickBot="1" x14ac:dyDescent="0.3">
      <c r="A43" s="79"/>
      <c r="B43" s="187" t="s">
        <v>62</v>
      </c>
      <c r="C43" s="90">
        <v>40</v>
      </c>
      <c r="D43" s="81">
        <v>132</v>
      </c>
      <c r="E43" s="82">
        <f t="shared" si="26"/>
        <v>172</v>
      </c>
      <c r="F43" s="269"/>
      <c r="G43" s="270"/>
      <c r="H43" s="91">
        <v>152</v>
      </c>
      <c r="I43" s="84">
        <f t="shared" si="27"/>
        <v>192</v>
      </c>
      <c r="J43" s="269"/>
      <c r="K43" s="270"/>
      <c r="L43" s="83">
        <v>134</v>
      </c>
      <c r="M43" s="84">
        <f t="shared" si="28"/>
        <v>174</v>
      </c>
      <c r="N43" s="269"/>
      <c r="O43" s="270"/>
      <c r="P43" s="81">
        <v>155</v>
      </c>
      <c r="Q43" s="82">
        <f t="shared" si="29"/>
        <v>195</v>
      </c>
      <c r="R43" s="269"/>
      <c r="S43" s="270"/>
      <c r="T43" s="81">
        <v>211</v>
      </c>
      <c r="U43" s="82">
        <f t="shared" si="30"/>
        <v>251</v>
      </c>
      <c r="V43" s="269"/>
      <c r="W43" s="270"/>
      <c r="X43" s="92">
        <f t="shared" si="20"/>
        <v>984</v>
      </c>
      <c r="Y43" s="91">
        <f>D43+H43+L43+P43+T43</f>
        <v>784</v>
      </c>
      <c r="Z43" s="93">
        <f>AVERAGE(E43,I43,M43,Q43,U43)</f>
        <v>196.8</v>
      </c>
      <c r="AA43" s="94">
        <f>AVERAGE(E43,I43,M43,Q43,U43)-C43</f>
        <v>156.80000000000001</v>
      </c>
      <c r="AB43" s="264"/>
      <c r="AD43" s="35"/>
      <c r="AE43" s="35"/>
      <c r="AF43" s="35"/>
      <c r="AG43" s="35"/>
      <c r="AH43" s="35"/>
    </row>
    <row r="44" spans="1:34" s="101" customFormat="1" ht="44.45" customHeight="1" thickBot="1" x14ac:dyDescent="0.25">
      <c r="A44" s="79"/>
      <c r="B44" s="193" t="s">
        <v>71</v>
      </c>
      <c r="C44" s="122">
        <f>SUM(C45:C47)</f>
        <v>113</v>
      </c>
      <c r="D44" s="67">
        <f>SUM(D45:D47)</f>
        <v>463</v>
      </c>
      <c r="E44" s="96">
        <f>SUM(E45:E47)</f>
        <v>576</v>
      </c>
      <c r="F44" s="96">
        <f>E48</f>
        <v>510</v>
      </c>
      <c r="G44" s="73" t="str">
        <f>B48</f>
        <v>Aroz3D</v>
      </c>
      <c r="H44" s="97">
        <f>SUM(H45:H47)</f>
        <v>429</v>
      </c>
      <c r="I44" s="96">
        <f>SUM(I45:I47)</f>
        <v>542</v>
      </c>
      <c r="J44" s="96">
        <f>I56</f>
        <v>531</v>
      </c>
      <c r="K44" s="73" t="str">
        <f>B56</f>
        <v>Põdra Pubi</v>
      </c>
      <c r="L44" s="74">
        <f>SUM(L45:L47)</f>
        <v>439</v>
      </c>
      <c r="M44" s="96">
        <f>SUM(M45:M47)</f>
        <v>552</v>
      </c>
      <c r="N44" s="96">
        <f>M40</f>
        <v>539</v>
      </c>
      <c r="O44" s="73" t="str">
        <f>B40</f>
        <v>Kunda Trans</v>
      </c>
      <c r="P44" s="74">
        <f>SUM(P45:P47)</f>
        <v>409</v>
      </c>
      <c r="Q44" s="96">
        <f>SUM(Q45:Q47)</f>
        <v>522</v>
      </c>
      <c r="R44" s="96">
        <f>Q36</f>
        <v>620</v>
      </c>
      <c r="S44" s="73" t="str">
        <f>B36</f>
        <v>Malm ja Ko</v>
      </c>
      <c r="T44" s="74">
        <f>SUM(T45:T47)</f>
        <v>515</v>
      </c>
      <c r="U44" s="96">
        <f>SUM(U45:U47)</f>
        <v>628</v>
      </c>
      <c r="V44" s="96">
        <f>U52</f>
        <v>643</v>
      </c>
      <c r="W44" s="73" t="str">
        <f>B52</f>
        <v>Rakvere Linnavalitsus</v>
      </c>
      <c r="X44" s="76">
        <f t="shared" si="20"/>
        <v>2820</v>
      </c>
      <c r="Y44" s="74">
        <f>SUM(Y45:Y47)</f>
        <v>2255</v>
      </c>
      <c r="Z44" s="100">
        <f>AVERAGE(Z45,Z46,Z47)</f>
        <v>188</v>
      </c>
      <c r="AA44" s="78">
        <f>AVERAGE(AA45,AA46,AA47)</f>
        <v>150.33333333333334</v>
      </c>
      <c r="AB44" s="262">
        <f>F45+J45+N45+R45+V45</f>
        <v>3</v>
      </c>
    </row>
    <row r="45" spans="1:34" s="101" customFormat="1" ht="16.149999999999999" customHeight="1" x14ac:dyDescent="0.2">
      <c r="A45" s="79"/>
      <c r="B45" s="80" t="s">
        <v>89</v>
      </c>
      <c r="C45" s="119">
        <v>36</v>
      </c>
      <c r="D45" s="81">
        <v>181</v>
      </c>
      <c r="E45" s="82">
        <f>D45+C45</f>
        <v>217</v>
      </c>
      <c r="F45" s="265">
        <v>1</v>
      </c>
      <c r="G45" s="266"/>
      <c r="H45" s="83">
        <v>158</v>
      </c>
      <c r="I45" s="84">
        <f>H45+C45</f>
        <v>194</v>
      </c>
      <c r="J45" s="265">
        <v>1</v>
      </c>
      <c r="K45" s="266"/>
      <c r="L45" s="83">
        <v>178</v>
      </c>
      <c r="M45" s="84">
        <f>L45+C45</f>
        <v>214</v>
      </c>
      <c r="N45" s="265">
        <v>1</v>
      </c>
      <c r="O45" s="266"/>
      <c r="P45" s="83">
        <v>127</v>
      </c>
      <c r="Q45" s="82">
        <f>P45+C45</f>
        <v>163</v>
      </c>
      <c r="R45" s="265">
        <v>0</v>
      </c>
      <c r="S45" s="266"/>
      <c r="T45" s="81">
        <v>147</v>
      </c>
      <c r="U45" s="82">
        <f>T45+C45</f>
        <v>183</v>
      </c>
      <c r="V45" s="265">
        <v>0</v>
      </c>
      <c r="W45" s="266"/>
      <c r="X45" s="84">
        <f t="shared" si="20"/>
        <v>971</v>
      </c>
      <c r="Y45" s="83">
        <f>D45+H45+L45+P45+T45</f>
        <v>791</v>
      </c>
      <c r="Z45" s="85">
        <f>AVERAGE(E45,I45,M45,Q45,U45)</f>
        <v>194.2</v>
      </c>
      <c r="AA45" s="86">
        <f>AVERAGE(E45,I45,M45,Q45,U45)-C45</f>
        <v>158.19999999999999</v>
      </c>
      <c r="AB45" s="263"/>
    </row>
    <row r="46" spans="1:34" s="101" customFormat="1" ht="16.149999999999999" customHeight="1" x14ac:dyDescent="0.2">
      <c r="A46" s="79"/>
      <c r="B46" s="87" t="s">
        <v>76</v>
      </c>
      <c r="C46" s="119">
        <v>48</v>
      </c>
      <c r="D46" s="81">
        <v>129</v>
      </c>
      <c r="E46" s="82">
        <f t="shared" ref="E46:E47" si="31">D46+C46</f>
        <v>177</v>
      </c>
      <c r="F46" s="267"/>
      <c r="G46" s="268"/>
      <c r="H46" s="83">
        <v>124</v>
      </c>
      <c r="I46" s="84">
        <f t="shared" ref="I46:I47" si="32">H46+C46</f>
        <v>172</v>
      </c>
      <c r="J46" s="267"/>
      <c r="K46" s="268"/>
      <c r="L46" s="83">
        <v>128</v>
      </c>
      <c r="M46" s="84">
        <f t="shared" ref="M46:M47" si="33">L46+C46</f>
        <v>176</v>
      </c>
      <c r="N46" s="267"/>
      <c r="O46" s="268"/>
      <c r="P46" s="81">
        <v>131</v>
      </c>
      <c r="Q46" s="82">
        <f t="shared" ref="Q46:Q47" si="34">P46+C46</f>
        <v>179</v>
      </c>
      <c r="R46" s="267"/>
      <c r="S46" s="268"/>
      <c r="T46" s="81">
        <v>188</v>
      </c>
      <c r="U46" s="82">
        <f t="shared" ref="U46:U47" si="35">T46+C46</f>
        <v>236</v>
      </c>
      <c r="V46" s="267"/>
      <c r="W46" s="268"/>
      <c r="X46" s="84">
        <f t="shared" si="20"/>
        <v>940</v>
      </c>
      <c r="Y46" s="83">
        <f>D46+H46+L46+P46+T46</f>
        <v>700</v>
      </c>
      <c r="Z46" s="85">
        <f>AVERAGE(E46,I46,M46,Q46,U46)</f>
        <v>188</v>
      </c>
      <c r="AA46" s="86">
        <f>AVERAGE(E46,I46,M46,Q46,U46)-C46</f>
        <v>140</v>
      </c>
      <c r="AB46" s="263"/>
    </row>
    <row r="47" spans="1:34" s="101" customFormat="1" ht="16.899999999999999" customHeight="1" thickBot="1" x14ac:dyDescent="0.25">
      <c r="A47" s="79"/>
      <c r="B47" s="89" t="s">
        <v>77</v>
      </c>
      <c r="C47" s="121">
        <v>29</v>
      </c>
      <c r="D47" s="81">
        <v>153</v>
      </c>
      <c r="E47" s="82">
        <f t="shared" si="31"/>
        <v>182</v>
      </c>
      <c r="F47" s="269"/>
      <c r="G47" s="270"/>
      <c r="H47" s="91">
        <v>147</v>
      </c>
      <c r="I47" s="84">
        <f t="shared" si="32"/>
        <v>176</v>
      </c>
      <c r="J47" s="269"/>
      <c r="K47" s="270"/>
      <c r="L47" s="83">
        <v>133</v>
      </c>
      <c r="M47" s="84">
        <f t="shared" si="33"/>
        <v>162</v>
      </c>
      <c r="N47" s="269"/>
      <c r="O47" s="270"/>
      <c r="P47" s="81">
        <v>151</v>
      </c>
      <c r="Q47" s="82">
        <f t="shared" si="34"/>
        <v>180</v>
      </c>
      <c r="R47" s="269"/>
      <c r="S47" s="270"/>
      <c r="T47" s="81">
        <v>180</v>
      </c>
      <c r="U47" s="82">
        <f t="shared" si="35"/>
        <v>209</v>
      </c>
      <c r="V47" s="269"/>
      <c r="W47" s="270"/>
      <c r="X47" s="92">
        <f t="shared" si="20"/>
        <v>909</v>
      </c>
      <c r="Y47" s="91">
        <f>D47+H47+L47+P47+T47</f>
        <v>764</v>
      </c>
      <c r="Z47" s="93">
        <f>AVERAGE(E47,I47,M47,Q47,U47)</f>
        <v>181.8</v>
      </c>
      <c r="AA47" s="94">
        <f>AVERAGE(E47,I47,M47,Q47,U47)-C47</f>
        <v>152.80000000000001</v>
      </c>
      <c r="AB47" s="264"/>
    </row>
    <row r="48" spans="1:34" s="101" customFormat="1" ht="48.75" customHeight="1" thickBot="1" x14ac:dyDescent="0.25">
      <c r="A48" s="79"/>
      <c r="B48" s="95" t="s">
        <v>112</v>
      </c>
      <c r="C48" s="122">
        <f>SUM(C49:C51)</f>
        <v>47</v>
      </c>
      <c r="D48" s="67">
        <f>SUM(D49:D51)</f>
        <v>463</v>
      </c>
      <c r="E48" s="96">
        <f>SUM(E49:E51)</f>
        <v>510</v>
      </c>
      <c r="F48" s="96">
        <f>E44</f>
        <v>576</v>
      </c>
      <c r="G48" s="73" t="str">
        <f>B44</f>
        <v>Temper</v>
      </c>
      <c r="H48" s="102">
        <f>SUM(H49:H51)</f>
        <v>490</v>
      </c>
      <c r="I48" s="96">
        <f>SUM(I49:I51)</f>
        <v>537</v>
      </c>
      <c r="J48" s="96">
        <f>I40</f>
        <v>541</v>
      </c>
      <c r="K48" s="73" t="str">
        <f>B40</f>
        <v>Kunda Trans</v>
      </c>
      <c r="L48" s="75">
        <f>SUM(L49:L51)</f>
        <v>528</v>
      </c>
      <c r="M48" s="99">
        <f>SUM(M49:M51)</f>
        <v>575</v>
      </c>
      <c r="N48" s="96">
        <f>M36</f>
        <v>564</v>
      </c>
      <c r="O48" s="73" t="str">
        <f>B36</f>
        <v>Malm ja Ko</v>
      </c>
      <c r="P48" s="74">
        <f>SUM(P49:P51)</f>
        <v>557</v>
      </c>
      <c r="Q48" s="99">
        <f>SUM(Q49:Q51)</f>
        <v>604</v>
      </c>
      <c r="R48" s="96">
        <f>Q52</f>
        <v>555</v>
      </c>
      <c r="S48" s="73" t="str">
        <f>B52</f>
        <v>Rakvere Linnavalitsus</v>
      </c>
      <c r="T48" s="74">
        <f>SUM(T49:T51)</f>
        <v>496</v>
      </c>
      <c r="U48" s="99">
        <f>SUM(U49:U51)</f>
        <v>543</v>
      </c>
      <c r="V48" s="96">
        <f>U56</f>
        <v>495</v>
      </c>
      <c r="W48" s="73" t="str">
        <f>B56</f>
        <v>Põdra Pubi</v>
      </c>
      <c r="X48" s="76">
        <f t="shared" si="20"/>
        <v>2769</v>
      </c>
      <c r="Y48" s="74">
        <f>SUM(Y49:Y51)</f>
        <v>2534</v>
      </c>
      <c r="Z48" s="100">
        <f>AVERAGE(Z49,Z50,Z51)</f>
        <v>184.6</v>
      </c>
      <c r="AA48" s="78">
        <f>AVERAGE(AA49,AA50,AA51)</f>
        <v>168.93333333333334</v>
      </c>
      <c r="AB48" s="262">
        <f>F49+J49+N49+R49+V49</f>
        <v>3</v>
      </c>
    </row>
    <row r="49" spans="1:28" s="101" customFormat="1" ht="16.149999999999999" customHeight="1" x14ac:dyDescent="0.2">
      <c r="A49" s="79"/>
      <c r="B49" s="80" t="s">
        <v>104</v>
      </c>
      <c r="C49" s="119">
        <v>1</v>
      </c>
      <c r="D49" s="81">
        <v>138</v>
      </c>
      <c r="E49" s="82">
        <f>D49+C49</f>
        <v>139</v>
      </c>
      <c r="F49" s="265">
        <v>0</v>
      </c>
      <c r="G49" s="266"/>
      <c r="H49" s="83">
        <v>133</v>
      </c>
      <c r="I49" s="84">
        <f>H49+C49</f>
        <v>134</v>
      </c>
      <c r="J49" s="265">
        <v>0</v>
      </c>
      <c r="K49" s="266"/>
      <c r="L49" s="83">
        <v>182</v>
      </c>
      <c r="M49" s="84">
        <f>L49+C49</f>
        <v>183</v>
      </c>
      <c r="N49" s="265">
        <v>1</v>
      </c>
      <c r="O49" s="266"/>
      <c r="P49" s="83">
        <v>246</v>
      </c>
      <c r="Q49" s="82">
        <f>P49+C49</f>
        <v>247</v>
      </c>
      <c r="R49" s="265">
        <v>1</v>
      </c>
      <c r="S49" s="266"/>
      <c r="T49" s="81">
        <v>151</v>
      </c>
      <c r="U49" s="82">
        <f>T49+C49</f>
        <v>152</v>
      </c>
      <c r="V49" s="265">
        <v>1</v>
      </c>
      <c r="W49" s="266"/>
      <c r="X49" s="84">
        <f t="shared" si="20"/>
        <v>855</v>
      </c>
      <c r="Y49" s="83">
        <f>D49+H49+L49+P49+T49</f>
        <v>850</v>
      </c>
      <c r="Z49" s="85">
        <f>AVERAGE(E49,I49,M49,Q49,U49)</f>
        <v>171</v>
      </c>
      <c r="AA49" s="86">
        <f>AVERAGE(E49,I49,M49,Q49,U49)-C49</f>
        <v>170</v>
      </c>
      <c r="AB49" s="263"/>
    </row>
    <row r="50" spans="1:28" s="101" customFormat="1" ht="16.149999999999999" customHeight="1" x14ac:dyDescent="0.2">
      <c r="A50" s="79"/>
      <c r="B50" s="87" t="s">
        <v>107</v>
      </c>
      <c r="C50" s="119">
        <v>22</v>
      </c>
      <c r="D50" s="81">
        <v>173</v>
      </c>
      <c r="E50" s="82">
        <f t="shared" ref="E50:E51" si="36">D50+C50</f>
        <v>195</v>
      </c>
      <c r="F50" s="267"/>
      <c r="G50" s="268"/>
      <c r="H50" s="83">
        <v>160</v>
      </c>
      <c r="I50" s="84">
        <f t="shared" ref="I50:I51" si="37">H50+C50</f>
        <v>182</v>
      </c>
      <c r="J50" s="267"/>
      <c r="K50" s="268"/>
      <c r="L50" s="83">
        <v>189</v>
      </c>
      <c r="M50" s="84">
        <f t="shared" ref="M50:M51" si="38">L50+C50</f>
        <v>211</v>
      </c>
      <c r="N50" s="267"/>
      <c r="O50" s="268"/>
      <c r="P50" s="81">
        <v>144</v>
      </c>
      <c r="Q50" s="82">
        <f t="shared" ref="Q50:Q51" si="39">P50+C50</f>
        <v>166</v>
      </c>
      <c r="R50" s="267"/>
      <c r="S50" s="268"/>
      <c r="T50" s="81">
        <v>149</v>
      </c>
      <c r="U50" s="82">
        <f t="shared" ref="U50:U51" si="40">T50+C50</f>
        <v>171</v>
      </c>
      <c r="V50" s="267"/>
      <c r="W50" s="268"/>
      <c r="X50" s="84">
        <f t="shared" si="20"/>
        <v>925</v>
      </c>
      <c r="Y50" s="83">
        <f>D50+H50+L50+P50+T50</f>
        <v>815</v>
      </c>
      <c r="Z50" s="85">
        <f>AVERAGE(E50,I50,M50,Q50,U50)</f>
        <v>185</v>
      </c>
      <c r="AA50" s="86">
        <f>AVERAGE(E50,I50,M50,Q50,U50)-C50</f>
        <v>163</v>
      </c>
      <c r="AB50" s="263"/>
    </row>
    <row r="51" spans="1:28" s="101" customFormat="1" ht="16.899999999999999" customHeight="1" thickBot="1" x14ac:dyDescent="0.25">
      <c r="A51" s="79"/>
      <c r="B51" s="89" t="s">
        <v>105</v>
      </c>
      <c r="C51" s="121">
        <v>24</v>
      </c>
      <c r="D51" s="81">
        <v>152</v>
      </c>
      <c r="E51" s="82">
        <f t="shared" si="36"/>
        <v>176</v>
      </c>
      <c r="F51" s="269"/>
      <c r="G51" s="270"/>
      <c r="H51" s="91">
        <v>197</v>
      </c>
      <c r="I51" s="84">
        <f t="shared" si="37"/>
        <v>221</v>
      </c>
      <c r="J51" s="269"/>
      <c r="K51" s="270"/>
      <c r="L51" s="83">
        <v>157</v>
      </c>
      <c r="M51" s="84">
        <f t="shared" si="38"/>
        <v>181</v>
      </c>
      <c r="N51" s="269"/>
      <c r="O51" s="270"/>
      <c r="P51" s="81">
        <v>167</v>
      </c>
      <c r="Q51" s="82">
        <f t="shared" si="39"/>
        <v>191</v>
      </c>
      <c r="R51" s="269"/>
      <c r="S51" s="270"/>
      <c r="T51" s="81">
        <v>196</v>
      </c>
      <c r="U51" s="82">
        <f t="shared" si="40"/>
        <v>220</v>
      </c>
      <c r="V51" s="269"/>
      <c r="W51" s="270"/>
      <c r="X51" s="92">
        <f t="shared" si="20"/>
        <v>989</v>
      </c>
      <c r="Y51" s="91">
        <f>D51+H51+L51+P51+T51</f>
        <v>869</v>
      </c>
      <c r="Z51" s="93">
        <f>AVERAGE(E51,I51,M51,Q51,U51)</f>
        <v>197.8</v>
      </c>
      <c r="AA51" s="94">
        <f>AVERAGE(E51,I51,M51,Q51,U51)-C51</f>
        <v>173.8</v>
      </c>
      <c r="AB51" s="264"/>
    </row>
    <row r="52" spans="1:28" s="101" customFormat="1" ht="48.75" customHeight="1" thickBot="1" x14ac:dyDescent="0.25">
      <c r="A52" s="79"/>
      <c r="B52" s="193" t="s">
        <v>94</v>
      </c>
      <c r="C52" s="123">
        <f>SUM(C53:C55)</f>
        <v>131</v>
      </c>
      <c r="D52" s="67">
        <f>SUM(D53:D55)</f>
        <v>345</v>
      </c>
      <c r="E52" s="96">
        <f>SUM(E53:E55)</f>
        <v>476</v>
      </c>
      <c r="F52" s="96">
        <f>E40</f>
        <v>497</v>
      </c>
      <c r="G52" s="73" t="str">
        <f>B40</f>
        <v>Kunda Trans</v>
      </c>
      <c r="H52" s="97">
        <f>SUM(H53:H55)</f>
        <v>418</v>
      </c>
      <c r="I52" s="96">
        <f>SUM(I53:I55)</f>
        <v>549</v>
      </c>
      <c r="J52" s="96">
        <f>I36</f>
        <v>498</v>
      </c>
      <c r="K52" s="73" t="str">
        <f>B36</f>
        <v>Malm ja Ko</v>
      </c>
      <c r="L52" s="74">
        <f>SUM(L53:L55)</f>
        <v>396</v>
      </c>
      <c r="M52" s="98">
        <f>SUM(M53:M55)</f>
        <v>527</v>
      </c>
      <c r="N52" s="96">
        <f>M56</f>
        <v>633</v>
      </c>
      <c r="O52" s="73" t="str">
        <f>B56</f>
        <v>Põdra Pubi</v>
      </c>
      <c r="P52" s="74">
        <f>SUM(P53:P55)</f>
        <v>424</v>
      </c>
      <c r="Q52" s="98">
        <f>SUM(Q53:Q55)</f>
        <v>555</v>
      </c>
      <c r="R52" s="96">
        <f>Q48</f>
        <v>604</v>
      </c>
      <c r="S52" s="73" t="str">
        <f>B48</f>
        <v>Aroz3D</v>
      </c>
      <c r="T52" s="74">
        <f>SUM(T53:T55)</f>
        <v>512</v>
      </c>
      <c r="U52" s="98">
        <f>SUM(U53:U55)</f>
        <v>643</v>
      </c>
      <c r="V52" s="96">
        <f>U44</f>
        <v>628</v>
      </c>
      <c r="W52" s="73" t="str">
        <f>B44</f>
        <v>Temper</v>
      </c>
      <c r="X52" s="76">
        <f t="shared" si="20"/>
        <v>2750</v>
      </c>
      <c r="Y52" s="74">
        <f>SUM(Y53:Y55)</f>
        <v>2095</v>
      </c>
      <c r="Z52" s="100">
        <f>AVERAGE(Z53,Z54,Z55)</f>
        <v>183.33333333333334</v>
      </c>
      <c r="AA52" s="78">
        <f>AVERAGE(AA53,AA54,AA55)</f>
        <v>139.66666666666666</v>
      </c>
      <c r="AB52" s="262">
        <f>F53+J53+N53+R53+V53</f>
        <v>2</v>
      </c>
    </row>
    <row r="53" spans="1:28" s="101" customFormat="1" ht="16.149999999999999" customHeight="1" x14ac:dyDescent="0.2">
      <c r="A53" s="79"/>
      <c r="B53" s="103" t="s">
        <v>95</v>
      </c>
      <c r="C53" s="119">
        <v>51</v>
      </c>
      <c r="D53" s="81">
        <v>126</v>
      </c>
      <c r="E53" s="82">
        <f>D53+C53</f>
        <v>177</v>
      </c>
      <c r="F53" s="265">
        <v>0</v>
      </c>
      <c r="G53" s="266"/>
      <c r="H53" s="83">
        <v>112</v>
      </c>
      <c r="I53" s="84">
        <f>H53+C53</f>
        <v>163</v>
      </c>
      <c r="J53" s="265">
        <v>1</v>
      </c>
      <c r="K53" s="266"/>
      <c r="L53" s="83">
        <v>150</v>
      </c>
      <c r="M53" s="84">
        <f>L53+C53</f>
        <v>201</v>
      </c>
      <c r="N53" s="265">
        <v>0</v>
      </c>
      <c r="O53" s="266"/>
      <c r="P53" s="83">
        <v>129</v>
      </c>
      <c r="Q53" s="82">
        <f>P53+C53</f>
        <v>180</v>
      </c>
      <c r="R53" s="265">
        <v>0</v>
      </c>
      <c r="S53" s="266"/>
      <c r="T53" s="81">
        <v>149</v>
      </c>
      <c r="U53" s="82">
        <f>T53+C53</f>
        <v>200</v>
      </c>
      <c r="V53" s="265">
        <v>1</v>
      </c>
      <c r="W53" s="266"/>
      <c r="X53" s="84">
        <f t="shared" si="20"/>
        <v>921</v>
      </c>
      <c r="Y53" s="83">
        <f>D53+H53+L53+P53+T53</f>
        <v>666</v>
      </c>
      <c r="Z53" s="85">
        <f>AVERAGE(E53,I53,M53,Q53,U53)</f>
        <v>184.2</v>
      </c>
      <c r="AA53" s="86">
        <f>AVERAGE(E53,I53,M53,Q53,U53)-C53</f>
        <v>133.19999999999999</v>
      </c>
      <c r="AB53" s="263"/>
    </row>
    <row r="54" spans="1:28" s="101" customFormat="1" ht="16.149999999999999" customHeight="1" x14ac:dyDescent="0.2">
      <c r="A54" s="79"/>
      <c r="B54" s="103" t="s">
        <v>117</v>
      </c>
      <c r="C54" s="119">
        <v>42</v>
      </c>
      <c r="D54" s="81">
        <v>107</v>
      </c>
      <c r="E54" s="82">
        <f t="shared" ref="E54:E55" si="41">D54+C54</f>
        <v>149</v>
      </c>
      <c r="F54" s="267"/>
      <c r="G54" s="268"/>
      <c r="H54" s="83">
        <v>138</v>
      </c>
      <c r="I54" s="84">
        <f t="shared" ref="I54:I55" si="42">H54+C54</f>
        <v>180</v>
      </c>
      <c r="J54" s="267"/>
      <c r="K54" s="268"/>
      <c r="L54" s="83">
        <v>103</v>
      </c>
      <c r="M54" s="84">
        <f t="shared" ref="M54:M55" si="43">L54+C54</f>
        <v>145</v>
      </c>
      <c r="N54" s="267"/>
      <c r="O54" s="268"/>
      <c r="P54" s="81">
        <v>134</v>
      </c>
      <c r="Q54" s="82">
        <f t="shared" ref="Q54:Q55" si="44">P54+C54</f>
        <v>176</v>
      </c>
      <c r="R54" s="267"/>
      <c r="S54" s="268"/>
      <c r="T54" s="81">
        <v>167</v>
      </c>
      <c r="U54" s="82">
        <f t="shared" ref="U54:U55" si="45">T54+C54</f>
        <v>209</v>
      </c>
      <c r="V54" s="267"/>
      <c r="W54" s="268"/>
      <c r="X54" s="84">
        <f t="shared" si="20"/>
        <v>859</v>
      </c>
      <c r="Y54" s="83">
        <f>D54+H54+L54+P54+T54</f>
        <v>649</v>
      </c>
      <c r="Z54" s="85">
        <f>AVERAGE(E54,I54,M54,Q54,U54)</f>
        <v>171.8</v>
      </c>
      <c r="AA54" s="86">
        <f>AVERAGE(E54,I54,M54,Q54,U54)-C54</f>
        <v>129.80000000000001</v>
      </c>
      <c r="AB54" s="263"/>
    </row>
    <row r="55" spans="1:28" s="101" customFormat="1" ht="16.899999999999999" customHeight="1" thickBot="1" x14ac:dyDescent="0.25">
      <c r="A55" s="79"/>
      <c r="B55" s="87" t="s">
        <v>138</v>
      </c>
      <c r="C55" s="121">
        <v>38</v>
      </c>
      <c r="D55" s="81">
        <v>112</v>
      </c>
      <c r="E55" s="82">
        <f t="shared" si="41"/>
        <v>150</v>
      </c>
      <c r="F55" s="269"/>
      <c r="G55" s="270"/>
      <c r="H55" s="91">
        <v>168</v>
      </c>
      <c r="I55" s="84">
        <f t="shared" si="42"/>
        <v>206</v>
      </c>
      <c r="J55" s="269"/>
      <c r="K55" s="270"/>
      <c r="L55" s="83">
        <v>143</v>
      </c>
      <c r="M55" s="84">
        <f t="shared" si="43"/>
        <v>181</v>
      </c>
      <c r="N55" s="269"/>
      <c r="O55" s="270"/>
      <c r="P55" s="81">
        <v>161</v>
      </c>
      <c r="Q55" s="82">
        <f t="shared" si="44"/>
        <v>199</v>
      </c>
      <c r="R55" s="269"/>
      <c r="S55" s="270"/>
      <c r="T55" s="81">
        <v>196</v>
      </c>
      <c r="U55" s="82">
        <f t="shared" si="45"/>
        <v>234</v>
      </c>
      <c r="V55" s="269"/>
      <c r="W55" s="270"/>
      <c r="X55" s="92">
        <f t="shared" si="20"/>
        <v>970</v>
      </c>
      <c r="Y55" s="91">
        <f>D55+H55+L55+P55+T55</f>
        <v>780</v>
      </c>
      <c r="Z55" s="93">
        <f>AVERAGE(E55,I55,M55,Q55,U55)</f>
        <v>194</v>
      </c>
      <c r="AA55" s="94">
        <f>AVERAGE(E55,I55,M55,Q55,U55)-C55</f>
        <v>156</v>
      </c>
      <c r="AB55" s="264"/>
    </row>
    <row r="56" spans="1:28" s="101" customFormat="1" ht="48.75" customHeight="1" x14ac:dyDescent="0.2">
      <c r="A56" s="79"/>
      <c r="B56" s="104" t="s">
        <v>21</v>
      </c>
      <c r="C56" s="123">
        <f>SUM(C57:C59)</f>
        <v>110</v>
      </c>
      <c r="D56" s="67">
        <f>SUM(D57:D59)</f>
        <v>422</v>
      </c>
      <c r="E56" s="96">
        <f>SUM(E57:E59)</f>
        <v>532</v>
      </c>
      <c r="F56" s="96">
        <f>E36</f>
        <v>541</v>
      </c>
      <c r="G56" s="73" t="str">
        <f>B36</f>
        <v>Malm ja Ko</v>
      </c>
      <c r="H56" s="97">
        <f>SUM(H57:H59)</f>
        <v>421</v>
      </c>
      <c r="I56" s="96">
        <f>SUM(I57:I59)</f>
        <v>531</v>
      </c>
      <c r="J56" s="96">
        <f>I44</f>
        <v>542</v>
      </c>
      <c r="K56" s="73" t="str">
        <f>B44</f>
        <v>Temper</v>
      </c>
      <c r="L56" s="75">
        <f>SUM(L57:L59)</f>
        <v>523</v>
      </c>
      <c r="M56" s="99">
        <f>SUM(M57:M59)</f>
        <v>633</v>
      </c>
      <c r="N56" s="96">
        <f>M52</f>
        <v>527</v>
      </c>
      <c r="O56" s="73" t="str">
        <f>B52</f>
        <v>Rakvere Linnavalitsus</v>
      </c>
      <c r="P56" s="74">
        <f>SUM(P57:P59)</f>
        <v>437</v>
      </c>
      <c r="Q56" s="99">
        <f>SUM(Q57:Q59)</f>
        <v>547</v>
      </c>
      <c r="R56" s="96">
        <f>Q40</f>
        <v>551</v>
      </c>
      <c r="S56" s="73" t="str">
        <f>B40</f>
        <v>Kunda Trans</v>
      </c>
      <c r="T56" s="74">
        <f>SUM(T57:T59)</f>
        <v>385</v>
      </c>
      <c r="U56" s="99">
        <f>SUM(U57:U59)</f>
        <v>495</v>
      </c>
      <c r="V56" s="96">
        <f>U48</f>
        <v>543</v>
      </c>
      <c r="W56" s="73" t="str">
        <f>B48</f>
        <v>Aroz3D</v>
      </c>
      <c r="X56" s="76">
        <f t="shared" si="20"/>
        <v>2738</v>
      </c>
      <c r="Y56" s="74">
        <f>SUM(Y57:Y59)</f>
        <v>2188</v>
      </c>
      <c r="Z56" s="100">
        <f>AVERAGE(Z57,Z58,Z59)</f>
        <v>182.53333333333333</v>
      </c>
      <c r="AA56" s="78">
        <f>AVERAGE(AA57,AA58,AA59)</f>
        <v>145.86666666666667</v>
      </c>
      <c r="AB56" s="262">
        <f>F57+J57+N57+R57+V57</f>
        <v>1</v>
      </c>
    </row>
    <row r="57" spans="1:28" s="101" customFormat="1" ht="16.149999999999999" customHeight="1" x14ac:dyDescent="0.2">
      <c r="A57" s="79"/>
      <c r="B57" s="103" t="s">
        <v>48</v>
      </c>
      <c r="C57" s="119">
        <v>44</v>
      </c>
      <c r="D57" s="81">
        <v>171</v>
      </c>
      <c r="E57" s="82">
        <f>D57+C57</f>
        <v>215</v>
      </c>
      <c r="F57" s="265">
        <v>0</v>
      </c>
      <c r="G57" s="266"/>
      <c r="H57" s="83">
        <v>144</v>
      </c>
      <c r="I57" s="84">
        <f>H57+C57</f>
        <v>188</v>
      </c>
      <c r="J57" s="265">
        <v>0</v>
      </c>
      <c r="K57" s="266"/>
      <c r="L57" s="83">
        <v>184</v>
      </c>
      <c r="M57" s="84">
        <f>L57+C57</f>
        <v>228</v>
      </c>
      <c r="N57" s="265">
        <v>1</v>
      </c>
      <c r="O57" s="266"/>
      <c r="P57" s="83">
        <v>151</v>
      </c>
      <c r="Q57" s="82">
        <f>P57+C57</f>
        <v>195</v>
      </c>
      <c r="R57" s="265">
        <v>0</v>
      </c>
      <c r="S57" s="266"/>
      <c r="T57" s="81">
        <v>141</v>
      </c>
      <c r="U57" s="82">
        <f>T57+C57</f>
        <v>185</v>
      </c>
      <c r="V57" s="265">
        <v>0</v>
      </c>
      <c r="W57" s="266"/>
      <c r="X57" s="84">
        <f t="shared" si="20"/>
        <v>1011</v>
      </c>
      <c r="Y57" s="83">
        <f>D57+H57+L57+P57+T57</f>
        <v>791</v>
      </c>
      <c r="Z57" s="85">
        <f>AVERAGE(E57,I57,M57,Q57,U57)</f>
        <v>202.2</v>
      </c>
      <c r="AA57" s="86">
        <f>AVERAGE(E57,I57,M57,Q57,U57)-C57</f>
        <v>158.19999999999999</v>
      </c>
      <c r="AB57" s="263"/>
    </row>
    <row r="58" spans="1:28" s="101" customFormat="1" ht="16.149999999999999" customHeight="1" x14ac:dyDescent="0.2">
      <c r="A58" s="79"/>
      <c r="B58" s="87" t="s">
        <v>137</v>
      </c>
      <c r="C58" s="119">
        <v>46</v>
      </c>
      <c r="D58" s="81">
        <v>110</v>
      </c>
      <c r="E58" s="82">
        <f t="shared" ref="E58:E59" si="46">D58+C58</f>
        <v>156</v>
      </c>
      <c r="F58" s="267"/>
      <c r="G58" s="268"/>
      <c r="H58" s="83">
        <v>127</v>
      </c>
      <c r="I58" s="84">
        <f t="shared" ref="I58:I59" si="47">H58+C58</f>
        <v>173</v>
      </c>
      <c r="J58" s="267"/>
      <c r="K58" s="268"/>
      <c r="L58" s="83">
        <v>157</v>
      </c>
      <c r="M58" s="84">
        <f t="shared" ref="M58:M59" si="48">L58+C58</f>
        <v>203</v>
      </c>
      <c r="N58" s="267"/>
      <c r="O58" s="268"/>
      <c r="P58" s="81">
        <v>128</v>
      </c>
      <c r="Q58" s="82">
        <f t="shared" ref="Q58:Q59" si="49">P58+C58</f>
        <v>174</v>
      </c>
      <c r="R58" s="267"/>
      <c r="S58" s="268"/>
      <c r="T58" s="81">
        <v>103</v>
      </c>
      <c r="U58" s="82">
        <f t="shared" ref="U58:U59" si="50">T58+C58</f>
        <v>149</v>
      </c>
      <c r="V58" s="267"/>
      <c r="W58" s="268"/>
      <c r="X58" s="84">
        <f t="shared" si="20"/>
        <v>855</v>
      </c>
      <c r="Y58" s="83">
        <f>D58+H58+L58+P58+T58</f>
        <v>625</v>
      </c>
      <c r="Z58" s="85">
        <f>AVERAGE(E58,I58,M58,Q58,U58)</f>
        <v>171</v>
      </c>
      <c r="AA58" s="86">
        <f>AVERAGE(E58,I58,M58,Q58,U58)-C58</f>
        <v>125</v>
      </c>
      <c r="AB58" s="263"/>
    </row>
    <row r="59" spans="1:28" s="101" customFormat="1" ht="16.899999999999999" customHeight="1" thickBot="1" x14ac:dyDescent="0.25">
      <c r="A59" s="79"/>
      <c r="B59" s="89" t="s">
        <v>50</v>
      </c>
      <c r="C59" s="121">
        <v>20</v>
      </c>
      <c r="D59" s="81">
        <v>141</v>
      </c>
      <c r="E59" s="82">
        <f t="shared" si="46"/>
        <v>161</v>
      </c>
      <c r="F59" s="269"/>
      <c r="G59" s="270"/>
      <c r="H59" s="91">
        <v>150</v>
      </c>
      <c r="I59" s="84">
        <f t="shared" si="47"/>
        <v>170</v>
      </c>
      <c r="J59" s="269"/>
      <c r="K59" s="270"/>
      <c r="L59" s="83">
        <v>182</v>
      </c>
      <c r="M59" s="84">
        <f t="shared" si="48"/>
        <v>202</v>
      </c>
      <c r="N59" s="269"/>
      <c r="O59" s="270"/>
      <c r="P59" s="81">
        <v>158</v>
      </c>
      <c r="Q59" s="82">
        <f t="shared" si="49"/>
        <v>178</v>
      </c>
      <c r="R59" s="269"/>
      <c r="S59" s="270"/>
      <c r="T59" s="81">
        <v>141</v>
      </c>
      <c r="U59" s="82">
        <f t="shared" si="50"/>
        <v>161</v>
      </c>
      <c r="V59" s="269"/>
      <c r="W59" s="270"/>
      <c r="X59" s="92">
        <f t="shared" si="20"/>
        <v>872</v>
      </c>
      <c r="Y59" s="91">
        <f>D59+H59+L59+P59+T59</f>
        <v>772</v>
      </c>
      <c r="Z59" s="93">
        <f>AVERAGE(E59,I59,M59,Q59,U59)</f>
        <v>174.4</v>
      </c>
      <c r="AA59" s="94">
        <f>AVERAGE(E59,I59,M59,Q59,U59)-C59</f>
        <v>154.4</v>
      </c>
      <c r="AB59" s="264"/>
    </row>
    <row r="60" spans="1:28" s="101" customFormat="1" ht="16.899999999999999" customHeight="1" x14ac:dyDescent="0.2">
      <c r="A60" s="79"/>
      <c r="B60" s="105"/>
      <c r="C60" s="106"/>
      <c r="D60" s="107"/>
      <c r="E60" s="108"/>
      <c r="F60" s="109"/>
      <c r="G60" s="109"/>
      <c r="H60" s="107"/>
      <c r="I60" s="108"/>
      <c r="J60" s="109"/>
      <c r="K60" s="109"/>
      <c r="L60" s="107"/>
      <c r="M60" s="108"/>
      <c r="N60" s="109"/>
      <c r="O60" s="109"/>
      <c r="P60" s="107"/>
      <c r="Q60" s="108"/>
      <c r="R60" s="109"/>
      <c r="S60" s="109"/>
      <c r="T60" s="107"/>
      <c r="U60" s="108"/>
      <c r="V60" s="109"/>
      <c r="W60" s="109"/>
      <c r="X60" s="108"/>
      <c r="Y60" s="107"/>
      <c r="Z60" s="110"/>
      <c r="AA60" s="111"/>
      <c r="AB60" s="112"/>
    </row>
    <row r="61" spans="1:28" s="101" customFormat="1" ht="16.899999999999999" customHeight="1" x14ac:dyDescent="0.2">
      <c r="A61" s="79"/>
      <c r="B61" s="105"/>
      <c r="C61" s="106"/>
      <c r="D61" s="107"/>
      <c r="E61" s="108"/>
      <c r="F61" s="109"/>
      <c r="G61" s="109"/>
      <c r="H61" s="107"/>
      <c r="I61" s="108"/>
      <c r="J61" s="109"/>
      <c r="K61" s="109"/>
      <c r="L61" s="107"/>
      <c r="M61" s="108"/>
      <c r="N61" s="109"/>
      <c r="O61" s="109"/>
      <c r="P61" s="107"/>
      <c r="Q61" s="108"/>
      <c r="R61" s="109"/>
      <c r="S61" s="109"/>
      <c r="T61" s="107"/>
      <c r="U61" s="108"/>
      <c r="V61" s="109"/>
      <c r="W61" s="109"/>
      <c r="X61" s="108"/>
      <c r="Y61" s="107"/>
      <c r="Z61" s="110"/>
      <c r="AA61" s="111"/>
      <c r="AB61" s="112"/>
    </row>
    <row r="62" spans="1:28" ht="22.5" x14ac:dyDescent="0.25">
      <c r="B62" s="36"/>
      <c r="C62" s="37"/>
      <c r="D62" s="38"/>
      <c r="E62" s="39"/>
      <c r="F62" s="39"/>
      <c r="G62" s="39" t="s">
        <v>133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7"/>
      <c r="S62" s="37"/>
      <c r="T62" s="37"/>
      <c r="U62" s="40"/>
      <c r="V62" s="189" t="s">
        <v>65</v>
      </c>
      <c r="W62" s="41"/>
      <c r="X62" s="41"/>
      <c r="Y62" s="41"/>
      <c r="Z62" s="37"/>
      <c r="AA62" s="37"/>
      <c r="AB62" s="38"/>
    </row>
    <row r="63" spans="1:28" ht="20.25" thickBot="1" x14ac:dyDescent="0.3">
      <c r="B63" s="42" t="s">
        <v>30</v>
      </c>
      <c r="C63" s="43"/>
      <c r="D63" s="38"/>
      <c r="E63" s="4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8"/>
    </row>
    <row r="64" spans="1:28" x14ac:dyDescent="0.25">
      <c r="B64" s="113" t="s">
        <v>3</v>
      </c>
      <c r="C64" s="45" t="s">
        <v>15</v>
      </c>
      <c r="D64" s="46"/>
      <c r="E64" s="205" t="s">
        <v>31</v>
      </c>
      <c r="F64" s="271" t="s">
        <v>32</v>
      </c>
      <c r="G64" s="272"/>
      <c r="H64" s="48"/>
      <c r="I64" s="205" t="s">
        <v>33</v>
      </c>
      <c r="J64" s="271" t="s">
        <v>32</v>
      </c>
      <c r="K64" s="272"/>
      <c r="L64" s="49"/>
      <c r="M64" s="205" t="s">
        <v>34</v>
      </c>
      <c r="N64" s="271" t="s">
        <v>32</v>
      </c>
      <c r="O64" s="272"/>
      <c r="P64" s="49"/>
      <c r="Q64" s="205" t="s">
        <v>35</v>
      </c>
      <c r="R64" s="271" t="s">
        <v>32</v>
      </c>
      <c r="S64" s="272"/>
      <c r="T64" s="50"/>
      <c r="U64" s="205" t="s">
        <v>36</v>
      </c>
      <c r="V64" s="271" t="s">
        <v>32</v>
      </c>
      <c r="W64" s="272"/>
      <c r="X64" s="205" t="s">
        <v>37</v>
      </c>
      <c r="Y64" s="51"/>
      <c r="Z64" s="52" t="s">
        <v>38</v>
      </c>
      <c r="AA64" s="53" t="s">
        <v>39</v>
      </c>
      <c r="AB64" s="54" t="s">
        <v>37</v>
      </c>
    </row>
    <row r="65" spans="1:34" ht="17.25" thickBot="1" x14ac:dyDescent="0.3">
      <c r="A65" s="55"/>
      <c r="B65" s="114" t="s">
        <v>40</v>
      </c>
      <c r="C65" s="56"/>
      <c r="D65" s="57"/>
      <c r="E65" s="58" t="s">
        <v>41</v>
      </c>
      <c r="F65" s="273" t="s">
        <v>42</v>
      </c>
      <c r="G65" s="274"/>
      <c r="H65" s="59"/>
      <c r="I65" s="58" t="s">
        <v>41</v>
      </c>
      <c r="J65" s="273" t="s">
        <v>42</v>
      </c>
      <c r="K65" s="274"/>
      <c r="L65" s="58"/>
      <c r="M65" s="58" t="s">
        <v>41</v>
      </c>
      <c r="N65" s="273" t="s">
        <v>42</v>
      </c>
      <c r="O65" s="274"/>
      <c r="P65" s="58"/>
      <c r="Q65" s="58" t="s">
        <v>41</v>
      </c>
      <c r="R65" s="273" t="s">
        <v>42</v>
      </c>
      <c r="S65" s="274"/>
      <c r="T65" s="60"/>
      <c r="U65" s="58" t="s">
        <v>41</v>
      </c>
      <c r="V65" s="273" t="s">
        <v>42</v>
      </c>
      <c r="W65" s="274"/>
      <c r="X65" s="61" t="s">
        <v>41</v>
      </c>
      <c r="Y65" s="62" t="s">
        <v>43</v>
      </c>
      <c r="Z65" s="63" t="s">
        <v>44</v>
      </c>
      <c r="AA65" s="64" t="s">
        <v>45</v>
      </c>
      <c r="AB65" s="65" t="s">
        <v>46</v>
      </c>
    </row>
    <row r="66" spans="1:34" ht="48.75" customHeight="1" thickBot="1" x14ac:dyDescent="0.3">
      <c r="A66" s="66"/>
      <c r="B66" s="95" t="s">
        <v>70</v>
      </c>
      <c r="C66" s="115">
        <f>SUM(C67:C69)</f>
        <v>79</v>
      </c>
      <c r="D66" s="67">
        <f>SUM(D67:D69)</f>
        <v>502</v>
      </c>
      <c r="E66" s="68">
        <f>SUM(E67:E69)</f>
        <v>581</v>
      </c>
      <c r="F66" s="69">
        <f>E86</f>
        <v>553</v>
      </c>
      <c r="G66" s="70" t="str">
        <f>B86</f>
        <v>AK44</v>
      </c>
      <c r="H66" s="71">
        <f>SUM(H67:H69)</f>
        <v>573</v>
      </c>
      <c r="I66" s="72">
        <f>SUM(I67:I69)</f>
        <v>652</v>
      </c>
      <c r="J66" s="72">
        <f>I82</f>
        <v>536</v>
      </c>
      <c r="K66" s="73" t="str">
        <f>B82</f>
        <v>Verx 2</v>
      </c>
      <c r="L66" s="74">
        <f>SUM(L67:L69)</f>
        <v>559</v>
      </c>
      <c r="M66" s="69">
        <f>SUM(M67:M69)</f>
        <v>638</v>
      </c>
      <c r="N66" s="69">
        <f>M78</f>
        <v>529</v>
      </c>
      <c r="O66" s="70" t="str">
        <f>B78</f>
        <v>Aavmar</v>
      </c>
      <c r="P66" s="75">
        <f>SUM(P67:P69)</f>
        <v>468</v>
      </c>
      <c r="Q66" s="69">
        <f>SUM(Q67:Q69)</f>
        <v>547</v>
      </c>
      <c r="R66" s="69">
        <f>Q74</f>
        <v>559</v>
      </c>
      <c r="S66" s="70" t="str">
        <f>B74</f>
        <v>Eesti Raudtee</v>
      </c>
      <c r="T66" s="75">
        <f>SUM(T67:T69)</f>
        <v>494</v>
      </c>
      <c r="U66" s="69">
        <f>SUM(U67:U69)</f>
        <v>573</v>
      </c>
      <c r="V66" s="69">
        <f>U70</f>
        <v>583</v>
      </c>
      <c r="W66" s="70" t="str">
        <f>B70</f>
        <v>Toode</v>
      </c>
      <c r="X66" s="76">
        <f t="shared" ref="X66:X89" si="51">E66+I66+M66+Q66+U66</f>
        <v>2991</v>
      </c>
      <c r="Y66" s="74">
        <f>SUM(Y67:Y69)</f>
        <v>2596</v>
      </c>
      <c r="Z66" s="77">
        <f>AVERAGE(Z67,Z68,Z69)</f>
        <v>199.39999999999998</v>
      </c>
      <c r="AA66" s="78">
        <f>AVERAGE(AA67,AA68,AA69)</f>
        <v>173.06666666666663</v>
      </c>
      <c r="AB66" s="262">
        <f>F67+J67+N67+R67+V67</f>
        <v>3</v>
      </c>
    </row>
    <row r="67" spans="1:34" ht="16.899999999999999" customHeight="1" x14ac:dyDescent="0.25">
      <c r="A67" s="79"/>
      <c r="B67" s="80" t="s">
        <v>81</v>
      </c>
      <c r="C67" s="117">
        <v>60</v>
      </c>
      <c r="D67" s="81">
        <v>139</v>
      </c>
      <c r="E67" s="82">
        <f>D67+C67</f>
        <v>199</v>
      </c>
      <c r="F67" s="265">
        <v>1</v>
      </c>
      <c r="G67" s="266"/>
      <c r="H67" s="83">
        <v>126</v>
      </c>
      <c r="I67" s="84">
        <f>H67+C67</f>
        <v>186</v>
      </c>
      <c r="J67" s="265">
        <v>1</v>
      </c>
      <c r="K67" s="266"/>
      <c r="L67" s="83">
        <v>146</v>
      </c>
      <c r="M67" s="84">
        <f>L67+C67</f>
        <v>206</v>
      </c>
      <c r="N67" s="265">
        <v>1</v>
      </c>
      <c r="O67" s="266"/>
      <c r="P67" s="83">
        <v>128</v>
      </c>
      <c r="Q67" s="82">
        <f>P67+C67</f>
        <v>188</v>
      </c>
      <c r="R67" s="265">
        <v>0</v>
      </c>
      <c r="S67" s="266"/>
      <c r="T67" s="81">
        <v>117</v>
      </c>
      <c r="U67" s="82">
        <f>T67+C67</f>
        <v>177</v>
      </c>
      <c r="V67" s="265">
        <v>0</v>
      </c>
      <c r="W67" s="266"/>
      <c r="X67" s="84">
        <f t="shared" si="51"/>
        <v>956</v>
      </c>
      <c r="Y67" s="83">
        <f>D67+H67+L67+P67+T67</f>
        <v>656</v>
      </c>
      <c r="Z67" s="85">
        <f>AVERAGE(E67,I67,M67,Q67,U67)</f>
        <v>191.2</v>
      </c>
      <c r="AA67" s="86">
        <f>AVERAGE(E67,I67,M67,Q67,U67)-C67</f>
        <v>131.19999999999999</v>
      </c>
      <c r="AB67" s="263"/>
    </row>
    <row r="68" spans="1:34" s="55" customFormat="1" ht="16.149999999999999" customHeight="1" x14ac:dyDescent="0.25">
      <c r="A68" s="79"/>
      <c r="B68" s="87" t="s">
        <v>82</v>
      </c>
      <c r="C68" s="119">
        <v>4</v>
      </c>
      <c r="D68" s="81">
        <v>177</v>
      </c>
      <c r="E68" s="82">
        <f t="shared" ref="E68:E69" si="52">D68+C68</f>
        <v>181</v>
      </c>
      <c r="F68" s="267"/>
      <c r="G68" s="268"/>
      <c r="H68" s="83">
        <v>257</v>
      </c>
      <c r="I68" s="84">
        <f t="shared" ref="I68:I69" si="53">H68+C68</f>
        <v>261</v>
      </c>
      <c r="J68" s="267"/>
      <c r="K68" s="268"/>
      <c r="L68" s="83">
        <v>221</v>
      </c>
      <c r="M68" s="84">
        <f t="shared" ref="M68:M69" si="54">L68+C68</f>
        <v>225</v>
      </c>
      <c r="N68" s="267"/>
      <c r="O68" s="268"/>
      <c r="P68" s="81">
        <v>198</v>
      </c>
      <c r="Q68" s="82">
        <f t="shared" ref="Q68:Q69" si="55">P68+C68</f>
        <v>202</v>
      </c>
      <c r="R68" s="267"/>
      <c r="S68" s="268"/>
      <c r="T68" s="81">
        <v>200</v>
      </c>
      <c r="U68" s="82">
        <f t="shared" ref="U68:U69" si="56">T68+C68</f>
        <v>204</v>
      </c>
      <c r="V68" s="267"/>
      <c r="W68" s="268"/>
      <c r="X68" s="84">
        <f t="shared" si="51"/>
        <v>1073</v>
      </c>
      <c r="Y68" s="83">
        <f>D68+H68+L68+P68+T68</f>
        <v>1053</v>
      </c>
      <c r="Z68" s="85">
        <f>AVERAGE(E68,I68,M68,Q68,U68)</f>
        <v>214.6</v>
      </c>
      <c r="AA68" s="86">
        <f>AVERAGE(E68,I68,M68,Q68,U68)-C68</f>
        <v>210.6</v>
      </c>
      <c r="AB68" s="263"/>
      <c r="AD68" s="35"/>
      <c r="AE68" s="35"/>
      <c r="AF68" s="35"/>
      <c r="AG68" s="35"/>
      <c r="AH68" s="35"/>
    </row>
    <row r="69" spans="1:34" s="55" customFormat="1" ht="17.45" customHeight="1" thickBot="1" x14ac:dyDescent="0.3">
      <c r="A69" s="79"/>
      <c r="B69" s="89" t="s">
        <v>83</v>
      </c>
      <c r="C69" s="121">
        <v>15</v>
      </c>
      <c r="D69" s="81">
        <v>186</v>
      </c>
      <c r="E69" s="82">
        <f t="shared" si="52"/>
        <v>201</v>
      </c>
      <c r="F69" s="269"/>
      <c r="G69" s="270"/>
      <c r="H69" s="91">
        <v>190</v>
      </c>
      <c r="I69" s="84">
        <f t="shared" si="53"/>
        <v>205</v>
      </c>
      <c r="J69" s="269"/>
      <c r="K69" s="270"/>
      <c r="L69" s="83">
        <v>192</v>
      </c>
      <c r="M69" s="84">
        <f t="shared" si="54"/>
        <v>207</v>
      </c>
      <c r="N69" s="269"/>
      <c r="O69" s="270"/>
      <c r="P69" s="81">
        <v>142</v>
      </c>
      <c r="Q69" s="82">
        <f t="shared" si="55"/>
        <v>157</v>
      </c>
      <c r="R69" s="269"/>
      <c r="S69" s="270"/>
      <c r="T69" s="81">
        <v>177</v>
      </c>
      <c r="U69" s="82">
        <f t="shared" si="56"/>
        <v>192</v>
      </c>
      <c r="V69" s="269"/>
      <c r="W69" s="270"/>
      <c r="X69" s="92">
        <f t="shared" si="51"/>
        <v>962</v>
      </c>
      <c r="Y69" s="91">
        <f>D69+H69+L69+P69+T69</f>
        <v>887</v>
      </c>
      <c r="Z69" s="93">
        <f>AVERAGE(E69,I69,M69,Q69,U69)</f>
        <v>192.4</v>
      </c>
      <c r="AA69" s="94">
        <f>AVERAGE(E69,I69,M69,Q69,U69)-C69</f>
        <v>177.4</v>
      </c>
      <c r="AB69" s="264"/>
      <c r="AD69" s="35"/>
      <c r="AE69" s="35"/>
      <c r="AF69" s="35"/>
      <c r="AG69" s="35"/>
      <c r="AH69" s="35"/>
    </row>
    <row r="70" spans="1:34" s="101" customFormat="1" ht="48.75" customHeight="1" thickBot="1" x14ac:dyDescent="0.3">
      <c r="A70" s="79"/>
      <c r="B70" s="95" t="s">
        <v>114</v>
      </c>
      <c r="C70" s="122">
        <f>SUM(C71:C73)</f>
        <v>111</v>
      </c>
      <c r="D70" s="67">
        <f>SUM(D71:D73)</f>
        <v>449</v>
      </c>
      <c r="E70" s="96">
        <f>SUM(E71:E73)</f>
        <v>560</v>
      </c>
      <c r="F70" s="96">
        <f>E82</f>
        <v>484</v>
      </c>
      <c r="G70" s="73" t="str">
        <f>B82</f>
        <v>Verx 2</v>
      </c>
      <c r="H70" s="97">
        <f>SUM(H71:H73)</f>
        <v>427</v>
      </c>
      <c r="I70" s="96">
        <f>SUM(I71:I73)</f>
        <v>538</v>
      </c>
      <c r="J70" s="96">
        <f>I78</f>
        <v>537</v>
      </c>
      <c r="K70" s="73" t="str">
        <f>B78</f>
        <v>Aavmar</v>
      </c>
      <c r="L70" s="74">
        <f>SUM(L71:L73)</f>
        <v>487</v>
      </c>
      <c r="M70" s="98">
        <f>SUM(M71:M73)</f>
        <v>598</v>
      </c>
      <c r="N70" s="96">
        <f>M74</f>
        <v>463</v>
      </c>
      <c r="O70" s="73" t="str">
        <f>B74</f>
        <v>Eesti Raudtee</v>
      </c>
      <c r="P70" s="74">
        <f>SUM(P71:P73)</f>
        <v>376</v>
      </c>
      <c r="Q70" s="69">
        <f>SUM(Q71:Q73)</f>
        <v>487</v>
      </c>
      <c r="R70" s="96">
        <f>Q86</f>
        <v>589</v>
      </c>
      <c r="S70" s="73" t="str">
        <f>B86</f>
        <v>AK44</v>
      </c>
      <c r="T70" s="74">
        <f>SUM(T71:T73)</f>
        <v>472</v>
      </c>
      <c r="U70" s="99">
        <f>SUM(U71:U73)</f>
        <v>583</v>
      </c>
      <c r="V70" s="96">
        <f>U66</f>
        <v>573</v>
      </c>
      <c r="W70" s="73" t="str">
        <f>B66</f>
        <v>Egesten Metall</v>
      </c>
      <c r="X70" s="76">
        <f t="shared" si="51"/>
        <v>2766</v>
      </c>
      <c r="Y70" s="74">
        <f>SUM(Y71:Y73)</f>
        <v>2211</v>
      </c>
      <c r="Z70" s="100">
        <f>AVERAGE(Z71,Z72,Z73)</f>
        <v>184.4</v>
      </c>
      <c r="AA70" s="78">
        <f>AVERAGE(AA71,AA72,AA73)</f>
        <v>147.4</v>
      </c>
      <c r="AB70" s="262">
        <f>F71+J71+N71+R71+V71</f>
        <v>4</v>
      </c>
      <c r="AD70" s="35"/>
      <c r="AE70" s="35"/>
      <c r="AF70" s="35"/>
      <c r="AG70" s="35"/>
      <c r="AH70" s="35"/>
    </row>
    <row r="71" spans="1:34" s="101" customFormat="1" ht="16.149999999999999" customHeight="1" x14ac:dyDescent="0.25">
      <c r="A71" s="79"/>
      <c r="B71" s="207" t="s">
        <v>109</v>
      </c>
      <c r="C71" s="88">
        <v>32</v>
      </c>
      <c r="D71" s="81">
        <v>145</v>
      </c>
      <c r="E71" s="82">
        <f>D71+C71</f>
        <v>177</v>
      </c>
      <c r="F71" s="265">
        <v>1</v>
      </c>
      <c r="G71" s="266"/>
      <c r="H71" s="83">
        <v>148</v>
      </c>
      <c r="I71" s="84">
        <f>H71+C71</f>
        <v>180</v>
      </c>
      <c r="J71" s="265">
        <v>1</v>
      </c>
      <c r="K71" s="266"/>
      <c r="L71" s="83">
        <v>161</v>
      </c>
      <c r="M71" s="84">
        <f>L71+C71</f>
        <v>193</v>
      </c>
      <c r="N71" s="265">
        <v>1</v>
      </c>
      <c r="O71" s="266"/>
      <c r="P71" s="83">
        <v>132</v>
      </c>
      <c r="Q71" s="82">
        <f>P71+C71</f>
        <v>164</v>
      </c>
      <c r="R71" s="265">
        <v>0</v>
      </c>
      <c r="S71" s="266"/>
      <c r="T71" s="81">
        <v>145</v>
      </c>
      <c r="U71" s="82">
        <f>T71+C71</f>
        <v>177</v>
      </c>
      <c r="V71" s="265">
        <v>1</v>
      </c>
      <c r="W71" s="266"/>
      <c r="X71" s="84">
        <f t="shared" si="51"/>
        <v>891</v>
      </c>
      <c r="Y71" s="83">
        <f>D71+H71+L71+P71+T71</f>
        <v>731</v>
      </c>
      <c r="Z71" s="85">
        <f>AVERAGE(E71,I71,M71,Q71,U71)</f>
        <v>178.2</v>
      </c>
      <c r="AA71" s="86">
        <f>AVERAGE(E71,I71,M71,Q71,U71)-C71</f>
        <v>146.19999999999999</v>
      </c>
      <c r="AB71" s="263"/>
      <c r="AD71" s="35"/>
      <c r="AE71" s="35"/>
      <c r="AF71" s="35"/>
      <c r="AG71" s="35"/>
      <c r="AH71" s="35"/>
    </row>
    <row r="72" spans="1:34" s="101" customFormat="1" ht="16.149999999999999" customHeight="1" x14ac:dyDescent="0.25">
      <c r="A72" s="79"/>
      <c r="B72" s="207" t="s">
        <v>115</v>
      </c>
      <c r="C72" s="88">
        <v>53</v>
      </c>
      <c r="D72" s="81">
        <v>136</v>
      </c>
      <c r="E72" s="82">
        <f t="shared" ref="E72:E73" si="57">D72+C72</f>
        <v>189</v>
      </c>
      <c r="F72" s="267"/>
      <c r="G72" s="268"/>
      <c r="H72" s="83">
        <v>121</v>
      </c>
      <c r="I72" s="84">
        <f t="shared" ref="I72:I73" si="58">H72+C72</f>
        <v>174</v>
      </c>
      <c r="J72" s="267"/>
      <c r="K72" s="268"/>
      <c r="L72" s="83">
        <v>113</v>
      </c>
      <c r="M72" s="84">
        <f t="shared" ref="M72:M73" si="59">L72+C72</f>
        <v>166</v>
      </c>
      <c r="N72" s="267"/>
      <c r="O72" s="268"/>
      <c r="P72" s="81">
        <v>105</v>
      </c>
      <c r="Q72" s="82">
        <f t="shared" ref="Q72:Q73" si="60">P72+C72</f>
        <v>158</v>
      </c>
      <c r="R72" s="267"/>
      <c r="S72" s="268"/>
      <c r="T72" s="81">
        <v>137</v>
      </c>
      <c r="U72" s="82">
        <f t="shared" ref="U72:U73" si="61">T72+C72</f>
        <v>190</v>
      </c>
      <c r="V72" s="267"/>
      <c r="W72" s="268"/>
      <c r="X72" s="84">
        <f t="shared" si="51"/>
        <v>877</v>
      </c>
      <c r="Y72" s="83">
        <f>D72+H72+L72+P72+T72</f>
        <v>612</v>
      </c>
      <c r="Z72" s="85">
        <f>AVERAGE(E72,I72,M72,Q72,U72)</f>
        <v>175.4</v>
      </c>
      <c r="AA72" s="86">
        <f>AVERAGE(E72,I72,M72,Q72,U72)-C72</f>
        <v>122.4</v>
      </c>
      <c r="AB72" s="263"/>
      <c r="AD72" s="35"/>
      <c r="AE72" s="35"/>
      <c r="AF72" s="35"/>
      <c r="AG72" s="35"/>
      <c r="AH72" s="35"/>
    </row>
    <row r="73" spans="1:34" s="101" customFormat="1" ht="16.899999999999999" customHeight="1" thickBot="1" x14ac:dyDescent="0.3">
      <c r="A73" s="79"/>
      <c r="B73" s="87" t="s">
        <v>116</v>
      </c>
      <c r="C73" s="90">
        <v>26</v>
      </c>
      <c r="D73" s="81">
        <v>168</v>
      </c>
      <c r="E73" s="82">
        <f t="shared" si="57"/>
        <v>194</v>
      </c>
      <c r="F73" s="269"/>
      <c r="G73" s="270"/>
      <c r="H73" s="91">
        <v>158</v>
      </c>
      <c r="I73" s="84">
        <f t="shared" si="58"/>
        <v>184</v>
      </c>
      <c r="J73" s="269"/>
      <c r="K73" s="270"/>
      <c r="L73" s="83">
        <v>213</v>
      </c>
      <c r="M73" s="84">
        <f t="shared" si="59"/>
        <v>239</v>
      </c>
      <c r="N73" s="269"/>
      <c r="O73" s="270"/>
      <c r="P73" s="81">
        <v>139</v>
      </c>
      <c r="Q73" s="82">
        <f t="shared" si="60"/>
        <v>165</v>
      </c>
      <c r="R73" s="269"/>
      <c r="S73" s="270"/>
      <c r="T73" s="81">
        <v>190</v>
      </c>
      <c r="U73" s="82">
        <f t="shared" si="61"/>
        <v>216</v>
      </c>
      <c r="V73" s="269"/>
      <c r="W73" s="270"/>
      <c r="X73" s="92">
        <f t="shared" si="51"/>
        <v>998</v>
      </c>
      <c r="Y73" s="91">
        <f>D73+H73+L73+P73+T73</f>
        <v>868</v>
      </c>
      <c r="Z73" s="93">
        <f>AVERAGE(E73,I73,M73,Q73,U73)</f>
        <v>199.6</v>
      </c>
      <c r="AA73" s="94">
        <f>AVERAGE(E73,I73,M73,Q73,U73)-C73</f>
        <v>173.6</v>
      </c>
      <c r="AB73" s="264"/>
      <c r="AD73" s="35"/>
      <c r="AE73" s="35"/>
      <c r="AF73" s="35"/>
      <c r="AG73" s="35"/>
      <c r="AH73" s="35"/>
    </row>
    <row r="74" spans="1:34" s="101" customFormat="1" ht="44.45" customHeight="1" thickBot="1" x14ac:dyDescent="0.25">
      <c r="A74" s="79"/>
      <c r="B74" s="95" t="s">
        <v>98</v>
      </c>
      <c r="C74" s="122">
        <f>SUM(C75:C77)</f>
        <v>216</v>
      </c>
      <c r="D74" s="67">
        <f>SUM(D75:D77)</f>
        <v>276</v>
      </c>
      <c r="E74" s="96">
        <f>SUM(E75:E77)</f>
        <v>492</v>
      </c>
      <c r="F74" s="96">
        <f>E78</f>
        <v>586</v>
      </c>
      <c r="G74" s="73" t="str">
        <f>B78</f>
        <v>Aavmar</v>
      </c>
      <c r="H74" s="97">
        <f>SUM(H75:H77)</f>
        <v>273</v>
      </c>
      <c r="I74" s="96">
        <f>SUM(I75:I77)</f>
        <v>489</v>
      </c>
      <c r="J74" s="96">
        <f>I86</f>
        <v>594</v>
      </c>
      <c r="K74" s="73" t="str">
        <f>B86</f>
        <v>AK44</v>
      </c>
      <c r="L74" s="74">
        <f>SUM(L75:L77)</f>
        <v>247</v>
      </c>
      <c r="M74" s="96">
        <f>SUM(M75:M77)</f>
        <v>463</v>
      </c>
      <c r="N74" s="96">
        <f>M70</f>
        <v>598</v>
      </c>
      <c r="O74" s="73" t="str">
        <f>B70</f>
        <v>Toode</v>
      </c>
      <c r="P74" s="74">
        <f>SUM(P75:P77)</f>
        <v>343</v>
      </c>
      <c r="Q74" s="96">
        <f>SUM(Q75:Q77)</f>
        <v>559</v>
      </c>
      <c r="R74" s="96">
        <f>Q66</f>
        <v>547</v>
      </c>
      <c r="S74" s="73" t="str">
        <f>B66</f>
        <v>Egesten Metall</v>
      </c>
      <c r="T74" s="74">
        <f>SUM(T75:T77)</f>
        <v>331</v>
      </c>
      <c r="U74" s="96">
        <f>SUM(U75:U77)</f>
        <v>547</v>
      </c>
      <c r="V74" s="96">
        <f>U82</f>
        <v>542</v>
      </c>
      <c r="W74" s="73" t="str">
        <f>B82</f>
        <v>Verx 2</v>
      </c>
      <c r="X74" s="76">
        <f t="shared" si="51"/>
        <v>2550</v>
      </c>
      <c r="Y74" s="74">
        <f>SUM(Y75:Y77)</f>
        <v>2190</v>
      </c>
      <c r="Z74" s="100">
        <f>AVERAGE(Z75,Z76,Z77)</f>
        <v>170</v>
      </c>
      <c r="AA74" s="78">
        <f>AVERAGE(AA75,AA76,AA77)</f>
        <v>98</v>
      </c>
      <c r="AB74" s="262">
        <f>F75+J75+N75+R75+V75</f>
        <v>2</v>
      </c>
    </row>
    <row r="75" spans="1:34" s="101" customFormat="1" ht="16.149999999999999" customHeight="1" x14ac:dyDescent="0.2">
      <c r="A75" s="79"/>
      <c r="B75" s="80" t="s">
        <v>108</v>
      </c>
      <c r="C75" s="119">
        <v>30</v>
      </c>
      <c r="D75" s="81">
        <v>153</v>
      </c>
      <c r="E75" s="82">
        <f>D75+C75</f>
        <v>183</v>
      </c>
      <c r="F75" s="265">
        <v>0</v>
      </c>
      <c r="G75" s="266"/>
      <c r="H75" s="83">
        <v>132</v>
      </c>
      <c r="I75" s="84">
        <f>H75+C75</f>
        <v>162</v>
      </c>
      <c r="J75" s="265">
        <v>0</v>
      </c>
      <c r="K75" s="266"/>
      <c r="L75" s="83">
        <v>125</v>
      </c>
      <c r="M75" s="84">
        <f>L75+C75</f>
        <v>155</v>
      </c>
      <c r="N75" s="265">
        <v>0</v>
      </c>
      <c r="O75" s="266"/>
      <c r="P75" s="83">
        <v>180</v>
      </c>
      <c r="Q75" s="82">
        <f>P75+C75</f>
        <v>210</v>
      </c>
      <c r="R75" s="265">
        <v>1</v>
      </c>
      <c r="S75" s="266"/>
      <c r="T75" s="81">
        <v>153</v>
      </c>
      <c r="U75" s="82">
        <f>T75+C75</f>
        <v>183</v>
      </c>
      <c r="V75" s="265">
        <v>1</v>
      </c>
      <c r="W75" s="266"/>
      <c r="X75" s="84">
        <f t="shared" si="51"/>
        <v>893</v>
      </c>
      <c r="Y75" s="83">
        <f>D75+H75+L75+P75+T75</f>
        <v>743</v>
      </c>
      <c r="Z75" s="85">
        <f>AVERAGE(E75,I75,M75,Q75,U75)</f>
        <v>178.6</v>
      </c>
      <c r="AA75" s="86">
        <f>AVERAGE(E75,I75,M75,Q75,U75)-C75</f>
        <v>148.6</v>
      </c>
      <c r="AB75" s="263"/>
    </row>
    <row r="76" spans="1:34" s="101" customFormat="1" ht="16.149999999999999" customHeight="1" x14ac:dyDescent="0.2">
      <c r="A76" s="79"/>
      <c r="B76" s="87" t="s">
        <v>113</v>
      </c>
      <c r="C76" s="119">
        <v>24</v>
      </c>
      <c r="D76" s="81">
        <v>123</v>
      </c>
      <c r="E76" s="82">
        <f t="shared" ref="E76:E77" si="62">D76+C76</f>
        <v>147</v>
      </c>
      <c r="F76" s="267"/>
      <c r="G76" s="268"/>
      <c r="H76" s="83">
        <v>141</v>
      </c>
      <c r="I76" s="84">
        <f t="shared" ref="I76:I77" si="63">H76+C76</f>
        <v>165</v>
      </c>
      <c r="J76" s="267"/>
      <c r="K76" s="268"/>
      <c r="L76" s="83">
        <v>122</v>
      </c>
      <c r="M76" s="84">
        <f t="shared" ref="M76:M77" si="64">L76+C76</f>
        <v>146</v>
      </c>
      <c r="N76" s="267"/>
      <c r="O76" s="268"/>
      <c r="P76" s="81">
        <v>163</v>
      </c>
      <c r="Q76" s="82">
        <f t="shared" ref="Q76:Q77" si="65">P76+C76</f>
        <v>187</v>
      </c>
      <c r="R76" s="267"/>
      <c r="S76" s="268"/>
      <c r="T76" s="81">
        <v>178</v>
      </c>
      <c r="U76" s="82">
        <f t="shared" ref="U76:U77" si="66">T76+C76</f>
        <v>202</v>
      </c>
      <c r="V76" s="267"/>
      <c r="W76" s="268"/>
      <c r="X76" s="84">
        <f t="shared" si="51"/>
        <v>847</v>
      </c>
      <c r="Y76" s="83">
        <f>D76+H76+L76+P76+T76</f>
        <v>727</v>
      </c>
      <c r="Z76" s="85">
        <f>AVERAGE(E76,I76,M76,Q76,U76)</f>
        <v>169.4</v>
      </c>
      <c r="AA76" s="86">
        <f>AVERAGE(E76,I76,M76,Q76,U76)-C76</f>
        <v>145.4</v>
      </c>
      <c r="AB76" s="263"/>
    </row>
    <row r="77" spans="1:34" s="101" customFormat="1" ht="16.899999999999999" customHeight="1" thickBot="1" x14ac:dyDescent="0.25">
      <c r="A77" s="79"/>
      <c r="B77" s="89" t="s">
        <v>97</v>
      </c>
      <c r="C77" s="121">
        <f>172-10</f>
        <v>162</v>
      </c>
      <c r="D77" s="81"/>
      <c r="E77" s="82">
        <f t="shared" si="62"/>
        <v>162</v>
      </c>
      <c r="F77" s="269"/>
      <c r="G77" s="270"/>
      <c r="H77" s="91"/>
      <c r="I77" s="84">
        <f t="shared" si="63"/>
        <v>162</v>
      </c>
      <c r="J77" s="269"/>
      <c r="K77" s="270"/>
      <c r="L77" s="83"/>
      <c r="M77" s="84">
        <f t="shared" si="64"/>
        <v>162</v>
      </c>
      <c r="N77" s="269"/>
      <c r="O77" s="270"/>
      <c r="P77" s="81"/>
      <c r="Q77" s="82">
        <f t="shared" si="65"/>
        <v>162</v>
      </c>
      <c r="R77" s="269"/>
      <c r="S77" s="270"/>
      <c r="T77" s="81"/>
      <c r="U77" s="82">
        <f t="shared" si="66"/>
        <v>162</v>
      </c>
      <c r="V77" s="269"/>
      <c r="W77" s="270"/>
      <c r="X77" s="92">
        <f t="shared" si="51"/>
        <v>810</v>
      </c>
      <c r="Y77" s="91">
        <f>144*5</f>
        <v>720</v>
      </c>
      <c r="Z77" s="93">
        <f>AVERAGE(E77,I77,M77,Q77,U77)</f>
        <v>162</v>
      </c>
      <c r="AA77" s="94">
        <f>AVERAGE(E77,I77,M77,Q77,U77)-C77</f>
        <v>0</v>
      </c>
      <c r="AB77" s="264"/>
    </row>
    <row r="78" spans="1:34" s="101" customFormat="1" ht="48.75" customHeight="1" thickBot="1" x14ac:dyDescent="0.25">
      <c r="A78" s="79"/>
      <c r="B78" s="95" t="s">
        <v>69</v>
      </c>
      <c r="C78" s="122">
        <f>SUM(C79:C81)</f>
        <v>133</v>
      </c>
      <c r="D78" s="67">
        <f>SUM(D79:D81)</f>
        <v>453</v>
      </c>
      <c r="E78" s="96">
        <f>SUM(E79:E81)</f>
        <v>586</v>
      </c>
      <c r="F78" s="96">
        <f>E74</f>
        <v>492</v>
      </c>
      <c r="G78" s="73" t="str">
        <f>B74</f>
        <v>Eesti Raudtee</v>
      </c>
      <c r="H78" s="102">
        <f>SUM(H79:H81)</f>
        <v>404</v>
      </c>
      <c r="I78" s="96">
        <f>SUM(I79:I81)</f>
        <v>537</v>
      </c>
      <c r="J78" s="96">
        <f>I70</f>
        <v>538</v>
      </c>
      <c r="K78" s="73" t="str">
        <f>B70</f>
        <v>Toode</v>
      </c>
      <c r="L78" s="75">
        <f>SUM(L79:L81)</f>
        <v>396</v>
      </c>
      <c r="M78" s="99">
        <f>SUM(M79:M81)</f>
        <v>529</v>
      </c>
      <c r="N78" s="96">
        <f>M66</f>
        <v>638</v>
      </c>
      <c r="O78" s="73" t="str">
        <f>B66</f>
        <v>Egesten Metall</v>
      </c>
      <c r="P78" s="74">
        <f>SUM(P79:P81)</f>
        <v>453</v>
      </c>
      <c r="Q78" s="99">
        <f>SUM(Q79:Q81)</f>
        <v>586</v>
      </c>
      <c r="R78" s="96">
        <f>Q82</f>
        <v>535</v>
      </c>
      <c r="S78" s="73" t="str">
        <f>B82</f>
        <v>Verx 2</v>
      </c>
      <c r="T78" s="74">
        <f>SUM(T79:T81)</f>
        <v>375</v>
      </c>
      <c r="U78" s="99">
        <f>SUM(U79:U81)</f>
        <v>508</v>
      </c>
      <c r="V78" s="96">
        <f>U86</f>
        <v>587</v>
      </c>
      <c r="W78" s="73" t="str">
        <f>B86</f>
        <v>AK44</v>
      </c>
      <c r="X78" s="76">
        <f t="shared" si="51"/>
        <v>2746</v>
      </c>
      <c r="Y78" s="74">
        <f>SUM(Y79:Y81)</f>
        <v>2081</v>
      </c>
      <c r="Z78" s="100">
        <f>AVERAGE(Z79,Z80,Z81)</f>
        <v>183.06666666666669</v>
      </c>
      <c r="AA78" s="78">
        <f>AVERAGE(AA79,AA80,AA81)</f>
        <v>138.73333333333335</v>
      </c>
      <c r="AB78" s="262">
        <f>F79+J79+N79+R79+V79</f>
        <v>2</v>
      </c>
    </row>
    <row r="79" spans="1:34" s="101" customFormat="1" ht="16.149999999999999" customHeight="1" x14ac:dyDescent="0.2">
      <c r="A79" s="79"/>
      <c r="B79" s="198" t="s">
        <v>78</v>
      </c>
      <c r="C79" s="119">
        <v>59</v>
      </c>
      <c r="D79" s="81">
        <v>117</v>
      </c>
      <c r="E79" s="82">
        <f>D79+C79</f>
        <v>176</v>
      </c>
      <c r="F79" s="265">
        <v>1</v>
      </c>
      <c r="G79" s="266"/>
      <c r="H79" s="83">
        <v>126</v>
      </c>
      <c r="I79" s="84">
        <f>H79+C79</f>
        <v>185</v>
      </c>
      <c r="J79" s="265">
        <v>0</v>
      </c>
      <c r="K79" s="266"/>
      <c r="L79" s="83">
        <v>117</v>
      </c>
      <c r="M79" s="84">
        <f>L79+C79</f>
        <v>176</v>
      </c>
      <c r="N79" s="265">
        <v>0</v>
      </c>
      <c r="O79" s="266"/>
      <c r="P79" s="83">
        <v>113</v>
      </c>
      <c r="Q79" s="82">
        <f>P79+C79</f>
        <v>172</v>
      </c>
      <c r="R79" s="265">
        <v>1</v>
      </c>
      <c r="S79" s="266"/>
      <c r="T79" s="81">
        <v>77</v>
      </c>
      <c r="U79" s="82">
        <f>T79+C79</f>
        <v>136</v>
      </c>
      <c r="V79" s="265">
        <v>0</v>
      </c>
      <c r="W79" s="266"/>
      <c r="X79" s="84">
        <f t="shared" si="51"/>
        <v>845</v>
      </c>
      <c r="Y79" s="83">
        <f>D79+H79+L79+P79+T79</f>
        <v>550</v>
      </c>
      <c r="Z79" s="85">
        <f>AVERAGE(E79,I79,M79,Q79,U79)</f>
        <v>169</v>
      </c>
      <c r="AA79" s="86">
        <f>AVERAGE(E79,I79,M79,Q79,U79)-C79</f>
        <v>110</v>
      </c>
      <c r="AB79" s="263"/>
    </row>
    <row r="80" spans="1:34" s="101" customFormat="1" ht="16.149999999999999" customHeight="1" x14ac:dyDescent="0.2">
      <c r="A80" s="79"/>
      <c r="B80" s="198" t="s">
        <v>79</v>
      </c>
      <c r="C80" s="119">
        <v>36</v>
      </c>
      <c r="D80" s="81">
        <v>181</v>
      </c>
      <c r="E80" s="82">
        <f t="shared" ref="E80:E81" si="67">D80+C80</f>
        <v>217</v>
      </c>
      <c r="F80" s="267"/>
      <c r="G80" s="268"/>
      <c r="H80" s="83">
        <v>111</v>
      </c>
      <c r="I80" s="84">
        <f t="shared" ref="I80:I81" si="68">H80+C80</f>
        <v>147</v>
      </c>
      <c r="J80" s="267"/>
      <c r="K80" s="268"/>
      <c r="L80" s="83">
        <v>143</v>
      </c>
      <c r="M80" s="84">
        <f t="shared" ref="M80:M81" si="69">L80+C80</f>
        <v>179</v>
      </c>
      <c r="N80" s="267"/>
      <c r="O80" s="268"/>
      <c r="P80" s="81">
        <v>176</v>
      </c>
      <c r="Q80" s="82">
        <f t="shared" ref="Q80:Q81" si="70">P80+C80</f>
        <v>212</v>
      </c>
      <c r="R80" s="267"/>
      <c r="S80" s="268"/>
      <c r="T80" s="81">
        <v>168</v>
      </c>
      <c r="U80" s="82">
        <f t="shared" ref="U80:U81" si="71">T80+C80</f>
        <v>204</v>
      </c>
      <c r="V80" s="267"/>
      <c r="W80" s="268"/>
      <c r="X80" s="84">
        <f t="shared" si="51"/>
        <v>959</v>
      </c>
      <c r="Y80" s="83">
        <f>D80+H80+L80+P80+T80</f>
        <v>779</v>
      </c>
      <c r="Z80" s="85">
        <f>AVERAGE(E80,I80,M80,Q80,U80)</f>
        <v>191.8</v>
      </c>
      <c r="AA80" s="86">
        <f>AVERAGE(E80,I80,M80,Q80,U80)-C80</f>
        <v>155.80000000000001</v>
      </c>
      <c r="AB80" s="263"/>
    </row>
    <row r="81" spans="1:28" s="101" customFormat="1" ht="16.899999999999999" customHeight="1" thickBot="1" x14ac:dyDescent="0.25">
      <c r="A81" s="79"/>
      <c r="B81" s="199" t="s">
        <v>80</v>
      </c>
      <c r="C81" s="121">
        <v>38</v>
      </c>
      <c r="D81" s="81">
        <v>155</v>
      </c>
      <c r="E81" s="82">
        <f t="shared" si="67"/>
        <v>193</v>
      </c>
      <c r="F81" s="269"/>
      <c r="G81" s="270"/>
      <c r="H81" s="91">
        <v>167</v>
      </c>
      <c r="I81" s="84">
        <f t="shared" si="68"/>
        <v>205</v>
      </c>
      <c r="J81" s="269"/>
      <c r="K81" s="270"/>
      <c r="L81" s="83">
        <v>136</v>
      </c>
      <c r="M81" s="84">
        <f t="shared" si="69"/>
        <v>174</v>
      </c>
      <c r="N81" s="269"/>
      <c r="O81" s="270"/>
      <c r="P81" s="81">
        <v>164</v>
      </c>
      <c r="Q81" s="82">
        <f t="shared" si="70"/>
        <v>202</v>
      </c>
      <c r="R81" s="269"/>
      <c r="S81" s="270"/>
      <c r="T81" s="81">
        <v>130</v>
      </c>
      <c r="U81" s="82">
        <f t="shared" si="71"/>
        <v>168</v>
      </c>
      <c r="V81" s="269"/>
      <c r="W81" s="270"/>
      <c r="X81" s="92">
        <f t="shared" si="51"/>
        <v>942</v>
      </c>
      <c r="Y81" s="91">
        <f>D81+H81+L81+P81+T81</f>
        <v>752</v>
      </c>
      <c r="Z81" s="93">
        <f>AVERAGE(E81,I81,M81,Q81,U81)</f>
        <v>188.4</v>
      </c>
      <c r="AA81" s="94">
        <f>AVERAGE(E81,I81,M81,Q81,U81)-C81</f>
        <v>150.4</v>
      </c>
      <c r="AB81" s="264"/>
    </row>
    <row r="82" spans="1:28" s="101" customFormat="1" ht="48.75" customHeight="1" thickBot="1" x14ac:dyDescent="0.25">
      <c r="A82" s="79"/>
      <c r="B82" s="200" t="s">
        <v>72</v>
      </c>
      <c r="C82" s="123">
        <f>SUM(C83:C85)</f>
        <v>121</v>
      </c>
      <c r="D82" s="67">
        <f>SUM(D83:D85)</f>
        <v>363</v>
      </c>
      <c r="E82" s="96">
        <f>SUM(E83:E85)</f>
        <v>484</v>
      </c>
      <c r="F82" s="96">
        <f>E70</f>
        <v>560</v>
      </c>
      <c r="G82" s="73" t="str">
        <f>B70</f>
        <v>Toode</v>
      </c>
      <c r="H82" s="97">
        <f>SUM(H83:H85)</f>
        <v>415</v>
      </c>
      <c r="I82" s="96">
        <f>SUM(I83:I85)</f>
        <v>536</v>
      </c>
      <c r="J82" s="96">
        <f>I66</f>
        <v>652</v>
      </c>
      <c r="K82" s="73" t="str">
        <f>B66</f>
        <v>Egesten Metall</v>
      </c>
      <c r="L82" s="74">
        <f>SUM(L83:L85)</f>
        <v>462</v>
      </c>
      <c r="M82" s="98">
        <f>SUM(M83:M85)</f>
        <v>583</v>
      </c>
      <c r="N82" s="96">
        <f>M86</f>
        <v>576</v>
      </c>
      <c r="O82" s="73" t="str">
        <f>B86</f>
        <v>AK44</v>
      </c>
      <c r="P82" s="74">
        <f>SUM(P83:P85)</f>
        <v>414</v>
      </c>
      <c r="Q82" s="98">
        <f>SUM(Q83:Q85)</f>
        <v>535</v>
      </c>
      <c r="R82" s="96">
        <f>Q78</f>
        <v>586</v>
      </c>
      <c r="S82" s="73" t="str">
        <f>B78</f>
        <v>Aavmar</v>
      </c>
      <c r="T82" s="74">
        <f>SUM(T83:T85)</f>
        <v>421</v>
      </c>
      <c r="U82" s="98">
        <f>SUM(U83:U85)</f>
        <v>542</v>
      </c>
      <c r="V82" s="96">
        <f>U74</f>
        <v>547</v>
      </c>
      <c r="W82" s="73" t="str">
        <f>B74</f>
        <v>Eesti Raudtee</v>
      </c>
      <c r="X82" s="76">
        <f t="shared" si="51"/>
        <v>2680</v>
      </c>
      <c r="Y82" s="74">
        <f>SUM(Y83:Y85)</f>
        <v>2075</v>
      </c>
      <c r="Z82" s="100">
        <f>AVERAGE(Z83,Z84,Z85)</f>
        <v>178.66666666666666</v>
      </c>
      <c r="AA82" s="78">
        <f>AVERAGE(AA83,AA84,AA85)</f>
        <v>138.33333333333334</v>
      </c>
      <c r="AB82" s="262">
        <f>F83+J83+N83+R83+V83</f>
        <v>1</v>
      </c>
    </row>
    <row r="83" spans="1:28" s="101" customFormat="1" ht="16.149999999999999" customHeight="1" x14ac:dyDescent="0.2">
      <c r="A83" s="79"/>
      <c r="B83" s="80" t="s">
        <v>90</v>
      </c>
      <c r="C83" s="119">
        <v>60</v>
      </c>
      <c r="D83" s="81">
        <v>100</v>
      </c>
      <c r="E83" s="82">
        <f>D83+C83</f>
        <v>160</v>
      </c>
      <c r="F83" s="265">
        <v>0</v>
      </c>
      <c r="G83" s="266"/>
      <c r="H83" s="83">
        <v>113</v>
      </c>
      <c r="I83" s="84">
        <f>H83+C83</f>
        <v>173</v>
      </c>
      <c r="J83" s="265">
        <v>0</v>
      </c>
      <c r="K83" s="266"/>
      <c r="L83" s="83">
        <v>116</v>
      </c>
      <c r="M83" s="84">
        <f>L83+C83</f>
        <v>176</v>
      </c>
      <c r="N83" s="265">
        <v>1</v>
      </c>
      <c r="O83" s="266"/>
      <c r="P83" s="83">
        <v>130</v>
      </c>
      <c r="Q83" s="82">
        <f>P83+C83</f>
        <v>190</v>
      </c>
      <c r="R83" s="265">
        <v>0</v>
      </c>
      <c r="S83" s="266"/>
      <c r="T83" s="81">
        <v>103</v>
      </c>
      <c r="U83" s="82">
        <f>T83+C83</f>
        <v>163</v>
      </c>
      <c r="V83" s="265">
        <v>0</v>
      </c>
      <c r="W83" s="266"/>
      <c r="X83" s="84">
        <f t="shared" si="51"/>
        <v>862</v>
      </c>
      <c r="Y83" s="83">
        <f>D83+H83+L83+P83+T83</f>
        <v>562</v>
      </c>
      <c r="Z83" s="85">
        <f>AVERAGE(E83,I83,M83,Q83,U83)</f>
        <v>172.4</v>
      </c>
      <c r="AA83" s="86">
        <f>AVERAGE(E83,I83,M83,Q83,U83)-C83</f>
        <v>112.4</v>
      </c>
      <c r="AB83" s="263"/>
    </row>
    <row r="84" spans="1:28" s="101" customFormat="1" ht="16.149999999999999" customHeight="1" x14ac:dyDescent="0.2">
      <c r="A84" s="79"/>
      <c r="B84" s="87" t="s">
        <v>84</v>
      </c>
      <c r="C84" s="119">
        <v>29</v>
      </c>
      <c r="D84" s="81">
        <v>154</v>
      </c>
      <c r="E84" s="82">
        <f t="shared" ref="E84:E85" si="72">D84+C84</f>
        <v>183</v>
      </c>
      <c r="F84" s="267"/>
      <c r="G84" s="268"/>
      <c r="H84" s="83">
        <v>143</v>
      </c>
      <c r="I84" s="84">
        <f t="shared" ref="I84:I85" si="73">H84+C84</f>
        <v>172</v>
      </c>
      <c r="J84" s="267"/>
      <c r="K84" s="268"/>
      <c r="L84" s="83">
        <v>158</v>
      </c>
      <c r="M84" s="84">
        <f t="shared" ref="M84:M85" si="74">L84+C84</f>
        <v>187</v>
      </c>
      <c r="N84" s="267"/>
      <c r="O84" s="268"/>
      <c r="P84" s="81">
        <v>148</v>
      </c>
      <c r="Q84" s="82">
        <f t="shared" ref="Q84:Q85" si="75">P84+C84</f>
        <v>177</v>
      </c>
      <c r="R84" s="267"/>
      <c r="S84" s="268"/>
      <c r="T84" s="81">
        <v>163</v>
      </c>
      <c r="U84" s="82">
        <f t="shared" ref="U84:U85" si="76">T84+C84</f>
        <v>192</v>
      </c>
      <c r="V84" s="267"/>
      <c r="W84" s="268"/>
      <c r="X84" s="84">
        <f t="shared" si="51"/>
        <v>911</v>
      </c>
      <c r="Y84" s="83">
        <f>D84+H84+L84+P84+T84</f>
        <v>766</v>
      </c>
      <c r="Z84" s="85">
        <f>AVERAGE(E84,I84,M84,Q84,U84)</f>
        <v>182.2</v>
      </c>
      <c r="AA84" s="86">
        <f>AVERAGE(E84,I84,M84,Q84,U84)-C84</f>
        <v>153.19999999999999</v>
      </c>
      <c r="AB84" s="263"/>
    </row>
    <row r="85" spans="1:28" s="101" customFormat="1" ht="16.899999999999999" customHeight="1" thickBot="1" x14ac:dyDescent="0.25">
      <c r="A85" s="79"/>
      <c r="B85" s="192" t="s">
        <v>124</v>
      </c>
      <c r="C85" s="121">
        <v>32</v>
      </c>
      <c r="D85" s="81">
        <v>109</v>
      </c>
      <c r="E85" s="82">
        <f t="shared" si="72"/>
        <v>141</v>
      </c>
      <c r="F85" s="269"/>
      <c r="G85" s="270"/>
      <c r="H85" s="91">
        <v>159</v>
      </c>
      <c r="I85" s="84">
        <f t="shared" si="73"/>
        <v>191</v>
      </c>
      <c r="J85" s="269"/>
      <c r="K85" s="270"/>
      <c r="L85" s="83">
        <v>188</v>
      </c>
      <c r="M85" s="84">
        <f t="shared" si="74"/>
        <v>220</v>
      </c>
      <c r="N85" s="269"/>
      <c r="O85" s="270"/>
      <c r="P85" s="81">
        <v>136</v>
      </c>
      <c r="Q85" s="82">
        <f t="shared" si="75"/>
        <v>168</v>
      </c>
      <c r="R85" s="269"/>
      <c r="S85" s="270"/>
      <c r="T85" s="81">
        <v>155</v>
      </c>
      <c r="U85" s="82">
        <f t="shared" si="76"/>
        <v>187</v>
      </c>
      <c r="V85" s="269"/>
      <c r="W85" s="270"/>
      <c r="X85" s="92">
        <f t="shared" si="51"/>
        <v>907</v>
      </c>
      <c r="Y85" s="91">
        <f>D85+H85+L85+P85+T85</f>
        <v>747</v>
      </c>
      <c r="Z85" s="93">
        <f>AVERAGE(E85,I85,M85,Q85,U85)</f>
        <v>181.4</v>
      </c>
      <c r="AA85" s="94">
        <f>AVERAGE(E85,I85,M85,Q85,U85)-C85</f>
        <v>149.4</v>
      </c>
      <c r="AB85" s="264"/>
    </row>
    <row r="86" spans="1:28" s="101" customFormat="1" ht="48.75" customHeight="1" thickBot="1" x14ac:dyDescent="0.25">
      <c r="A86" s="79"/>
      <c r="B86" s="190" t="s">
        <v>58</v>
      </c>
      <c r="C86" s="123">
        <f>SUM(C87:C89)</f>
        <v>160</v>
      </c>
      <c r="D86" s="67">
        <f>SUM(D87:D89)</f>
        <v>393</v>
      </c>
      <c r="E86" s="96">
        <f>SUM(E87:E89)</f>
        <v>553</v>
      </c>
      <c r="F86" s="96">
        <f>E66</f>
        <v>581</v>
      </c>
      <c r="G86" s="73" t="str">
        <f>B66</f>
        <v>Egesten Metall</v>
      </c>
      <c r="H86" s="97">
        <f>SUM(H87:H89)</f>
        <v>434</v>
      </c>
      <c r="I86" s="96">
        <f>SUM(I87:I89)</f>
        <v>594</v>
      </c>
      <c r="J86" s="96">
        <f>I74</f>
        <v>489</v>
      </c>
      <c r="K86" s="73" t="str">
        <f>B74</f>
        <v>Eesti Raudtee</v>
      </c>
      <c r="L86" s="75">
        <f>SUM(L87:L89)</f>
        <v>416</v>
      </c>
      <c r="M86" s="99">
        <f>SUM(M87:M89)</f>
        <v>576</v>
      </c>
      <c r="N86" s="96">
        <f>M82</f>
        <v>583</v>
      </c>
      <c r="O86" s="73" t="str">
        <f>B82</f>
        <v>Verx 2</v>
      </c>
      <c r="P86" s="74">
        <f>SUM(P87:P89)</f>
        <v>429</v>
      </c>
      <c r="Q86" s="99">
        <f>SUM(Q87:Q89)</f>
        <v>589</v>
      </c>
      <c r="R86" s="96">
        <f>Q70</f>
        <v>487</v>
      </c>
      <c r="S86" s="73" t="str">
        <f>B70</f>
        <v>Toode</v>
      </c>
      <c r="T86" s="74">
        <f>SUM(T87:T89)</f>
        <v>427</v>
      </c>
      <c r="U86" s="99">
        <f>SUM(U87:U89)</f>
        <v>587</v>
      </c>
      <c r="V86" s="96">
        <f>U78</f>
        <v>508</v>
      </c>
      <c r="W86" s="73" t="str">
        <f>B78</f>
        <v>Aavmar</v>
      </c>
      <c r="X86" s="76">
        <f t="shared" si="51"/>
        <v>2899</v>
      </c>
      <c r="Y86" s="74">
        <f>SUM(Y87:Y89)</f>
        <v>2099</v>
      </c>
      <c r="Z86" s="100">
        <f>AVERAGE(Z87,Z88,Z89)</f>
        <v>193.26666666666665</v>
      </c>
      <c r="AA86" s="78">
        <f>AVERAGE(AA87,AA88,AA89)</f>
        <v>139.93333333333334</v>
      </c>
      <c r="AB86" s="262">
        <f>F87+J87+N87+R87+V87</f>
        <v>3</v>
      </c>
    </row>
    <row r="87" spans="1:28" s="101" customFormat="1" ht="16.149999999999999" customHeight="1" x14ac:dyDescent="0.2">
      <c r="A87" s="79"/>
      <c r="B87" s="116" t="s">
        <v>29</v>
      </c>
      <c r="C87" s="119">
        <v>40</v>
      </c>
      <c r="D87" s="81">
        <v>151</v>
      </c>
      <c r="E87" s="82">
        <f>D87+C87</f>
        <v>191</v>
      </c>
      <c r="F87" s="265">
        <v>0</v>
      </c>
      <c r="G87" s="266"/>
      <c r="H87" s="83">
        <v>132</v>
      </c>
      <c r="I87" s="84">
        <f>H87+C87</f>
        <v>172</v>
      </c>
      <c r="J87" s="265">
        <v>1</v>
      </c>
      <c r="K87" s="266"/>
      <c r="L87" s="83">
        <v>157</v>
      </c>
      <c r="M87" s="84">
        <f>L87+C87</f>
        <v>197</v>
      </c>
      <c r="N87" s="265">
        <v>0</v>
      </c>
      <c r="O87" s="266"/>
      <c r="P87" s="83">
        <v>136</v>
      </c>
      <c r="Q87" s="82">
        <f>P87+C87</f>
        <v>176</v>
      </c>
      <c r="R87" s="265">
        <v>1</v>
      </c>
      <c r="S87" s="266"/>
      <c r="T87" s="81">
        <v>141</v>
      </c>
      <c r="U87" s="82">
        <f>T87+C87</f>
        <v>181</v>
      </c>
      <c r="V87" s="265">
        <v>1</v>
      </c>
      <c r="W87" s="266"/>
      <c r="X87" s="84">
        <f t="shared" si="51"/>
        <v>917</v>
      </c>
      <c r="Y87" s="83">
        <f>D87+H87+L87+P87+T87</f>
        <v>717</v>
      </c>
      <c r="Z87" s="85">
        <f>AVERAGE(E87,I87,M87,Q87,U87)</f>
        <v>183.4</v>
      </c>
      <c r="AA87" s="86">
        <f>AVERAGE(E87,I87,M87,Q87,U87)-C87</f>
        <v>143.4</v>
      </c>
      <c r="AB87" s="263"/>
    </row>
    <row r="88" spans="1:28" s="101" customFormat="1" ht="16.149999999999999" customHeight="1" x14ac:dyDescent="0.2">
      <c r="A88" s="79"/>
      <c r="B88" s="118" t="s">
        <v>134</v>
      </c>
      <c r="C88" s="119">
        <v>60</v>
      </c>
      <c r="D88" s="81">
        <v>100</v>
      </c>
      <c r="E88" s="82">
        <f t="shared" ref="E88:E89" si="77">D88+C88</f>
        <v>160</v>
      </c>
      <c r="F88" s="267"/>
      <c r="G88" s="268"/>
      <c r="H88" s="83">
        <v>145</v>
      </c>
      <c r="I88" s="84">
        <f t="shared" ref="I88:I89" si="78">H88+C88</f>
        <v>205</v>
      </c>
      <c r="J88" s="267"/>
      <c r="K88" s="268"/>
      <c r="L88" s="83">
        <v>135</v>
      </c>
      <c r="M88" s="84">
        <f t="shared" ref="M88:M89" si="79">L88+C88</f>
        <v>195</v>
      </c>
      <c r="N88" s="267"/>
      <c r="O88" s="268"/>
      <c r="P88" s="81">
        <v>152</v>
      </c>
      <c r="Q88" s="82">
        <f t="shared" ref="Q88:Q89" si="80">P88+C88</f>
        <v>212</v>
      </c>
      <c r="R88" s="267"/>
      <c r="S88" s="268"/>
      <c r="T88" s="81">
        <v>141</v>
      </c>
      <c r="U88" s="82">
        <f t="shared" ref="U88:U89" si="81">T88+C88</f>
        <v>201</v>
      </c>
      <c r="V88" s="267"/>
      <c r="W88" s="268"/>
      <c r="X88" s="84">
        <f t="shared" si="51"/>
        <v>973</v>
      </c>
      <c r="Y88" s="83">
        <f>D88+H88+L88+P88+T88</f>
        <v>673</v>
      </c>
      <c r="Z88" s="85">
        <f>AVERAGE(E88,I88,M88,Q88,U88)</f>
        <v>194.6</v>
      </c>
      <c r="AA88" s="86">
        <f>AVERAGE(E88,I88,M88,Q88,U88)-C88</f>
        <v>134.6</v>
      </c>
      <c r="AB88" s="263"/>
    </row>
    <row r="89" spans="1:28" s="101" customFormat="1" ht="16.899999999999999" customHeight="1" thickBot="1" x14ac:dyDescent="0.25">
      <c r="A89" s="79"/>
      <c r="B89" s="120" t="s">
        <v>135</v>
      </c>
      <c r="C89" s="121">
        <v>60</v>
      </c>
      <c r="D89" s="81">
        <v>142</v>
      </c>
      <c r="E89" s="82">
        <f t="shared" si="77"/>
        <v>202</v>
      </c>
      <c r="F89" s="269"/>
      <c r="G89" s="270"/>
      <c r="H89" s="91">
        <v>157</v>
      </c>
      <c r="I89" s="84">
        <f t="shared" si="78"/>
        <v>217</v>
      </c>
      <c r="J89" s="269"/>
      <c r="K89" s="270"/>
      <c r="L89" s="83">
        <v>124</v>
      </c>
      <c r="M89" s="84">
        <f t="shared" si="79"/>
        <v>184</v>
      </c>
      <c r="N89" s="269"/>
      <c r="O89" s="270"/>
      <c r="P89" s="81">
        <v>141</v>
      </c>
      <c r="Q89" s="82">
        <f t="shared" si="80"/>
        <v>201</v>
      </c>
      <c r="R89" s="269"/>
      <c r="S89" s="270"/>
      <c r="T89" s="81">
        <v>145</v>
      </c>
      <c r="U89" s="82">
        <f t="shared" si="81"/>
        <v>205</v>
      </c>
      <c r="V89" s="269"/>
      <c r="W89" s="270"/>
      <c r="X89" s="92">
        <f t="shared" si="51"/>
        <v>1009</v>
      </c>
      <c r="Y89" s="91">
        <f>D89+H89+L89+P89+T89</f>
        <v>709</v>
      </c>
      <c r="Z89" s="93">
        <f>AVERAGE(E89,I89,M89,Q89,U89)</f>
        <v>201.8</v>
      </c>
      <c r="AA89" s="94">
        <f>AVERAGE(E89,I89,M89,Q89,U89)-C89</f>
        <v>141.80000000000001</v>
      </c>
      <c r="AB89" s="264"/>
    </row>
    <row r="90" spans="1:28" s="101" customFormat="1" ht="16.899999999999999" customHeight="1" x14ac:dyDescent="0.2">
      <c r="A90" s="79"/>
      <c r="B90" s="105"/>
      <c r="C90" s="106"/>
      <c r="D90" s="107"/>
      <c r="E90" s="108"/>
      <c r="F90" s="109"/>
      <c r="G90" s="109"/>
      <c r="H90" s="107"/>
      <c r="I90" s="108"/>
      <c r="J90" s="109"/>
      <c r="K90" s="109"/>
      <c r="L90" s="107"/>
      <c r="M90" s="108"/>
      <c r="N90" s="109"/>
      <c r="O90" s="109"/>
      <c r="P90" s="107"/>
      <c r="Q90" s="108"/>
      <c r="R90" s="109"/>
      <c r="S90" s="109"/>
      <c r="T90" s="107"/>
      <c r="U90" s="108"/>
      <c r="V90" s="109"/>
      <c r="W90" s="109"/>
      <c r="X90" s="108"/>
      <c r="Y90" s="107"/>
      <c r="Z90" s="110"/>
      <c r="AA90" s="111"/>
      <c r="AB90" s="112"/>
    </row>
  </sheetData>
  <mergeCells count="138">
    <mergeCell ref="AB26:AB29"/>
    <mergeCell ref="F27:G29"/>
    <mergeCell ref="J27:K29"/>
    <mergeCell ref="N27:O29"/>
    <mergeCell ref="R27:S29"/>
    <mergeCell ref="V27:W29"/>
    <mergeCell ref="AB22:AB25"/>
    <mergeCell ref="F23:G25"/>
    <mergeCell ref="J23:K25"/>
    <mergeCell ref="N23:O25"/>
    <mergeCell ref="R23:S25"/>
    <mergeCell ref="V23:W25"/>
    <mergeCell ref="AB18:AB21"/>
    <mergeCell ref="F19:G21"/>
    <mergeCell ref="J19:K21"/>
    <mergeCell ref="N19:O21"/>
    <mergeCell ref="R19:S21"/>
    <mergeCell ref="V19:W21"/>
    <mergeCell ref="AB14:AB17"/>
    <mergeCell ref="F15:G17"/>
    <mergeCell ref="J15:K17"/>
    <mergeCell ref="N15:O17"/>
    <mergeCell ref="R15:S17"/>
    <mergeCell ref="V15:W17"/>
    <mergeCell ref="AB10:AB13"/>
    <mergeCell ref="F11:G13"/>
    <mergeCell ref="J11:K13"/>
    <mergeCell ref="N11:O13"/>
    <mergeCell ref="R11:S13"/>
    <mergeCell ref="V11:W13"/>
    <mergeCell ref="AB6:AB9"/>
    <mergeCell ref="F7:G9"/>
    <mergeCell ref="J7:K9"/>
    <mergeCell ref="N7:O9"/>
    <mergeCell ref="R7:S9"/>
    <mergeCell ref="V7:W9"/>
    <mergeCell ref="F5:G5"/>
    <mergeCell ref="J5:K5"/>
    <mergeCell ref="N5:O5"/>
    <mergeCell ref="R5:S5"/>
    <mergeCell ref="V5:W5"/>
    <mergeCell ref="F4:G4"/>
    <mergeCell ref="J4:K4"/>
    <mergeCell ref="N4:O4"/>
    <mergeCell ref="R4:S4"/>
    <mergeCell ref="V4:W4"/>
    <mergeCell ref="AB86:AB89"/>
    <mergeCell ref="F87:G89"/>
    <mergeCell ref="J87:K89"/>
    <mergeCell ref="N87:O89"/>
    <mergeCell ref="R87:S89"/>
    <mergeCell ref="V87:W89"/>
    <mergeCell ref="AB82:AB85"/>
    <mergeCell ref="F83:G85"/>
    <mergeCell ref="J83:K85"/>
    <mergeCell ref="N83:O85"/>
    <mergeCell ref="R83:S85"/>
    <mergeCell ref="V83:W85"/>
    <mergeCell ref="AB78:AB81"/>
    <mergeCell ref="F79:G81"/>
    <mergeCell ref="J79:K81"/>
    <mergeCell ref="N79:O81"/>
    <mergeCell ref="R79:S81"/>
    <mergeCell ref="V79:W81"/>
    <mergeCell ref="AB74:AB77"/>
    <mergeCell ref="F75:G77"/>
    <mergeCell ref="J75:K77"/>
    <mergeCell ref="N75:O77"/>
    <mergeCell ref="R75:S77"/>
    <mergeCell ref="V75:W77"/>
    <mergeCell ref="AB70:AB73"/>
    <mergeCell ref="F71:G73"/>
    <mergeCell ref="J71:K73"/>
    <mergeCell ref="N71:O73"/>
    <mergeCell ref="R71:S73"/>
    <mergeCell ref="V71:W73"/>
    <mergeCell ref="AB66:AB69"/>
    <mergeCell ref="F67:G69"/>
    <mergeCell ref="J67:K69"/>
    <mergeCell ref="N67:O69"/>
    <mergeCell ref="R67:S69"/>
    <mergeCell ref="V67:W69"/>
    <mergeCell ref="F64:G64"/>
    <mergeCell ref="J64:K64"/>
    <mergeCell ref="N64:O64"/>
    <mergeCell ref="R64:S64"/>
    <mergeCell ref="V64:W64"/>
    <mergeCell ref="F65:G65"/>
    <mergeCell ref="J65:K65"/>
    <mergeCell ref="N65:O65"/>
    <mergeCell ref="R65:S65"/>
    <mergeCell ref="V65:W65"/>
    <mergeCell ref="F34:G34"/>
    <mergeCell ref="J34:K34"/>
    <mergeCell ref="N34:O34"/>
    <mergeCell ref="R34:S34"/>
    <mergeCell ref="V34:W34"/>
    <mergeCell ref="F35:G35"/>
    <mergeCell ref="J35:K35"/>
    <mergeCell ref="N35:O35"/>
    <mergeCell ref="R35:S35"/>
    <mergeCell ref="V35:W35"/>
    <mergeCell ref="AB36:AB39"/>
    <mergeCell ref="F37:G39"/>
    <mergeCell ref="J37:K39"/>
    <mergeCell ref="N37:O39"/>
    <mergeCell ref="R37:S39"/>
    <mergeCell ref="V37:W39"/>
    <mergeCell ref="AB40:AB43"/>
    <mergeCell ref="F41:G43"/>
    <mergeCell ref="J41:K43"/>
    <mergeCell ref="N41:O43"/>
    <mergeCell ref="R41:S43"/>
    <mergeCell ref="V41:W43"/>
    <mergeCell ref="AB44:AB47"/>
    <mergeCell ref="F45:G47"/>
    <mergeCell ref="J45:K47"/>
    <mergeCell ref="N45:O47"/>
    <mergeCell ref="R45:S47"/>
    <mergeCell ref="V45:W47"/>
    <mergeCell ref="AB48:AB51"/>
    <mergeCell ref="F49:G51"/>
    <mergeCell ref="J49:K51"/>
    <mergeCell ref="N49:O51"/>
    <mergeCell ref="R49:S51"/>
    <mergeCell ref="V49:W51"/>
    <mergeCell ref="AB52:AB55"/>
    <mergeCell ref="F53:G55"/>
    <mergeCell ref="J53:K55"/>
    <mergeCell ref="N53:O55"/>
    <mergeCell ref="R53:S55"/>
    <mergeCell ref="V53:W55"/>
    <mergeCell ref="AB56:AB59"/>
    <mergeCell ref="F57:G59"/>
    <mergeCell ref="J57:K59"/>
    <mergeCell ref="N57:O59"/>
    <mergeCell ref="R57:S59"/>
    <mergeCell ref="V57:W59"/>
  </mergeCells>
  <conditionalFormatting sqref="C66:C68 C70:C72 C74:C76 C86:C88 C78:C80">
    <cfRule type="cellIs" dxfId="418" priority="256" stopIfTrue="1" operator="between">
      <formula>200</formula>
      <formula>300</formula>
    </cfRule>
  </conditionalFormatting>
  <conditionalFormatting sqref="AA63:AA65">
    <cfRule type="cellIs" dxfId="417" priority="257" stopIfTrue="1" operator="between">
      <formula>200</formula>
      <formula>300</formula>
    </cfRule>
  </conditionalFormatting>
  <conditionalFormatting sqref="V70:W70 J70:K70 F70:G70 E67:F67 L67:L70 N67 T67:T70 U67:V67 H67:H70 I67:J67 R67 E78:W78 E82:W82 E86:W86 E74:W74 M70:S70 X66:AA90 X61:AA61 L61 H61 P61 T61 D61 E68:E70 I68:I70 U68:U70">
    <cfRule type="cellIs" dxfId="416" priority="258" stopIfTrue="1" operator="between">
      <formula>200</formula>
      <formula>300</formula>
    </cfRule>
  </conditionalFormatting>
  <conditionalFormatting sqref="D70">
    <cfRule type="cellIs" dxfId="415" priority="255" stopIfTrue="1" operator="between">
      <formula>200</formula>
      <formula>300</formula>
    </cfRule>
  </conditionalFormatting>
  <conditionalFormatting sqref="D74">
    <cfRule type="cellIs" dxfId="414" priority="254" stopIfTrue="1" operator="between">
      <formula>200</formula>
      <formula>300</formula>
    </cfRule>
  </conditionalFormatting>
  <conditionalFormatting sqref="D78">
    <cfRule type="cellIs" dxfId="413" priority="253" stopIfTrue="1" operator="between">
      <formula>200</formula>
      <formula>300</formula>
    </cfRule>
  </conditionalFormatting>
  <conditionalFormatting sqref="D82">
    <cfRule type="cellIs" dxfId="412" priority="252" stopIfTrue="1" operator="between">
      <formula>200</formula>
      <formula>300</formula>
    </cfRule>
  </conditionalFormatting>
  <conditionalFormatting sqref="D86">
    <cfRule type="cellIs" dxfId="411" priority="251" stopIfTrue="1" operator="between">
      <formula>200</formula>
      <formula>300</formula>
    </cfRule>
  </conditionalFormatting>
  <conditionalFormatting sqref="C82:C84">
    <cfRule type="cellIs" dxfId="410" priority="250" stopIfTrue="1" operator="between">
      <formula>200</formula>
      <formula>300</formula>
    </cfRule>
  </conditionalFormatting>
  <conditionalFormatting sqref="D66">
    <cfRule type="cellIs" dxfId="409" priority="249" stopIfTrue="1" operator="between">
      <formula>200</formula>
      <formula>300</formula>
    </cfRule>
  </conditionalFormatting>
  <conditionalFormatting sqref="E66:W66">
    <cfRule type="cellIs" dxfId="408" priority="248" stopIfTrue="1" operator="between">
      <formula>200</formula>
      <formula>300</formula>
    </cfRule>
  </conditionalFormatting>
  <conditionalFormatting sqref="F83 L83:L85 N83 T83:T85 V83 H83:H85 J83 P83:P85 R83 D83:D85">
    <cfRule type="cellIs" dxfId="407" priority="244" stopIfTrue="1" operator="between">
      <formula>200</formula>
      <formula>300</formula>
    </cfRule>
  </conditionalFormatting>
  <conditionalFormatting sqref="F79 L79:L81 N79 T79:T81 V79 H79:H81 J79 P79:P81 R79">
    <cfRule type="cellIs" dxfId="406" priority="245" stopIfTrue="1" operator="between">
      <formula>200</formula>
      <formula>300</formula>
    </cfRule>
  </conditionalFormatting>
  <conditionalFormatting sqref="F87 L87:L90 N87 V87 H87:H90 J87 P87:P90 R87">
    <cfRule type="cellIs" dxfId="405" priority="243" stopIfTrue="1" operator="between">
      <formula>200</formula>
      <formula>300</formula>
    </cfRule>
  </conditionalFormatting>
  <conditionalFormatting sqref="F71 L71:L73 N71 T71:T73 V71 H71:H73 J71 P71:P73 R71">
    <cfRule type="cellIs" dxfId="404" priority="247" stopIfTrue="1" operator="between">
      <formula>200</formula>
      <formula>300</formula>
    </cfRule>
  </conditionalFormatting>
  <conditionalFormatting sqref="F75 L75:L77 N75 T75:T77 V75 H75:H77 J75 P75:P77 R75">
    <cfRule type="cellIs" dxfId="403" priority="246" stopIfTrue="1" operator="between">
      <formula>200</formula>
      <formula>300</formula>
    </cfRule>
  </conditionalFormatting>
  <conditionalFormatting sqref="Q67:Q69 Q75:Q77 Q79:Q81 Q83:Q85">
    <cfRule type="cellIs" dxfId="402" priority="242" stopIfTrue="1" operator="between">
      <formula>200</formula>
      <formula>300</formula>
    </cfRule>
  </conditionalFormatting>
  <conditionalFormatting sqref="T87:T90">
    <cfRule type="cellIs" dxfId="401" priority="241" stopIfTrue="1" operator="between">
      <formula>200</formula>
      <formula>300</formula>
    </cfRule>
  </conditionalFormatting>
  <conditionalFormatting sqref="M67:M69">
    <cfRule type="cellIs" dxfId="400" priority="240" stopIfTrue="1" operator="between">
      <formula>200</formula>
      <formula>300</formula>
    </cfRule>
  </conditionalFormatting>
  <conditionalFormatting sqref="D87:D90 D79:D81 D75:D77 D71:D73 D67:D69">
    <cfRule type="cellIs" dxfId="399" priority="238" stopIfTrue="1" operator="between">
      <formula>200</formula>
      <formula>300</formula>
    </cfRule>
  </conditionalFormatting>
  <conditionalFormatting sqref="P67:P69">
    <cfRule type="cellIs" dxfId="398" priority="239" stopIfTrue="1" operator="between">
      <formula>200</formula>
      <formula>300</formula>
    </cfRule>
  </conditionalFormatting>
  <conditionalFormatting sqref="E90">
    <cfRule type="cellIs" dxfId="397" priority="237" stopIfTrue="1" operator="between">
      <formula>200</formula>
      <formula>300</formula>
    </cfRule>
  </conditionalFormatting>
  <conditionalFormatting sqref="M90">
    <cfRule type="cellIs" dxfId="396" priority="235" stopIfTrue="1" operator="between">
      <formula>200</formula>
      <formula>300</formula>
    </cfRule>
  </conditionalFormatting>
  <conditionalFormatting sqref="I90">
    <cfRule type="cellIs" dxfId="395" priority="236" stopIfTrue="1" operator="between">
      <formula>200</formula>
      <formula>300</formula>
    </cfRule>
  </conditionalFormatting>
  <conditionalFormatting sqref="Q90">
    <cfRule type="cellIs" dxfId="394" priority="234" stopIfTrue="1" operator="between">
      <formula>200</formula>
      <formula>300</formula>
    </cfRule>
  </conditionalFormatting>
  <conditionalFormatting sqref="U90">
    <cfRule type="cellIs" dxfId="393" priority="233" stopIfTrue="1" operator="between">
      <formula>200</formula>
      <formula>300</formula>
    </cfRule>
  </conditionalFormatting>
  <conditionalFormatting sqref="E61">
    <cfRule type="cellIs" dxfId="392" priority="189" stopIfTrue="1" operator="between">
      <formula>200</formula>
      <formula>300</formula>
    </cfRule>
  </conditionalFormatting>
  <conditionalFormatting sqref="M61">
    <cfRule type="cellIs" dxfId="391" priority="187" stopIfTrue="1" operator="between">
      <formula>200</formula>
      <formula>300</formula>
    </cfRule>
  </conditionalFormatting>
  <conditionalFormatting sqref="I61">
    <cfRule type="cellIs" dxfId="390" priority="188" stopIfTrue="1" operator="between">
      <formula>200</formula>
      <formula>300</formula>
    </cfRule>
  </conditionalFormatting>
  <conditionalFormatting sqref="Q61">
    <cfRule type="cellIs" dxfId="389" priority="186" stopIfTrue="1" operator="between">
      <formula>200</formula>
      <formula>300</formula>
    </cfRule>
  </conditionalFormatting>
  <conditionalFormatting sqref="U61">
    <cfRule type="cellIs" dxfId="388" priority="185" stopIfTrue="1" operator="between">
      <formula>200</formula>
      <formula>300</formula>
    </cfRule>
  </conditionalFormatting>
  <conditionalFormatting sqref="E87:E89 E83:E85 E79:E81 E75:E77 E71:E73">
    <cfRule type="cellIs" dxfId="387" priority="148" stopIfTrue="1" operator="between">
      <formula>200</formula>
      <formula>300</formula>
    </cfRule>
  </conditionalFormatting>
  <conditionalFormatting sqref="I87:I89 I83:I85 I79:I81 I75:I77 I71:I73">
    <cfRule type="cellIs" dxfId="386" priority="147" stopIfTrue="1" operator="between">
      <formula>200</formula>
      <formula>300</formula>
    </cfRule>
  </conditionalFormatting>
  <conditionalFormatting sqref="M87:M89 M83:M85 M79:M81 M75:M77 M71:M73">
    <cfRule type="cellIs" dxfId="385" priority="146" stopIfTrue="1" operator="between">
      <formula>200</formula>
      <formula>300</formula>
    </cfRule>
  </conditionalFormatting>
  <conditionalFormatting sqref="Q87:Q89 Q71:Q73">
    <cfRule type="cellIs" dxfId="384" priority="145" stopIfTrue="1" operator="between">
      <formula>200</formula>
      <formula>300</formula>
    </cfRule>
  </conditionalFormatting>
  <conditionalFormatting sqref="U87:U89 U83:U85 U79:U81 U75:U77 U71:U73">
    <cfRule type="cellIs" dxfId="383" priority="144" stopIfTrue="1" operator="between">
      <formula>200</formula>
      <formula>300</formula>
    </cfRule>
  </conditionalFormatting>
  <conditionalFormatting sqref="C36:C38 C40:C42 C44:C46 C56:C58 C48:C50">
    <cfRule type="cellIs" dxfId="382" priority="141" stopIfTrue="1" operator="between">
      <formula>200</formula>
      <formula>300</formula>
    </cfRule>
  </conditionalFormatting>
  <conditionalFormatting sqref="AA33:AA35">
    <cfRule type="cellIs" dxfId="381" priority="142" stopIfTrue="1" operator="between">
      <formula>200</formula>
      <formula>300</formula>
    </cfRule>
  </conditionalFormatting>
  <conditionalFormatting sqref="V40:W40 J40:K40 F40:G40 E37:F37 L37:L40 N37 T37:T40 U37:V37 H37:H40 I37:J37 R37 E48:W48 E52:W52 E56:W56 E44:W44 M40:S40 X36:AA60 X31:AA31 L31 H31 P31 T31 D31 E38:E40 I38:I40 U38:U40">
    <cfRule type="cellIs" dxfId="380" priority="143" stopIfTrue="1" operator="between">
      <formula>200</formula>
      <formula>300</formula>
    </cfRule>
  </conditionalFormatting>
  <conditionalFormatting sqref="D40">
    <cfRule type="cellIs" dxfId="379" priority="140" stopIfTrue="1" operator="between">
      <formula>200</formula>
      <formula>300</formula>
    </cfRule>
  </conditionalFormatting>
  <conditionalFormatting sqref="D44">
    <cfRule type="cellIs" dxfId="378" priority="139" stopIfTrue="1" operator="between">
      <formula>200</formula>
      <formula>300</formula>
    </cfRule>
  </conditionalFormatting>
  <conditionalFormatting sqref="D48">
    <cfRule type="cellIs" dxfId="377" priority="138" stopIfTrue="1" operator="between">
      <formula>200</formula>
      <formula>300</formula>
    </cfRule>
  </conditionalFormatting>
  <conditionalFormatting sqref="D52">
    <cfRule type="cellIs" dxfId="376" priority="137" stopIfTrue="1" operator="between">
      <formula>200</formula>
      <formula>300</formula>
    </cfRule>
  </conditionalFormatting>
  <conditionalFormatting sqref="D56">
    <cfRule type="cellIs" dxfId="375" priority="136" stopIfTrue="1" operator="between">
      <formula>200</formula>
      <formula>300</formula>
    </cfRule>
  </conditionalFormatting>
  <conditionalFormatting sqref="C52:C54">
    <cfRule type="cellIs" dxfId="374" priority="135" stopIfTrue="1" operator="between">
      <formula>200</formula>
      <formula>300</formula>
    </cfRule>
  </conditionalFormatting>
  <conditionalFormatting sqref="D36">
    <cfRule type="cellIs" dxfId="373" priority="134" stopIfTrue="1" operator="between">
      <formula>200</formula>
      <formula>300</formula>
    </cfRule>
  </conditionalFormatting>
  <conditionalFormatting sqref="E36:W36">
    <cfRule type="cellIs" dxfId="372" priority="133" stopIfTrue="1" operator="between">
      <formula>200</formula>
      <formula>300</formula>
    </cfRule>
  </conditionalFormatting>
  <conditionalFormatting sqref="F53 L53:L55 N53 T53:T55 V53 H53:H55 J53 P53:P55 R53 D53:D55">
    <cfRule type="cellIs" dxfId="371" priority="129" stopIfTrue="1" operator="between">
      <formula>200</formula>
      <formula>300</formula>
    </cfRule>
  </conditionalFormatting>
  <conditionalFormatting sqref="F49 L49:L51 N49 T49:T51 V49 H49:H51 J49 P49:P51 R49">
    <cfRule type="cellIs" dxfId="370" priority="130" stopIfTrue="1" operator="between">
      <formula>200</formula>
      <formula>300</formula>
    </cfRule>
  </conditionalFormatting>
  <conditionalFormatting sqref="F57 L57:L60 N57 V57 H57:H60 J57 P57:P60 R57">
    <cfRule type="cellIs" dxfId="369" priority="128" stopIfTrue="1" operator="between">
      <formula>200</formula>
      <formula>300</formula>
    </cfRule>
  </conditionalFormatting>
  <conditionalFormatting sqref="F41 L41:L43 N41 T41:T43 V41 H41:H43 J41 P41:P43 R41">
    <cfRule type="cellIs" dxfId="368" priority="132" stopIfTrue="1" operator="between">
      <formula>200</formula>
      <formula>300</formula>
    </cfRule>
  </conditionalFormatting>
  <conditionalFormatting sqref="F45 L45:L47 N45 T45:T47 V45 H45:H47 J45 P45:P47 R45">
    <cfRule type="cellIs" dxfId="367" priority="131" stopIfTrue="1" operator="between">
      <formula>200</formula>
      <formula>300</formula>
    </cfRule>
  </conditionalFormatting>
  <conditionalFormatting sqref="Q37:Q39 Q45:Q47 Q49:Q51 Q53:Q55">
    <cfRule type="cellIs" dxfId="366" priority="127" stopIfTrue="1" operator="between">
      <formula>200</formula>
      <formula>300</formula>
    </cfRule>
  </conditionalFormatting>
  <conditionalFormatting sqref="T57:T60">
    <cfRule type="cellIs" dxfId="365" priority="126" stopIfTrue="1" operator="between">
      <formula>200</formula>
      <formula>300</formula>
    </cfRule>
  </conditionalFormatting>
  <conditionalFormatting sqref="M37:M39">
    <cfRule type="cellIs" dxfId="364" priority="125" stopIfTrue="1" operator="between">
      <formula>200</formula>
      <formula>300</formula>
    </cfRule>
  </conditionalFormatting>
  <conditionalFormatting sqref="D57:D60 D49:D51 D45:D47 D41:D43 D37:D39">
    <cfRule type="cellIs" dxfId="363" priority="123" stopIfTrue="1" operator="between">
      <formula>200</formula>
      <formula>300</formula>
    </cfRule>
  </conditionalFormatting>
  <conditionalFormatting sqref="P37:P39">
    <cfRule type="cellIs" dxfId="362" priority="124" stopIfTrue="1" operator="between">
      <formula>200</formula>
      <formula>300</formula>
    </cfRule>
  </conditionalFormatting>
  <conditionalFormatting sqref="E60">
    <cfRule type="cellIs" dxfId="361" priority="122" stopIfTrue="1" operator="between">
      <formula>200</formula>
      <formula>300</formula>
    </cfRule>
  </conditionalFormatting>
  <conditionalFormatting sqref="M60">
    <cfRule type="cellIs" dxfId="360" priority="120" stopIfTrue="1" operator="between">
      <formula>200</formula>
      <formula>300</formula>
    </cfRule>
  </conditionalFormatting>
  <conditionalFormatting sqref="I60">
    <cfRule type="cellIs" dxfId="359" priority="121" stopIfTrue="1" operator="between">
      <formula>200</formula>
      <formula>300</formula>
    </cfRule>
  </conditionalFormatting>
  <conditionalFormatting sqref="Q60">
    <cfRule type="cellIs" dxfId="358" priority="119" stopIfTrue="1" operator="between">
      <formula>200</formula>
      <formula>300</formula>
    </cfRule>
  </conditionalFormatting>
  <conditionalFormatting sqref="U60">
    <cfRule type="cellIs" dxfId="357" priority="118" stopIfTrue="1" operator="between">
      <formula>200</formula>
      <formula>300</formula>
    </cfRule>
  </conditionalFormatting>
  <conditionalFormatting sqref="E31">
    <cfRule type="cellIs" dxfId="356" priority="117" stopIfTrue="1" operator="between">
      <formula>200</formula>
      <formula>300</formula>
    </cfRule>
  </conditionalFormatting>
  <conditionalFormatting sqref="M31">
    <cfRule type="cellIs" dxfId="355" priority="115" stopIfTrue="1" operator="between">
      <formula>200</formula>
      <formula>300</formula>
    </cfRule>
  </conditionalFormatting>
  <conditionalFormatting sqref="I31">
    <cfRule type="cellIs" dxfId="354" priority="116" stopIfTrue="1" operator="between">
      <formula>200</formula>
      <formula>300</formula>
    </cfRule>
  </conditionalFormatting>
  <conditionalFormatting sqref="Q31">
    <cfRule type="cellIs" dxfId="353" priority="114" stopIfTrue="1" operator="between">
      <formula>200</formula>
      <formula>300</formula>
    </cfRule>
  </conditionalFormatting>
  <conditionalFormatting sqref="U31">
    <cfRule type="cellIs" dxfId="352" priority="113" stopIfTrue="1" operator="between">
      <formula>200</formula>
      <formula>300</formula>
    </cfRule>
  </conditionalFormatting>
  <conditionalFormatting sqref="E57:E59 E53:E55 E49:E51 E45:E47 E41:E43">
    <cfRule type="cellIs" dxfId="351" priority="107" stopIfTrue="1" operator="between">
      <formula>200</formula>
      <formula>300</formula>
    </cfRule>
  </conditionalFormatting>
  <conditionalFormatting sqref="I57:I59 I53:I55 I49:I51 I45:I47 I41:I43">
    <cfRule type="cellIs" dxfId="350" priority="106" stopIfTrue="1" operator="between">
      <formula>200</formula>
      <formula>300</formula>
    </cfRule>
  </conditionalFormatting>
  <conditionalFormatting sqref="M57:M59 M53:M55 M45:M47 M41:M43">
    <cfRule type="cellIs" dxfId="349" priority="105" stopIfTrue="1" operator="between">
      <formula>200</formula>
      <formula>300</formula>
    </cfRule>
  </conditionalFormatting>
  <conditionalFormatting sqref="Q57:Q59 Q41:Q43">
    <cfRule type="cellIs" dxfId="348" priority="104" stopIfTrue="1" operator="between">
      <formula>200</formula>
      <formula>300</formula>
    </cfRule>
  </conditionalFormatting>
  <conditionalFormatting sqref="U57:U59 U53:U55 U49:U51 U45:U47 U41:U43">
    <cfRule type="cellIs" dxfId="347" priority="103" stopIfTrue="1" operator="between">
      <formula>200</formula>
      <formula>300</formula>
    </cfRule>
  </conditionalFormatting>
  <conditionalFormatting sqref="M49:M51">
    <cfRule type="cellIs" dxfId="346" priority="102" stopIfTrue="1" operator="between">
      <formula>200</formula>
      <formula>300</formula>
    </cfRule>
  </conditionalFormatting>
  <conditionalFormatting sqref="C6:C8 C10:C12 C14:C16 C22:C24 C18:C20">
    <cfRule type="cellIs" dxfId="345" priority="99" stopIfTrue="1" operator="between">
      <formula>200</formula>
      <formula>300</formula>
    </cfRule>
  </conditionalFormatting>
  <conditionalFormatting sqref="AA3:AA5">
    <cfRule type="cellIs" dxfId="344" priority="100" stopIfTrue="1" operator="between">
      <formula>200</formula>
      <formula>300</formula>
    </cfRule>
  </conditionalFormatting>
  <conditionalFormatting sqref="E18 E22 E26 E14 X1:AA1 L1 H1 P1 T1 D1 E7:E10 X6:AA30">
    <cfRule type="cellIs" dxfId="343" priority="101" stopIfTrue="1" operator="between">
      <formula>200</formula>
      <formula>300</formula>
    </cfRule>
  </conditionalFormatting>
  <conditionalFormatting sqref="D10">
    <cfRule type="cellIs" dxfId="342" priority="98" stopIfTrue="1" operator="between">
      <formula>200</formula>
      <formula>300</formula>
    </cfRule>
  </conditionalFormatting>
  <conditionalFormatting sqref="D14">
    <cfRule type="cellIs" dxfId="341" priority="97" stopIfTrue="1" operator="between">
      <formula>200</formula>
      <formula>300</formula>
    </cfRule>
  </conditionalFormatting>
  <conditionalFormatting sqref="D18">
    <cfRule type="cellIs" dxfId="340" priority="96" stopIfTrue="1" operator="between">
      <formula>200</formula>
      <formula>300</formula>
    </cfRule>
  </conditionalFormatting>
  <conditionalFormatting sqref="D22">
    <cfRule type="cellIs" dxfId="339" priority="95" stopIfTrue="1" operator="between">
      <formula>200</formula>
      <formula>300</formula>
    </cfRule>
  </conditionalFormatting>
  <conditionalFormatting sqref="D26">
    <cfRule type="cellIs" dxfId="338" priority="94" stopIfTrue="1" operator="between">
      <formula>200</formula>
      <formula>300</formula>
    </cfRule>
  </conditionalFormatting>
  <conditionalFormatting sqref="D6">
    <cfRule type="cellIs" dxfId="337" priority="92" stopIfTrue="1" operator="between">
      <formula>200</formula>
      <formula>300</formula>
    </cfRule>
  </conditionalFormatting>
  <conditionalFormatting sqref="E6">
    <cfRule type="cellIs" dxfId="336" priority="91" stopIfTrue="1" operator="between">
      <formula>200</formula>
      <formula>300</formula>
    </cfRule>
  </conditionalFormatting>
  <conditionalFormatting sqref="L30 H30 P30">
    <cfRule type="cellIs" dxfId="335" priority="86" stopIfTrue="1" operator="between">
      <formula>200</formula>
      <formula>300</formula>
    </cfRule>
  </conditionalFormatting>
  <conditionalFormatting sqref="Q7:Q9 Q15:Q17 Q19:Q21 Q23:Q25">
    <cfRule type="cellIs" dxfId="334" priority="31" stopIfTrue="1" operator="between">
      <formula>200</formula>
      <formula>300</formula>
    </cfRule>
  </conditionalFormatting>
  <conditionalFormatting sqref="T30">
    <cfRule type="cellIs" dxfId="333" priority="84" stopIfTrue="1" operator="between">
      <formula>200</formula>
      <formula>300</formula>
    </cfRule>
  </conditionalFormatting>
  <conditionalFormatting sqref="M7:M9">
    <cfRule type="cellIs" dxfId="332" priority="29" stopIfTrue="1" operator="between">
      <formula>200</formula>
      <formula>300</formula>
    </cfRule>
  </conditionalFormatting>
  <conditionalFormatting sqref="D30 D19:D21 D15:D17 D11:D13 D7:D9">
    <cfRule type="cellIs" dxfId="331" priority="81" stopIfTrue="1" operator="between">
      <formula>200</formula>
      <formula>300</formula>
    </cfRule>
  </conditionalFormatting>
  <conditionalFormatting sqref="P7:P9">
    <cfRule type="cellIs" dxfId="330" priority="28" stopIfTrue="1" operator="between">
      <formula>200</formula>
      <formula>300</formula>
    </cfRule>
  </conditionalFormatting>
  <conditionalFormatting sqref="E30">
    <cfRule type="cellIs" dxfId="329" priority="80" stopIfTrue="1" operator="between">
      <formula>200</formula>
      <formula>300</formula>
    </cfRule>
  </conditionalFormatting>
  <conditionalFormatting sqref="M30">
    <cfRule type="cellIs" dxfId="328" priority="78" stopIfTrue="1" operator="between">
      <formula>200</formula>
      <formula>300</formula>
    </cfRule>
  </conditionalFormatting>
  <conditionalFormatting sqref="I30">
    <cfRule type="cellIs" dxfId="327" priority="79" stopIfTrue="1" operator="between">
      <formula>200</formula>
      <formula>300</formula>
    </cfRule>
  </conditionalFormatting>
  <conditionalFormatting sqref="Q30">
    <cfRule type="cellIs" dxfId="326" priority="77" stopIfTrue="1" operator="between">
      <formula>200</formula>
      <formula>300</formula>
    </cfRule>
  </conditionalFormatting>
  <conditionalFormatting sqref="U30">
    <cfRule type="cellIs" dxfId="325" priority="76" stopIfTrue="1" operator="between">
      <formula>200</formula>
      <formula>300</formula>
    </cfRule>
  </conditionalFormatting>
  <conditionalFormatting sqref="E1">
    <cfRule type="cellIs" dxfId="324" priority="75" stopIfTrue="1" operator="between">
      <formula>200</formula>
      <formula>300</formula>
    </cfRule>
  </conditionalFormatting>
  <conditionalFormatting sqref="M1">
    <cfRule type="cellIs" dxfId="323" priority="73" stopIfTrue="1" operator="between">
      <formula>200</formula>
      <formula>300</formula>
    </cfRule>
  </conditionalFormatting>
  <conditionalFormatting sqref="I1">
    <cfRule type="cellIs" dxfId="322" priority="74" stopIfTrue="1" operator="between">
      <formula>200</formula>
      <formula>300</formula>
    </cfRule>
  </conditionalFormatting>
  <conditionalFormatting sqref="Q1">
    <cfRule type="cellIs" dxfId="321" priority="72" stopIfTrue="1" operator="between">
      <formula>200</formula>
      <formula>300</formula>
    </cfRule>
  </conditionalFormatting>
  <conditionalFormatting sqref="U1">
    <cfRule type="cellIs" dxfId="320" priority="71" stopIfTrue="1" operator="between">
      <formula>200</formula>
      <formula>300</formula>
    </cfRule>
  </conditionalFormatting>
  <conditionalFormatting sqref="I19:I21">
    <cfRule type="cellIs" dxfId="319" priority="15" stopIfTrue="1" operator="between">
      <formula>200</formula>
      <formula>300</formula>
    </cfRule>
  </conditionalFormatting>
  <conditionalFormatting sqref="E11:E13">
    <cfRule type="cellIs" dxfId="318" priority="22" stopIfTrue="1" operator="between">
      <formula>200</formula>
      <formula>300</formula>
    </cfRule>
  </conditionalFormatting>
  <conditionalFormatting sqref="E27:E29">
    <cfRule type="cellIs" dxfId="317" priority="18" stopIfTrue="1" operator="between">
      <formula>200</formula>
      <formula>300</formula>
    </cfRule>
  </conditionalFormatting>
  <conditionalFormatting sqref="E23:E25">
    <cfRule type="cellIs" dxfId="316" priority="19" stopIfTrue="1" operator="between">
      <formula>200</formula>
      <formula>300</formula>
    </cfRule>
  </conditionalFormatting>
  <conditionalFormatting sqref="I27:I29">
    <cfRule type="cellIs" dxfId="315" priority="13" stopIfTrue="1" operator="between">
      <formula>200</formula>
      <formula>300</formula>
    </cfRule>
  </conditionalFormatting>
  <conditionalFormatting sqref="D27:D29">
    <cfRule type="cellIs" dxfId="314" priority="56" stopIfTrue="1" operator="between">
      <formula>200</formula>
      <formula>300</formula>
    </cfRule>
  </conditionalFormatting>
  <conditionalFormatting sqref="D23:D25">
    <cfRule type="cellIs" dxfId="313" priority="55" stopIfTrue="1" operator="between">
      <formula>200</formula>
      <formula>300</formula>
    </cfRule>
  </conditionalFormatting>
  <conditionalFormatting sqref="M15:M17">
    <cfRule type="cellIs" dxfId="312" priority="11" stopIfTrue="1" operator="between">
      <formula>200</formula>
      <formula>300</formula>
    </cfRule>
  </conditionalFormatting>
  <conditionalFormatting sqref="M11:M13">
    <cfRule type="cellIs" dxfId="311" priority="12" stopIfTrue="1" operator="between">
      <formula>200</formula>
      <formula>300</formula>
    </cfRule>
  </conditionalFormatting>
  <conditionalFormatting sqref="M19:M21">
    <cfRule type="cellIs" dxfId="310" priority="10" stopIfTrue="1" operator="between">
      <formula>200</formula>
      <formula>300</formula>
    </cfRule>
  </conditionalFormatting>
  <conditionalFormatting sqref="I23:I25">
    <cfRule type="cellIs" dxfId="309" priority="14" stopIfTrue="1" operator="between">
      <formula>200</formula>
      <formula>300</formula>
    </cfRule>
  </conditionalFormatting>
  <conditionalFormatting sqref="E15:E17">
    <cfRule type="cellIs" dxfId="308" priority="21" stopIfTrue="1" operator="between">
      <formula>200</formula>
      <formula>300</formula>
    </cfRule>
  </conditionalFormatting>
  <conditionalFormatting sqref="E19:E21">
    <cfRule type="cellIs" dxfId="307" priority="20" stopIfTrue="1" operator="between">
      <formula>200</formula>
      <formula>300</formula>
    </cfRule>
  </conditionalFormatting>
  <conditionalFormatting sqref="I11:I13">
    <cfRule type="cellIs" dxfId="306" priority="17" stopIfTrue="1" operator="between">
      <formula>200</formula>
      <formula>300</formula>
    </cfRule>
  </conditionalFormatting>
  <conditionalFormatting sqref="I15:I17">
    <cfRule type="cellIs" dxfId="305" priority="16" stopIfTrue="1" operator="between">
      <formula>200</formula>
      <formula>300</formula>
    </cfRule>
  </conditionalFormatting>
  <conditionalFormatting sqref="U19:U21">
    <cfRule type="cellIs" dxfId="304" priority="3" stopIfTrue="1" operator="between">
      <formula>200</formula>
      <formula>300</formula>
    </cfRule>
  </conditionalFormatting>
  <conditionalFormatting sqref="V10:W10 J10:K10 F10:G10 F7 L7:L10 N7 T7:T10 U7:V7 H7:H10 I7:J7 R7 F18:W18 F22:W22 F26:W26 F14:W14 M10:S10 I8:I10 U8:U10">
    <cfRule type="cellIs" dxfId="303" priority="38" stopIfTrue="1" operator="between">
      <formula>200</formula>
      <formula>300</formula>
    </cfRule>
  </conditionalFormatting>
  <conditionalFormatting sqref="F6:W6">
    <cfRule type="cellIs" dxfId="302" priority="37" stopIfTrue="1" operator="between">
      <formula>200</formula>
      <formula>300</formula>
    </cfRule>
  </conditionalFormatting>
  <conditionalFormatting sqref="F23 L23:L25 N23 T23:T25 V23 H23:H25 J23 P23:P25 R23">
    <cfRule type="cellIs" dxfId="301" priority="33" stopIfTrue="1" operator="between">
      <formula>200</formula>
      <formula>300</formula>
    </cfRule>
  </conditionalFormatting>
  <conditionalFormatting sqref="F19 L19:L21 N19 T19:T21 V19 H19:H21 J19 P19:P21 R19">
    <cfRule type="cellIs" dxfId="300" priority="34" stopIfTrue="1" operator="between">
      <formula>200</formula>
      <formula>300</formula>
    </cfRule>
  </conditionalFormatting>
  <conditionalFormatting sqref="F27 L27:L29 N27 V27 H27:H29 J27 P27:P29 R27">
    <cfRule type="cellIs" dxfId="299" priority="32" stopIfTrue="1" operator="between">
      <formula>200</formula>
      <formula>300</formula>
    </cfRule>
  </conditionalFormatting>
  <conditionalFormatting sqref="F11 L11:L13 N11 T11:T13 V11 H11:H13 J11 P11:P13 R11">
    <cfRule type="cellIs" dxfId="298" priority="36" stopIfTrue="1" operator="between">
      <formula>200</formula>
      <formula>300</formula>
    </cfRule>
  </conditionalFormatting>
  <conditionalFormatting sqref="F15 L15:L17 N15 T15:T17 V15 H15:H17 J15 P15:P17 R15">
    <cfRule type="cellIs" dxfId="297" priority="35" stopIfTrue="1" operator="between">
      <formula>200</formula>
      <formula>300</formula>
    </cfRule>
  </conditionalFormatting>
  <conditionalFormatting sqref="T27:T29">
    <cfRule type="cellIs" dxfId="296" priority="30" stopIfTrue="1" operator="between">
      <formula>200</formula>
      <formula>300</formula>
    </cfRule>
  </conditionalFormatting>
  <conditionalFormatting sqref="M23:M25">
    <cfRule type="cellIs" dxfId="295" priority="9" stopIfTrue="1" operator="between">
      <formula>200</formula>
      <formula>300</formula>
    </cfRule>
  </conditionalFormatting>
  <conditionalFormatting sqref="M27:M29">
    <cfRule type="cellIs" dxfId="294" priority="8" stopIfTrue="1" operator="between">
      <formula>200</formula>
      <formula>300</formula>
    </cfRule>
  </conditionalFormatting>
  <conditionalFormatting sqref="Q11:Q13">
    <cfRule type="cellIs" dxfId="293" priority="7" stopIfTrue="1" operator="between">
      <formula>200</formula>
      <formula>300</formula>
    </cfRule>
  </conditionalFormatting>
  <conditionalFormatting sqref="Q27:Q29">
    <cfRule type="cellIs" dxfId="292" priority="6" stopIfTrue="1" operator="between">
      <formula>200</formula>
      <formula>300</formula>
    </cfRule>
  </conditionalFormatting>
  <conditionalFormatting sqref="U11:U13">
    <cfRule type="cellIs" dxfId="291" priority="5" stopIfTrue="1" operator="between">
      <formula>200</formula>
      <formula>300</formula>
    </cfRule>
  </conditionalFormatting>
  <conditionalFormatting sqref="U15:U17">
    <cfRule type="cellIs" dxfId="290" priority="4" stopIfTrue="1" operator="between">
      <formula>200</formula>
      <formula>300</formula>
    </cfRule>
  </conditionalFormatting>
  <conditionalFormatting sqref="U23:U25">
    <cfRule type="cellIs" dxfId="289" priority="2" stopIfTrue="1" operator="between">
      <formula>200</formula>
      <formula>300</formula>
    </cfRule>
  </conditionalFormatting>
  <conditionalFormatting sqref="U27:U29">
    <cfRule type="cellIs" dxfId="288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13</vt:i4>
      </vt:variant>
    </vt:vector>
  </HeadingPairs>
  <TitlesOfParts>
    <vt:vector size="13" baseType="lpstr">
      <vt:lpstr>FINAAL (2)</vt:lpstr>
      <vt:lpstr>FINAAL</vt:lpstr>
      <vt:lpstr>III Finaal</vt:lpstr>
      <vt:lpstr>II Finaal</vt:lpstr>
      <vt:lpstr>I Finaal</vt:lpstr>
      <vt:lpstr>Eelvoorud</vt:lpstr>
      <vt:lpstr>V voor</vt:lpstr>
      <vt:lpstr>IV voor</vt:lpstr>
      <vt:lpstr>III voor</vt:lpstr>
      <vt:lpstr>II voor</vt:lpstr>
      <vt:lpstr>I voor</vt:lpstr>
      <vt:lpstr>Indiv</vt:lpstr>
      <vt:lpstr>Indiv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cp:lastPrinted>2022-04-13T08:11:29Z</cp:lastPrinted>
  <dcterms:created xsi:type="dcterms:W3CDTF">2022-02-08T15:53:06Z</dcterms:created>
  <dcterms:modified xsi:type="dcterms:W3CDTF">2022-05-07T16:43:03Z</dcterms:modified>
</cp:coreProperties>
</file>