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4D22ECAE-8C73-45A1-88C5-B228D324BCF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elvoorud" sheetId="1" r:id="rId1"/>
    <sheet name="Indiv" sheetId="2" r:id="rId2"/>
    <sheet name="III voor" sheetId="5" r:id="rId3"/>
    <sheet name="II voor" sheetId="4" r:id="rId4"/>
    <sheet name="I voor" sheetId="3" r:id="rId5"/>
  </sheets>
  <definedNames>
    <definedName name="_xlnm._FilterDatabase" localSheetId="1" hidden="1">Indiv!$A$2:$U$138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4" i="1"/>
  <c r="E22" i="1"/>
  <c r="E10" i="1"/>
  <c r="E20" i="1"/>
  <c r="E9" i="1"/>
  <c r="B85" i="2"/>
  <c r="B81" i="2"/>
  <c r="U28" i="5"/>
  <c r="U27" i="5"/>
  <c r="U26" i="5"/>
  <c r="U24" i="5"/>
  <c r="U23" i="5"/>
  <c r="U22" i="5"/>
  <c r="U20" i="5"/>
  <c r="U19" i="5"/>
  <c r="U18" i="5"/>
  <c r="U16" i="5"/>
  <c r="U15" i="5"/>
  <c r="U14" i="5"/>
  <c r="U12" i="5"/>
  <c r="U11" i="5"/>
  <c r="U10" i="5"/>
  <c r="U7" i="5"/>
  <c r="U8" i="5"/>
  <c r="U6" i="5"/>
  <c r="Q28" i="5"/>
  <c r="Q27" i="5"/>
  <c r="Q26" i="5"/>
  <c r="Q24" i="5"/>
  <c r="Q23" i="5"/>
  <c r="Q22" i="5"/>
  <c r="Q20" i="5"/>
  <c r="Q19" i="5"/>
  <c r="Q18" i="5"/>
  <c r="Q16" i="5"/>
  <c r="Q15" i="5"/>
  <c r="Q14" i="5"/>
  <c r="Q12" i="5"/>
  <c r="Q11" i="5"/>
  <c r="Q10" i="5"/>
  <c r="Q7" i="5"/>
  <c r="Q8" i="5"/>
  <c r="Q6" i="5"/>
  <c r="M28" i="5"/>
  <c r="M27" i="5"/>
  <c r="M26" i="5"/>
  <c r="M24" i="5"/>
  <c r="M23" i="5"/>
  <c r="M22" i="5"/>
  <c r="M20" i="5"/>
  <c r="M19" i="5"/>
  <c r="M18" i="5"/>
  <c r="M16" i="5"/>
  <c r="M15" i="5"/>
  <c r="M14" i="5"/>
  <c r="M12" i="5"/>
  <c r="M11" i="5"/>
  <c r="M10" i="5"/>
  <c r="M7" i="5"/>
  <c r="M8" i="5"/>
  <c r="M6" i="5"/>
  <c r="I28" i="5"/>
  <c r="I27" i="5"/>
  <c r="I26" i="5"/>
  <c r="I24" i="5"/>
  <c r="I23" i="5"/>
  <c r="I22" i="5"/>
  <c r="I20" i="5"/>
  <c r="I19" i="5"/>
  <c r="I18" i="5"/>
  <c r="I16" i="5"/>
  <c r="I15" i="5"/>
  <c r="I14" i="5"/>
  <c r="I12" i="5"/>
  <c r="I11" i="5"/>
  <c r="I10" i="5"/>
  <c r="I7" i="5"/>
  <c r="I8" i="5"/>
  <c r="I6" i="5"/>
  <c r="E28" i="5"/>
  <c r="E27" i="5"/>
  <c r="E26" i="5"/>
  <c r="E24" i="5"/>
  <c r="E23" i="5"/>
  <c r="E22" i="5"/>
  <c r="E20" i="5"/>
  <c r="E19" i="5"/>
  <c r="E18" i="5"/>
  <c r="E16" i="5"/>
  <c r="E15" i="5"/>
  <c r="E14" i="5"/>
  <c r="E12" i="5"/>
  <c r="E11" i="5"/>
  <c r="E10" i="5"/>
  <c r="E7" i="5"/>
  <c r="E8" i="5"/>
  <c r="E6" i="5"/>
  <c r="Y28" i="5" l="1"/>
  <c r="I25" i="5"/>
  <c r="AA28" i="5"/>
  <c r="Y27" i="5"/>
  <c r="T138" i="2" s="1"/>
  <c r="Z27" i="5"/>
  <c r="X27" i="5"/>
  <c r="AA27" i="5"/>
  <c r="Y26" i="5"/>
  <c r="T61" i="2" s="1"/>
  <c r="Z26" i="5"/>
  <c r="AA26" i="5"/>
  <c r="AB25" i="5"/>
  <c r="W25" i="5"/>
  <c r="U25" i="5"/>
  <c r="V17" i="5" s="1"/>
  <c r="T25" i="5"/>
  <c r="S25" i="5"/>
  <c r="P25" i="5"/>
  <c r="O25" i="5"/>
  <c r="L25" i="5"/>
  <c r="K25" i="5"/>
  <c r="H25" i="5"/>
  <c r="G25" i="5"/>
  <c r="E25" i="5"/>
  <c r="D25" i="5"/>
  <c r="C25" i="5"/>
  <c r="Y24" i="5"/>
  <c r="Z24" i="5"/>
  <c r="X24" i="5"/>
  <c r="AA24" i="5"/>
  <c r="Y23" i="5"/>
  <c r="Z23" i="5"/>
  <c r="AA23" i="5"/>
  <c r="Y22" i="5"/>
  <c r="Z22" i="5"/>
  <c r="AB21" i="5"/>
  <c r="W21" i="5"/>
  <c r="U21" i="5"/>
  <c r="V13" i="5" s="1"/>
  <c r="T21" i="5"/>
  <c r="S21" i="5"/>
  <c r="Q21" i="5"/>
  <c r="P21" i="5"/>
  <c r="O21" i="5"/>
  <c r="M21" i="5"/>
  <c r="N25" i="5" s="1"/>
  <c r="L21" i="5"/>
  <c r="K21" i="5"/>
  <c r="I21" i="5"/>
  <c r="J5" i="5" s="1"/>
  <c r="H21" i="5"/>
  <c r="G21" i="5"/>
  <c r="E21" i="5"/>
  <c r="D21" i="5"/>
  <c r="C21" i="5"/>
  <c r="Y20" i="5"/>
  <c r="Z20" i="5"/>
  <c r="X20" i="5"/>
  <c r="Y19" i="5"/>
  <c r="T85" i="2" s="1"/>
  <c r="U17" i="5"/>
  <c r="V25" i="5" s="1"/>
  <c r="Z19" i="5"/>
  <c r="Y18" i="5"/>
  <c r="T81" i="2" s="1"/>
  <c r="Q17" i="5"/>
  <c r="R21" i="5" s="1"/>
  <c r="M17" i="5"/>
  <c r="N5" i="5" s="1"/>
  <c r="I17" i="5"/>
  <c r="J9" i="5" s="1"/>
  <c r="AA18" i="5"/>
  <c r="AB17" i="5"/>
  <c r="W17" i="5"/>
  <c r="T17" i="5"/>
  <c r="S17" i="5"/>
  <c r="R17" i="5"/>
  <c r="P17" i="5"/>
  <c r="O17" i="5"/>
  <c r="L17" i="5"/>
  <c r="K17" i="5"/>
  <c r="H17" i="5"/>
  <c r="G17" i="5"/>
  <c r="D17" i="5"/>
  <c r="C17" i="5"/>
  <c r="Y16" i="5"/>
  <c r="U13" i="5"/>
  <c r="V21" i="5" s="1"/>
  <c r="Z16" i="5"/>
  <c r="Y15" i="5"/>
  <c r="Z15" i="5"/>
  <c r="AA15" i="5"/>
  <c r="Y14" i="5"/>
  <c r="T88" i="2" s="1"/>
  <c r="Q13" i="5"/>
  <c r="R5" i="5" s="1"/>
  <c r="M13" i="5"/>
  <c r="N9" i="5" s="1"/>
  <c r="X14" i="5"/>
  <c r="AB13" i="5"/>
  <c r="W13" i="5"/>
  <c r="T13" i="5"/>
  <c r="S13" i="5"/>
  <c r="P13" i="5"/>
  <c r="O13" i="5"/>
  <c r="L13" i="5"/>
  <c r="K13" i="5"/>
  <c r="H13" i="5"/>
  <c r="G13" i="5"/>
  <c r="D13" i="5"/>
  <c r="C13" i="5"/>
  <c r="Y12" i="5"/>
  <c r="I9" i="5"/>
  <c r="AA12" i="5"/>
  <c r="Y11" i="5"/>
  <c r="Z11" i="5"/>
  <c r="X11" i="5"/>
  <c r="Y10" i="5"/>
  <c r="Q9" i="5"/>
  <c r="R25" i="5" s="1"/>
  <c r="X10" i="5"/>
  <c r="AB9" i="5"/>
  <c r="W9" i="5"/>
  <c r="U9" i="5"/>
  <c r="V5" i="5" s="1"/>
  <c r="T9" i="5"/>
  <c r="S9" i="5"/>
  <c r="P9" i="5"/>
  <c r="O9" i="5"/>
  <c r="L9" i="5"/>
  <c r="K9" i="5"/>
  <c r="H9" i="5"/>
  <c r="G9" i="5"/>
  <c r="E9" i="5"/>
  <c r="F21" i="5" s="1"/>
  <c r="D9" i="5"/>
  <c r="C9" i="5"/>
  <c r="Y8" i="5"/>
  <c r="Z8" i="5"/>
  <c r="X8" i="5"/>
  <c r="Y7" i="5"/>
  <c r="Z7" i="5"/>
  <c r="X7" i="5"/>
  <c r="Y6" i="5"/>
  <c r="U5" i="5"/>
  <c r="V9" i="5" s="1"/>
  <c r="AB5" i="5"/>
  <c r="W5" i="5"/>
  <c r="T5" i="5"/>
  <c r="S5" i="5"/>
  <c r="Q5" i="5"/>
  <c r="R13" i="5" s="1"/>
  <c r="P5" i="5"/>
  <c r="O5" i="5"/>
  <c r="M5" i="5"/>
  <c r="N17" i="5" s="1"/>
  <c r="L5" i="5"/>
  <c r="K5" i="5"/>
  <c r="I5" i="5"/>
  <c r="J21" i="5" s="1"/>
  <c r="H5" i="5"/>
  <c r="G5" i="5"/>
  <c r="F5" i="5"/>
  <c r="D5" i="5"/>
  <c r="C5" i="5"/>
  <c r="R88" i="2" l="1"/>
  <c r="S88" i="2"/>
  <c r="Y21" i="5"/>
  <c r="R138" i="2"/>
  <c r="S138" i="2"/>
  <c r="Y5" i="5"/>
  <c r="Y25" i="5"/>
  <c r="X21" i="5"/>
  <c r="Y17" i="5"/>
  <c r="Y13" i="5"/>
  <c r="Y9" i="5"/>
  <c r="Z21" i="5"/>
  <c r="AA25" i="5"/>
  <c r="Z6" i="5"/>
  <c r="Z5" i="5" s="1"/>
  <c r="X6" i="5"/>
  <c r="AA6" i="5"/>
  <c r="J17" i="5"/>
  <c r="E5" i="5"/>
  <c r="J13" i="5"/>
  <c r="Z14" i="5"/>
  <c r="Z13" i="5" s="1"/>
  <c r="X16" i="5"/>
  <c r="X19" i="5"/>
  <c r="AA20" i="5"/>
  <c r="M25" i="5"/>
  <c r="N21" i="5" s="1"/>
  <c r="Q25" i="5"/>
  <c r="R9" i="5" s="1"/>
  <c r="F9" i="5"/>
  <c r="Z12" i="5"/>
  <c r="I13" i="5"/>
  <c r="J25" i="5" s="1"/>
  <c r="AA14" i="5"/>
  <c r="Z18" i="5"/>
  <c r="Z17" i="5" s="1"/>
  <c r="X23" i="5"/>
  <c r="X26" i="5"/>
  <c r="Z28" i="5"/>
  <c r="Z25" i="5" s="1"/>
  <c r="Z10" i="5"/>
  <c r="X12" i="5"/>
  <c r="X15" i="5"/>
  <c r="AA16" i="5"/>
  <c r="X18" i="5"/>
  <c r="AA19" i="5"/>
  <c r="AA22" i="5"/>
  <c r="AA21" i="5" s="1"/>
  <c r="X28" i="5"/>
  <c r="AA7" i="5"/>
  <c r="M9" i="5"/>
  <c r="N13" i="5" s="1"/>
  <c r="AA10" i="5"/>
  <c r="X22" i="5"/>
  <c r="AA8" i="5"/>
  <c r="AA11" i="5"/>
  <c r="E13" i="5"/>
  <c r="E17" i="5"/>
  <c r="E12" i="1"/>
  <c r="E24" i="1"/>
  <c r="E19" i="1"/>
  <c r="E18" i="1"/>
  <c r="E15" i="1"/>
  <c r="E13" i="1"/>
  <c r="U57" i="5"/>
  <c r="U54" i="5" s="1"/>
  <c r="V46" i="5" s="1"/>
  <c r="U56" i="5"/>
  <c r="U55" i="5"/>
  <c r="U53" i="5"/>
  <c r="U52" i="5"/>
  <c r="U51" i="5"/>
  <c r="U49" i="5"/>
  <c r="U48" i="5"/>
  <c r="U46" i="5" s="1"/>
  <c r="V54" i="5" s="1"/>
  <c r="U47" i="5"/>
  <c r="U45" i="5"/>
  <c r="U44" i="5"/>
  <c r="U43" i="5"/>
  <c r="U42" i="5" s="1"/>
  <c r="V50" i="5" s="1"/>
  <c r="U41" i="5"/>
  <c r="U40" i="5"/>
  <c r="U39" i="5"/>
  <c r="U36" i="5"/>
  <c r="U34" i="5" s="1"/>
  <c r="V38" i="5" s="1"/>
  <c r="U37" i="5"/>
  <c r="U35" i="5"/>
  <c r="Q57" i="5"/>
  <c r="Q56" i="5"/>
  <c r="Q55" i="5"/>
  <c r="Q53" i="5"/>
  <c r="Q52" i="5"/>
  <c r="Q51" i="5"/>
  <c r="Q49" i="5"/>
  <c r="Q48" i="5"/>
  <c r="Q47" i="5"/>
  <c r="Q45" i="5"/>
  <c r="Q44" i="5"/>
  <c r="Q43" i="5"/>
  <c r="Q42" i="5" s="1"/>
  <c r="R34" i="5" s="1"/>
  <c r="Q41" i="5"/>
  <c r="Q40" i="5"/>
  <c r="Q39" i="5"/>
  <c r="Q36" i="5"/>
  <c r="Q34" i="5" s="1"/>
  <c r="R42" i="5" s="1"/>
  <c r="Q37" i="5"/>
  <c r="Q35" i="5"/>
  <c r="M57" i="5"/>
  <c r="M56" i="5"/>
  <c r="M55" i="5"/>
  <c r="M53" i="5"/>
  <c r="M52" i="5"/>
  <c r="M51" i="5"/>
  <c r="M49" i="5"/>
  <c r="M48" i="5"/>
  <c r="M47" i="5"/>
  <c r="M45" i="5"/>
  <c r="M44" i="5"/>
  <c r="M43" i="5"/>
  <c r="M41" i="5"/>
  <c r="M40" i="5"/>
  <c r="AA40" i="5" s="1"/>
  <c r="M39" i="5"/>
  <c r="M36" i="5"/>
  <c r="M37" i="5"/>
  <c r="AA37" i="5" s="1"/>
  <c r="M35" i="5"/>
  <c r="I57" i="5"/>
  <c r="I56" i="5"/>
  <c r="I55" i="5"/>
  <c r="I53" i="5"/>
  <c r="I52" i="5"/>
  <c r="I51" i="5"/>
  <c r="I49" i="5"/>
  <c r="I48" i="5"/>
  <c r="I47" i="5"/>
  <c r="I45" i="5"/>
  <c r="I44" i="5"/>
  <c r="AA44" i="5" s="1"/>
  <c r="I43" i="5"/>
  <c r="I42" i="5" s="1"/>
  <c r="J54" i="5" s="1"/>
  <c r="I41" i="5"/>
  <c r="I40" i="5"/>
  <c r="I39" i="5"/>
  <c r="I36" i="5"/>
  <c r="I37" i="5"/>
  <c r="I35" i="5"/>
  <c r="E57" i="5"/>
  <c r="AA57" i="5" s="1"/>
  <c r="E56" i="5"/>
  <c r="Z56" i="5" s="1"/>
  <c r="E55" i="5"/>
  <c r="E53" i="5"/>
  <c r="E52" i="5"/>
  <c r="X52" i="5" s="1"/>
  <c r="E51" i="5"/>
  <c r="E49" i="5"/>
  <c r="E48" i="5"/>
  <c r="E47" i="5"/>
  <c r="E45" i="5"/>
  <c r="E44" i="5"/>
  <c r="E43" i="5"/>
  <c r="E41" i="5"/>
  <c r="Z41" i="5" s="1"/>
  <c r="E40" i="5"/>
  <c r="E39" i="5"/>
  <c r="E36" i="5"/>
  <c r="E37" i="5"/>
  <c r="E35" i="5"/>
  <c r="C34" i="5"/>
  <c r="Y57" i="5"/>
  <c r="Y56" i="5"/>
  <c r="Y55" i="5"/>
  <c r="AB54" i="5"/>
  <c r="W54" i="5"/>
  <c r="T54" i="5"/>
  <c r="S54" i="5"/>
  <c r="Q54" i="5"/>
  <c r="P54" i="5"/>
  <c r="O54" i="5"/>
  <c r="L54" i="5"/>
  <c r="K54" i="5"/>
  <c r="I54" i="5"/>
  <c r="J42" i="5" s="1"/>
  <c r="H54" i="5"/>
  <c r="G54" i="5"/>
  <c r="D54" i="5"/>
  <c r="C54" i="5"/>
  <c r="Y53" i="5"/>
  <c r="AA52" i="5"/>
  <c r="Y52" i="5"/>
  <c r="Y51" i="5"/>
  <c r="AB50" i="5"/>
  <c r="W50" i="5"/>
  <c r="T50" i="5"/>
  <c r="S50" i="5"/>
  <c r="P50" i="5"/>
  <c r="O50" i="5"/>
  <c r="L50" i="5"/>
  <c r="K50" i="5"/>
  <c r="H50" i="5"/>
  <c r="G50" i="5"/>
  <c r="D50" i="5"/>
  <c r="C50" i="5"/>
  <c r="Y49" i="5"/>
  <c r="AA49" i="5"/>
  <c r="Y48" i="5"/>
  <c r="T121" i="2" s="1"/>
  <c r="Y47" i="5"/>
  <c r="AB46" i="5"/>
  <c r="W46" i="5"/>
  <c r="T46" i="5"/>
  <c r="S46" i="5"/>
  <c r="P46" i="5"/>
  <c r="O46" i="5"/>
  <c r="L46" i="5"/>
  <c r="K46" i="5"/>
  <c r="H46" i="5"/>
  <c r="G46" i="5"/>
  <c r="D46" i="5"/>
  <c r="C46" i="5"/>
  <c r="Y45" i="5"/>
  <c r="Z44" i="5"/>
  <c r="Y44" i="5"/>
  <c r="X44" i="5"/>
  <c r="Y43" i="5"/>
  <c r="AB42" i="5"/>
  <c r="W42" i="5"/>
  <c r="T42" i="5"/>
  <c r="S42" i="5"/>
  <c r="P42" i="5"/>
  <c r="O42" i="5"/>
  <c r="L42" i="5"/>
  <c r="K42" i="5"/>
  <c r="H42" i="5"/>
  <c r="G42" i="5"/>
  <c r="D42" i="5"/>
  <c r="C42" i="5"/>
  <c r="Y41" i="5"/>
  <c r="Y40" i="5"/>
  <c r="U38" i="5"/>
  <c r="V34" i="5" s="1"/>
  <c r="M38" i="5"/>
  <c r="N42" i="5" s="1"/>
  <c r="Z40" i="5"/>
  <c r="Y39" i="5"/>
  <c r="Q38" i="5"/>
  <c r="R54" i="5" s="1"/>
  <c r="AB38" i="5"/>
  <c r="W38" i="5"/>
  <c r="T38" i="5"/>
  <c r="S38" i="5"/>
  <c r="R38" i="5"/>
  <c r="P38" i="5"/>
  <c r="O38" i="5"/>
  <c r="L38" i="5"/>
  <c r="K38" i="5"/>
  <c r="H38" i="5"/>
  <c r="G38" i="5"/>
  <c r="D38" i="5"/>
  <c r="C38" i="5"/>
  <c r="Y37" i="5"/>
  <c r="Y36" i="5"/>
  <c r="Y35" i="5"/>
  <c r="AB34" i="5"/>
  <c r="W34" i="5"/>
  <c r="T34" i="5"/>
  <c r="S34" i="5"/>
  <c r="P34" i="5"/>
  <c r="O34" i="5"/>
  <c r="L34" i="5"/>
  <c r="K34" i="5"/>
  <c r="H34" i="5"/>
  <c r="G34" i="5"/>
  <c r="D34" i="5"/>
  <c r="C63" i="5"/>
  <c r="D63" i="5"/>
  <c r="F63" i="5"/>
  <c r="G63" i="5"/>
  <c r="H63" i="5"/>
  <c r="J63" i="5"/>
  <c r="K63" i="5"/>
  <c r="L63" i="5"/>
  <c r="O63" i="5"/>
  <c r="P63" i="5"/>
  <c r="S63" i="5"/>
  <c r="T63" i="5"/>
  <c r="U63" i="5"/>
  <c r="V67" i="5" s="1"/>
  <c r="W63" i="5"/>
  <c r="AB63" i="5"/>
  <c r="E64" i="5"/>
  <c r="E63" i="5" s="1"/>
  <c r="I64" i="5"/>
  <c r="I63" i="5" s="1"/>
  <c r="J79" i="5" s="1"/>
  <c r="M64" i="5"/>
  <c r="M63" i="5" s="1"/>
  <c r="N75" i="5" s="1"/>
  <c r="Q64" i="5"/>
  <c r="Q63" i="5" s="1"/>
  <c r="R71" i="5" s="1"/>
  <c r="U64" i="5"/>
  <c r="Y64" i="5"/>
  <c r="E65" i="5"/>
  <c r="Z65" i="5" s="1"/>
  <c r="I65" i="5"/>
  <c r="M65" i="5"/>
  <c r="Q65" i="5"/>
  <c r="U65" i="5"/>
  <c r="Y65" i="5"/>
  <c r="Y63" i="5" s="1"/>
  <c r="E66" i="5"/>
  <c r="I66" i="5"/>
  <c r="AA66" i="5" s="1"/>
  <c r="M66" i="5"/>
  <c r="Q66" i="5"/>
  <c r="U66" i="5"/>
  <c r="Y66" i="5"/>
  <c r="Z66" i="5"/>
  <c r="C67" i="5"/>
  <c r="D67" i="5"/>
  <c r="G67" i="5"/>
  <c r="H67" i="5"/>
  <c r="K67" i="5"/>
  <c r="L67" i="5"/>
  <c r="O67" i="5"/>
  <c r="P67" i="5"/>
  <c r="S67" i="5"/>
  <c r="T67" i="5"/>
  <c r="U67" i="5"/>
  <c r="V63" i="5" s="1"/>
  <c r="W67" i="5"/>
  <c r="AB67" i="5"/>
  <c r="E68" i="5"/>
  <c r="E67" i="5" s="1"/>
  <c r="I68" i="5"/>
  <c r="I67" i="5" s="1"/>
  <c r="J75" i="5" s="1"/>
  <c r="M68" i="5"/>
  <c r="M67" i="5" s="1"/>
  <c r="N71" i="5" s="1"/>
  <c r="Q68" i="5"/>
  <c r="Q67" i="5" s="1"/>
  <c r="R83" i="5" s="1"/>
  <c r="U68" i="5"/>
  <c r="Y68" i="5"/>
  <c r="Y67" i="5" s="1"/>
  <c r="E69" i="5"/>
  <c r="X69" i="5" s="1"/>
  <c r="I69" i="5"/>
  <c r="M69" i="5"/>
  <c r="Q69" i="5"/>
  <c r="U69" i="5"/>
  <c r="Y69" i="5"/>
  <c r="AA69" i="5"/>
  <c r="E70" i="5"/>
  <c r="I70" i="5"/>
  <c r="AA70" i="5" s="1"/>
  <c r="M70" i="5"/>
  <c r="Q70" i="5"/>
  <c r="U70" i="5"/>
  <c r="Y70" i="5"/>
  <c r="Z70" i="5"/>
  <c r="C71" i="5"/>
  <c r="D71" i="5"/>
  <c r="G71" i="5"/>
  <c r="H71" i="5"/>
  <c r="I71" i="5"/>
  <c r="J83" i="5" s="1"/>
  <c r="J71" i="5"/>
  <c r="K71" i="5"/>
  <c r="L71" i="5"/>
  <c r="O71" i="5"/>
  <c r="P71" i="5"/>
  <c r="Q71" i="5"/>
  <c r="R63" i="5" s="1"/>
  <c r="S71" i="5"/>
  <c r="T71" i="5"/>
  <c r="U71" i="5"/>
  <c r="V79" i="5" s="1"/>
  <c r="W71" i="5"/>
  <c r="AB71" i="5"/>
  <c r="E72" i="5"/>
  <c r="E71" i="5" s="1"/>
  <c r="I72" i="5"/>
  <c r="M72" i="5"/>
  <c r="M71" i="5" s="1"/>
  <c r="N67" i="5" s="1"/>
  <c r="Q72" i="5"/>
  <c r="U72" i="5"/>
  <c r="Y72" i="5"/>
  <c r="Y71" i="5" s="1"/>
  <c r="AA72" i="5"/>
  <c r="E73" i="5"/>
  <c r="I73" i="5"/>
  <c r="AA73" i="5" s="1"/>
  <c r="M73" i="5"/>
  <c r="Q73" i="5"/>
  <c r="U73" i="5"/>
  <c r="Y73" i="5"/>
  <c r="Z73" i="5"/>
  <c r="E74" i="5"/>
  <c r="Z74" i="5" s="1"/>
  <c r="I74" i="5"/>
  <c r="M74" i="5"/>
  <c r="Q74" i="5"/>
  <c r="U74" i="5"/>
  <c r="X74" i="5"/>
  <c r="Y74" i="5"/>
  <c r="AA74" i="5"/>
  <c r="C75" i="5"/>
  <c r="D75" i="5"/>
  <c r="G75" i="5"/>
  <c r="H75" i="5"/>
  <c r="K75" i="5"/>
  <c r="L75" i="5"/>
  <c r="O75" i="5"/>
  <c r="P75" i="5"/>
  <c r="R75" i="5"/>
  <c r="S75" i="5"/>
  <c r="T75" i="5"/>
  <c r="V75" i="5"/>
  <c r="W75" i="5"/>
  <c r="Y75" i="5"/>
  <c r="AB75" i="5"/>
  <c r="E76" i="5"/>
  <c r="E75" i="5" s="1"/>
  <c r="I76" i="5"/>
  <c r="AA76" i="5" s="1"/>
  <c r="M76" i="5"/>
  <c r="M75" i="5" s="1"/>
  <c r="N63" i="5" s="1"/>
  <c r="Q76" i="5"/>
  <c r="Q75" i="5" s="1"/>
  <c r="R79" i="5" s="1"/>
  <c r="U76" i="5"/>
  <c r="Z76" i="5" s="1"/>
  <c r="X76" i="5"/>
  <c r="Y76" i="5"/>
  <c r="E77" i="5"/>
  <c r="Z77" i="5" s="1"/>
  <c r="I77" i="5"/>
  <c r="M77" i="5"/>
  <c r="X77" i="5" s="1"/>
  <c r="Q77" i="5"/>
  <c r="U77" i="5"/>
  <c r="Y77" i="5"/>
  <c r="E78" i="5"/>
  <c r="I78" i="5"/>
  <c r="I75" i="5" s="1"/>
  <c r="J67" i="5" s="1"/>
  <c r="M78" i="5"/>
  <c r="X78" i="5" s="1"/>
  <c r="Q78" i="5"/>
  <c r="U78" i="5"/>
  <c r="Y78" i="5"/>
  <c r="C79" i="5"/>
  <c r="D79" i="5"/>
  <c r="E79" i="5"/>
  <c r="X79" i="5" s="1"/>
  <c r="G79" i="5"/>
  <c r="H79" i="5"/>
  <c r="I79" i="5"/>
  <c r="K79" i="5"/>
  <c r="L79" i="5"/>
  <c r="M79" i="5"/>
  <c r="N83" i="5" s="1"/>
  <c r="O79" i="5"/>
  <c r="P79" i="5"/>
  <c r="Q79" i="5"/>
  <c r="S79" i="5"/>
  <c r="T79" i="5"/>
  <c r="U79" i="5"/>
  <c r="V71" i="5" s="1"/>
  <c r="W79" i="5"/>
  <c r="AA79" i="5"/>
  <c r="AB79" i="5"/>
  <c r="X80" i="5"/>
  <c r="Y80" i="5"/>
  <c r="Y79" i="5" s="1"/>
  <c r="Z80" i="5"/>
  <c r="Z79" i="5" s="1"/>
  <c r="AA80" i="5"/>
  <c r="X81" i="5"/>
  <c r="Y81" i="5"/>
  <c r="Z81" i="5"/>
  <c r="AA81" i="5"/>
  <c r="X82" i="5"/>
  <c r="Y82" i="5"/>
  <c r="Z82" i="5"/>
  <c r="AA82" i="5"/>
  <c r="C83" i="5"/>
  <c r="D83" i="5"/>
  <c r="E83" i="5"/>
  <c r="G83" i="5"/>
  <c r="H83" i="5"/>
  <c r="I83" i="5"/>
  <c r="K83" i="5"/>
  <c r="L83" i="5"/>
  <c r="M83" i="5"/>
  <c r="N79" i="5" s="1"/>
  <c r="O83" i="5"/>
  <c r="P83" i="5"/>
  <c r="Q83" i="5"/>
  <c r="R67" i="5" s="1"/>
  <c r="S83" i="5"/>
  <c r="T83" i="5"/>
  <c r="U83" i="5"/>
  <c r="W83" i="5"/>
  <c r="X83" i="5"/>
  <c r="AB83" i="5"/>
  <c r="X84" i="5"/>
  <c r="Y84" i="5"/>
  <c r="Y83" i="5" s="1"/>
  <c r="Z84" i="5"/>
  <c r="Z83" i="5" s="1"/>
  <c r="AA84" i="5"/>
  <c r="AA83" i="5" s="1"/>
  <c r="X85" i="5"/>
  <c r="Y85" i="5"/>
  <c r="Z85" i="5"/>
  <c r="AA85" i="5"/>
  <c r="X86" i="5"/>
  <c r="Y86" i="5"/>
  <c r="Z86" i="5"/>
  <c r="AA86" i="5"/>
  <c r="X67" i="5" l="1"/>
  <c r="F79" i="5"/>
  <c r="F83" i="5"/>
  <c r="X63" i="5"/>
  <c r="AA67" i="5"/>
  <c r="X71" i="5"/>
  <c r="F75" i="5"/>
  <c r="AA65" i="5"/>
  <c r="AA68" i="5"/>
  <c r="Z52" i="5"/>
  <c r="AA71" i="5"/>
  <c r="Z72" i="5"/>
  <c r="Z71" i="5" s="1"/>
  <c r="Z69" i="5"/>
  <c r="AA64" i="5"/>
  <c r="X73" i="5"/>
  <c r="Z68" i="5"/>
  <c r="Z67" i="5" s="1"/>
  <c r="X66" i="5"/>
  <c r="Z64" i="5"/>
  <c r="Z63" i="5" s="1"/>
  <c r="X41" i="5"/>
  <c r="AA78" i="5"/>
  <c r="U75" i="5"/>
  <c r="V83" i="5" s="1"/>
  <c r="X72" i="5"/>
  <c r="F67" i="5"/>
  <c r="X65" i="5"/>
  <c r="AA56" i="5"/>
  <c r="M42" i="5"/>
  <c r="N38" i="5" s="1"/>
  <c r="AA55" i="5"/>
  <c r="X70" i="5"/>
  <c r="Z78" i="5"/>
  <c r="Z75" i="5" s="1"/>
  <c r="AA77" i="5"/>
  <c r="AA75" i="5" s="1"/>
  <c r="X68" i="5"/>
  <c r="X64" i="5"/>
  <c r="AA41" i="5"/>
  <c r="E54" i="5"/>
  <c r="X57" i="5"/>
  <c r="X45" i="5"/>
  <c r="X56" i="5"/>
  <c r="Q50" i="5"/>
  <c r="R46" i="5" s="1"/>
  <c r="Z57" i="5"/>
  <c r="Z37" i="5"/>
  <c r="X55" i="5"/>
  <c r="Q46" i="5"/>
  <c r="R50" i="5" s="1"/>
  <c r="R85" i="2"/>
  <c r="S85" i="2"/>
  <c r="R81" i="2"/>
  <c r="S81" i="2"/>
  <c r="R61" i="2"/>
  <c r="S61" i="2"/>
  <c r="AA17" i="5"/>
  <c r="X25" i="5"/>
  <c r="X9" i="5"/>
  <c r="Z9" i="5"/>
  <c r="F13" i="5"/>
  <c r="X17" i="5"/>
  <c r="AA13" i="5"/>
  <c r="X5" i="5"/>
  <c r="F25" i="5"/>
  <c r="AA5" i="5"/>
  <c r="F17" i="5"/>
  <c r="X13" i="5"/>
  <c r="AA9" i="5"/>
  <c r="U50" i="5"/>
  <c r="V42" i="5" s="1"/>
  <c r="Y54" i="5"/>
  <c r="T27" i="2"/>
  <c r="S27" i="2"/>
  <c r="R27" i="2"/>
  <c r="M50" i="5"/>
  <c r="N54" i="5" s="1"/>
  <c r="Z49" i="5"/>
  <c r="M54" i="5"/>
  <c r="N50" i="5" s="1"/>
  <c r="Z55" i="5"/>
  <c r="Z54" i="5" s="1"/>
  <c r="M46" i="5"/>
  <c r="N34" i="5" s="1"/>
  <c r="M34" i="5"/>
  <c r="N46" i="5" s="1"/>
  <c r="X48" i="5"/>
  <c r="I38" i="5"/>
  <c r="J46" i="5" s="1"/>
  <c r="X53" i="5"/>
  <c r="I50" i="5"/>
  <c r="J34" i="5" s="1"/>
  <c r="X36" i="5"/>
  <c r="Z51" i="5"/>
  <c r="X51" i="5"/>
  <c r="Z47" i="5"/>
  <c r="Z43" i="5"/>
  <c r="AA39" i="5"/>
  <c r="AA38" i="5" s="1"/>
  <c r="I34" i="5"/>
  <c r="J50" i="5" s="1"/>
  <c r="X35" i="5"/>
  <c r="AA54" i="5"/>
  <c r="Y34" i="5"/>
  <c r="AA36" i="5"/>
  <c r="Z53" i="5"/>
  <c r="AA53" i="5"/>
  <c r="Y50" i="5"/>
  <c r="E34" i="5"/>
  <c r="E42" i="5"/>
  <c r="X42" i="5" s="1"/>
  <c r="Y42" i="5"/>
  <c r="X47" i="5"/>
  <c r="E50" i="5"/>
  <c r="AA51" i="5"/>
  <c r="AA47" i="5"/>
  <c r="Y46" i="5"/>
  <c r="Y38" i="5"/>
  <c r="X39" i="5"/>
  <c r="AA43" i="5"/>
  <c r="X49" i="5"/>
  <c r="Z35" i="5"/>
  <c r="X37" i="5"/>
  <c r="X40" i="5"/>
  <c r="X43" i="5"/>
  <c r="Z45" i="5"/>
  <c r="E46" i="5"/>
  <c r="I46" i="5"/>
  <c r="J38" i="5" s="1"/>
  <c r="Z48" i="5"/>
  <c r="F71" i="5"/>
  <c r="AA35" i="5"/>
  <c r="Z36" i="5"/>
  <c r="Z39" i="5"/>
  <c r="Z38" i="5" s="1"/>
  <c r="AA45" i="5"/>
  <c r="AA48" i="5"/>
  <c r="F34" i="5"/>
  <c r="E38" i="5"/>
  <c r="F46" i="5" l="1"/>
  <c r="AA63" i="5"/>
  <c r="X75" i="5"/>
  <c r="R121" i="2"/>
  <c r="S121" i="2"/>
  <c r="X54" i="5"/>
  <c r="Z50" i="5"/>
  <c r="Z42" i="5"/>
  <c r="Z46" i="5"/>
  <c r="AA34" i="5"/>
  <c r="AA50" i="5"/>
  <c r="AA46" i="5"/>
  <c r="X50" i="5"/>
  <c r="F38" i="5"/>
  <c r="Z34" i="5"/>
  <c r="AA42" i="5"/>
  <c r="F50" i="5"/>
  <c r="X38" i="5"/>
  <c r="F54" i="5"/>
  <c r="X34" i="5"/>
  <c r="X46" i="5"/>
  <c r="F42" i="5"/>
  <c r="R44" i="2" l="1"/>
  <c r="S44" i="2"/>
  <c r="T44" i="2"/>
  <c r="E25" i="1"/>
  <c r="E23" i="1"/>
  <c r="E21" i="1"/>
  <c r="E11" i="1"/>
  <c r="E16" i="1"/>
  <c r="E33" i="1" l="1"/>
  <c r="E37" i="1"/>
  <c r="E28" i="1"/>
  <c r="E34" i="1"/>
  <c r="E36" i="1"/>
  <c r="E41" i="1"/>
  <c r="U28" i="4"/>
  <c r="U27" i="4"/>
  <c r="U26" i="4"/>
  <c r="U24" i="4"/>
  <c r="U23" i="4"/>
  <c r="U22" i="4"/>
  <c r="U20" i="4"/>
  <c r="U19" i="4"/>
  <c r="U18" i="4"/>
  <c r="U16" i="4"/>
  <c r="U13" i="4" s="1"/>
  <c r="U15" i="4"/>
  <c r="U14" i="4"/>
  <c r="U12" i="4"/>
  <c r="U11" i="4"/>
  <c r="U10" i="4"/>
  <c r="U7" i="4"/>
  <c r="U8" i="4"/>
  <c r="U6" i="4"/>
  <c r="Q28" i="4"/>
  <c r="Q27" i="4"/>
  <c r="Q26" i="4"/>
  <c r="Q24" i="4"/>
  <c r="Q23" i="4"/>
  <c r="Q22" i="4"/>
  <c r="Q20" i="4"/>
  <c r="Q19" i="4"/>
  <c r="Q18" i="4"/>
  <c r="Q16" i="4"/>
  <c r="Q15" i="4"/>
  <c r="Q14" i="4"/>
  <c r="Q12" i="4"/>
  <c r="Q11" i="4"/>
  <c r="Q10" i="4"/>
  <c r="Q7" i="4"/>
  <c r="Q8" i="4"/>
  <c r="Q6" i="4"/>
  <c r="R83" i="2"/>
  <c r="S83" i="2"/>
  <c r="T83" i="2"/>
  <c r="U83" i="2" s="1"/>
  <c r="M28" i="4"/>
  <c r="M27" i="4"/>
  <c r="M26" i="4"/>
  <c r="M24" i="4"/>
  <c r="M23" i="4"/>
  <c r="M22" i="4"/>
  <c r="M20" i="4"/>
  <c r="M19" i="4"/>
  <c r="M18" i="4"/>
  <c r="M16" i="4"/>
  <c r="M15" i="4"/>
  <c r="M14" i="4"/>
  <c r="M12" i="4"/>
  <c r="M11" i="4"/>
  <c r="M10" i="4"/>
  <c r="M7" i="4"/>
  <c r="M8" i="4"/>
  <c r="M6" i="4"/>
  <c r="I28" i="4"/>
  <c r="I27" i="4"/>
  <c r="I26" i="4"/>
  <c r="I24" i="4"/>
  <c r="I23" i="4"/>
  <c r="I22" i="4"/>
  <c r="I20" i="4"/>
  <c r="I19" i="4"/>
  <c r="I18" i="4"/>
  <c r="I16" i="4"/>
  <c r="I15" i="4"/>
  <c r="I14" i="4"/>
  <c r="I12" i="4"/>
  <c r="I11" i="4"/>
  <c r="I10" i="4"/>
  <c r="I7" i="4"/>
  <c r="I8" i="4"/>
  <c r="I6" i="4"/>
  <c r="E28" i="4"/>
  <c r="E27" i="4"/>
  <c r="E26" i="4"/>
  <c r="E24" i="4"/>
  <c r="E23" i="4"/>
  <c r="E22" i="4"/>
  <c r="E20" i="4"/>
  <c r="E19" i="4"/>
  <c r="E18" i="4"/>
  <c r="E16" i="4"/>
  <c r="E15" i="4"/>
  <c r="E14" i="4"/>
  <c r="E13" i="4" s="1"/>
  <c r="E12" i="4"/>
  <c r="E11" i="4"/>
  <c r="E10" i="4"/>
  <c r="E7" i="4"/>
  <c r="E8" i="4"/>
  <c r="E6" i="4"/>
  <c r="Q13" i="4" l="1"/>
  <c r="I13" i="4"/>
  <c r="U81" i="2"/>
  <c r="M13" i="4"/>
  <c r="C13" i="4"/>
  <c r="Y28" i="4" l="1"/>
  <c r="AA28" i="4"/>
  <c r="Y27" i="4"/>
  <c r="Z26" i="4"/>
  <c r="Y26" i="4"/>
  <c r="Q25" i="4"/>
  <c r="R9" i="4" s="1"/>
  <c r="X26" i="4"/>
  <c r="AB25" i="4"/>
  <c r="W25" i="4"/>
  <c r="U25" i="4"/>
  <c r="V17" i="4" s="1"/>
  <c r="T25" i="4"/>
  <c r="S25" i="4"/>
  <c r="P25" i="4"/>
  <c r="O25" i="4"/>
  <c r="L25" i="4"/>
  <c r="K25" i="4"/>
  <c r="H25" i="4"/>
  <c r="G25" i="4"/>
  <c r="E25" i="4"/>
  <c r="F5" i="4" s="1"/>
  <c r="D25" i="4"/>
  <c r="C25" i="4"/>
  <c r="Y24" i="4"/>
  <c r="Z24" i="4"/>
  <c r="Z23" i="4"/>
  <c r="Y23" i="4"/>
  <c r="T125" i="2" s="1"/>
  <c r="X23" i="4"/>
  <c r="Y22" i="4"/>
  <c r="T5" i="2" s="1"/>
  <c r="AB21" i="4"/>
  <c r="W21" i="4"/>
  <c r="U21" i="4"/>
  <c r="V13" i="4" s="1"/>
  <c r="T21" i="4"/>
  <c r="S21" i="4"/>
  <c r="Q21" i="4"/>
  <c r="R17" i="4" s="1"/>
  <c r="P21" i="4"/>
  <c r="O21" i="4"/>
  <c r="M21" i="4"/>
  <c r="N25" i="4" s="1"/>
  <c r="L21" i="4"/>
  <c r="K21" i="4"/>
  <c r="I21" i="4"/>
  <c r="J5" i="4" s="1"/>
  <c r="H21" i="4"/>
  <c r="G21" i="4"/>
  <c r="E21" i="4"/>
  <c r="D21" i="4"/>
  <c r="C21" i="4"/>
  <c r="Z20" i="4"/>
  <c r="Y20" i="4"/>
  <c r="X20" i="4"/>
  <c r="Y19" i="4"/>
  <c r="U17" i="4"/>
  <c r="V25" i="4" s="1"/>
  <c r="Y18" i="4"/>
  <c r="Q17" i="4"/>
  <c r="R21" i="4" s="1"/>
  <c r="M17" i="4"/>
  <c r="N5" i="4" s="1"/>
  <c r="AA18" i="4"/>
  <c r="AB17" i="4"/>
  <c r="W17" i="4"/>
  <c r="T17" i="4"/>
  <c r="S17" i="4"/>
  <c r="P17" i="4"/>
  <c r="O17" i="4"/>
  <c r="L17" i="4"/>
  <c r="K17" i="4"/>
  <c r="H17" i="4"/>
  <c r="G17" i="4"/>
  <c r="D17" i="4"/>
  <c r="C17" i="4"/>
  <c r="Y16" i="4"/>
  <c r="V21" i="4"/>
  <c r="Y15" i="4"/>
  <c r="T41" i="2" s="1"/>
  <c r="AA15" i="4"/>
  <c r="Y14" i="4"/>
  <c r="T3" i="2" s="1"/>
  <c r="U3" i="2" s="1"/>
  <c r="R5" i="4"/>
  <c r="X14" i="4"/>
  <c r="AB13" i="4"/>
  <c r="W13" i="4"/>
  <c r="T13" i="4"/>
  <c r="S13" i="4"/>
  <c r="P13" i="4"/>
  <c r="O13" i="4"/>
  <c r="L13" i="4"/>
  <c r="K13" i="4"/>
  <c r="H13" i="4"/>
  <c r="G13" i="4"/>
  <c r="D13" i="4"/>
  <c r="Y12" i="4"/>
  <c r="AA12" i="4"/>
  <c r="Y11" i="4"/>
  <c r="Z10" i="4"/>
  <c r="Y10" i="4"/>
  <c r="Q9" i="4"/>
  <c r="R25" i="4" s="1"/>
  <c r="AB9" i="4"/>
  <c r="W9" i="4"/>
  <c r="U9" i="4"/>
  <c r="T9" i="4"/>
  <c r="S9" i="4"/>
  <c r="P9" i="4"/>
  <c r="O9" i="4"/>
  <c r="L9" i="4"/>
  <c r="K9" i="4"/>
  <c r="H9" i="4"/>
  <c r="G9" i="4"/>
  <c r="E9" i="4"/>
  <c r="F21" i="4" s="1"/>
  <c r="D9" i="4"/>
  <c r="C9" i="4"/>
  <c r="Y8" i="4"/>
  <c r="Z8" i="4"/>
  <c r="Z7" i="4"/>
  <c r="Y7" i="4"/>
  <c r="Y6" i="4"/>
  <c r="U5" i="4"/>
  <c r="V9" i="4" s="1"/>
  <c r="AB5" i="4"/>
  <c r="W5" i="4"/>
  <c r="V5" i="4"/>
  <c r="T5" i="4"/>
  <c r="S5" i="4"/>
  <c r="Q5" i="4"/>
  <c r="R13" i="4" s="1"/>
  <c r="P5" i="4"/>
  <c r="O5" i="4"/>
  <c r="L5" i="4"/>
  <c r="K5" i="4"/>
  <c r="I5" i="4"/>
  <c r="J21" i="4" s="1"/>
  <c r="H5" i="4"/>
  <c r="G5" i="4"/>
  <c r="D5" i="4"/>
  <c r="C5" i="4"/>
  <c r="Y9" i="4" l="1"/>
  <c r="R3" i="2"/>
  <c r="S3" i="2"/>
  <c r="S125" i="2"/>
  <c r="R125" i="2"/>
  <c r="Y5" i="4"/>
  <c r="Y25" i="4"/>
  <c r="Y13" i="4"/>
  <c r="Y17" i="4"/>
  <c r="Y21" i="4"/>
  <c r="Z6" i="4"/>
  <c r="Z5" i="4" s="1"/>
  <c r="X6" i="4"/>
  <c r="Z11" i="4"/>
  <c r="M9" i="4"/>
  <c r="N13" i="4" s="1"/>
  <c r="Z12" i="4"/>
  <c r="I9" i="4"/>
  <c r="X12" i="4"/>
  <c r="Z16" i="4"/>
  <c r="X16" i="4"/>
  <c r="Z19" i="4"/>
  <c r="E17" i="4"/>
  <c r="X19" i="4"/>
  <c r="X21" i="4"/>
  <c r="F9" i="4"/>
  <c r="Z22" i="4"/>
  <c r="Z21" i="4" s="1"/>
  <c r="X22" i="4"/>
  <c r="Z27" i="4"/>
  <c r="M25" i="4"/>
  <c r="N21" i="4" s="1"/>
  <c r="E5" i="4"/>
  <c r="M5" i="4"/>
  <c r="N17" i="4" s="1"/>
  <c r="X11" i="4"/>
  <c r="N9" i="4"/>
  <c r="Z14" i="4"/>
  <c r="Z28" i="4"/>
  <c r="I25" i="4"/>
  <c r="X28" i="4"/>
  <c r="AA6" i="4"/>
  <c r="X8" i="4"/>
  <c r="X7" i="4"/>
  <c r="X10" i="4"/>
  <c r="Z15" i="4"/>
  <c r="J25" i="4"/>
  <c r="X15" i="4"/>
  <c r="AA16" i="4"/>
  <c r="I17" i="4"/>
  <c r="J9" i="4" s="1"/>
  <c r="Z18" i="4"/>
  <c r="X18" i="4"/>
  <c r="AA19" i="4"/>
  <c r="AA22" i="4"/>
  <c r="X24" i="4"/>
  <c r="X27" i="4"/>
  <c r="AA10" i="4"/>
  <c r="AA7" i="4"/>
  <c r="AA20" i="4"/>
  <c r="AA23" i="4"/>
  <c r="AA26" i="4"/>
  <c r="AA8" i="4"/>
  <c r="AA11" i="4"/>
  <c r="AA14" i="4"/>
  <c r="AA24" i="4"/>
  <c r="AA27" i="4"/>
  <c r="E29" i="1"/>
  <c r="E30" i="1"/>
  <c r="E31" i="1"/>
  <c r="E53" i="4"/>
  <c r="E52" i="4"/>
  <c r="E51" i="4"/>
  <c r="E50" i="4" s="1"/>
  <c r="E40" i="4"/>
  <c r="E41" i="4"/>
  <c r="E39" i="4"/>
  <c r="U57" i="4"/>
  <c r="U54" i="4" s="1"/>
  <c r="V46" i="4" s="1"/>
  <c r="U56" i="4"/>
  <c r="U55" i="4"/>
  <c r="U53" i="4"/>
  <c r="U52" i="4"/>
  <c r="U51" i="4"/>
  <c r="U49" i="4"/>
  <c r="U48" i="4"/>
  <c r="U47" i="4"/>
  <c r="U45" i="4"/>
  <c r="U44" i="4"/>
  <c r="U43" i="4"/>
  <c r="U41" i="4"/>
  <c r="U40" i="4"/>
  <c r="U39" i="4"/>
  <c r="U36" i="4"/>
  <c r="U37" i="4"/>
  <c r="X37" i="4" s="1"/>
  <c r="R123" i="2" s="1"/>
  <c r="U35" i="4"/>
  <c r="Q57" i="4"/>
  <c r="Q56" i="4"/>
  <c r="Q55" i="4"/>
  <c r="Q53" i="4"/>
  <c r="Q52" i="4"/>
  <c r="Q51" i="4"/>
  <c r="Q49" i="4"/>
  <c r="Q48" i="4"/>
  <c r="Q47" i="4"/>
  <c r="Q45" i="4"/>
  <c r="Q44" i="4"/>
  <c r="Q43" i="4"/>
  <c r="Q42" i="4" s="1"/>
  <c r="R34" i="4" s="1"/>
  <c r="Q41" i="4"/>
  <c r="Q40" i="4"/>
  <c r="Q39" i="4"/>
  <c r="Q38" i="4" s="1"/>
  <c r="R54" i="4" s="1"/>
  <c r="Q36" i="4"/>
  <c r="Q34" i="4" s="1"/>
  <c r="R42" i="4" s="1"/>
  <c r="Q37" i="4"/>
  <c r="Q35" i="4"/>
  <c r="R14" i="2"/>
  <c r="S14" i="2"/>
  <c r="T14" i="2"/>
  <c r="S58" i="2"/>
  <c r="T58" i="2"/>
  <c r="R58" i="2"/>
  <c r="R71" i="2"/>
  <c r="T71" i="2"/>
  <c r="M57" i="4"/>
  <c r="M56" i="4"/>
  <c r="M55" i="4"/>
  <c r="M53" i="4"/>
  <c r="M52" i="4"/>
  <c r="Z52" i="4" s="1"/>
  <c r="M51" i="4"/>
  <c r="M49" i="4"/>
  <c r="M48" i="4"/>
  <c r="M47" i="4"/>
  <c r="M45" i="4"/>
  <c r="M44" i="4"/>
  <c r="M43" i="4"/>
  <c r="M42" i="4" s="1"/>
  <c r="N38" i="4" s="1"/>
  <c r="M41" i="4"/>
  <c r="AA41" i="4" s="1"/>
  <c r="M40" i="4"/>
  <c r="Z40" i="4" s="1"/>
  <c r="M39" i="4"/>
  <c r="M36" i="4"/>
  <c r="M37" i="4"/>
  <c r="M35" i="4"/>
  <c r="I57" i="4"/>
  <c r="I56" i="4"/>
  <c r="I55" i="4"/>
  <c r="I53" i="4"/>
  <c r="I52" i="4"/>
  <c r="I51" i="4"/>
  <c r="I49" i="4"/>
  <c r="I48" i="4"/>
  <c r="I46" i="4" s="1"/>
  <c r="J38" i="4" s="1"/>
  <c r="I47" i="4"/>
  <c r="I45" i="4"/>
  <c r="Z45" i="4" s="1"/>
  <c r="I44" i="4"/>
  <c r="I43" i="4"/>
  <c r="I41" i="4"/>
  <c r="I40" i="4"/>
  <c r="I39" i="4"/>
  <c r="I36" i="4"/>
  <c r="I37" i="4"/>
  <c r="I35" i="4"/>
  <c r="E57" i="4"/>
  <c r="X57" i="4" s="1"/>
  <c r="E56" i="4"/>
  <c r="X56" i="4" s="1"/>
  <c r="R4" i="2" s="1"/>
  <c r="E55" i="4"/>
  <c r="E49" i="4"/>
  <c r="E48" i="4"/>
  <c r="E47" i="4"/>
  <c r="E45" i="4"/>
  <c r="E44" i="4"/>
  <c r="E43" i="4"/>
  <c r="E36" i="4"/>
  <c r="E37" i="4"/>
  <c r="E35" i="4"/>
  <c r="C34" i="4"/>
  <c r="Y57" i="4"/>
  <c r="Y56" i="4"/>
  <c r="T4" i="2" s="1"/>
  <c r="U4" i="2" s="1"/>
  <c r="Y55" i="4"/>
  <c r="AB54" i="4"/>
  <c r="W54" i="4"/>
  <c r="T54" i="4"/>
  <c r="S54" i="4"/>
  <c r="P54" i="4"/>
  <c r="O54" i="4"/>
  <c r="L54" i="4"/>
  <c r="K54" i="4"/>
  <c r="H54" i="4"/>
  <c r="G54" i="4"/>
  <c r="D54" i="4"/>
  <c r="C54" i="4"/>
  <c r="Y53" i="4"/>
  <c r="Y52" i="4"/>
  <c r="Y51" i="4"/>
  <c r="AB50" i="4"/>
  <c r="W50" i="4"/>
  <c r="T50" i="4"/>
  <c r="S50" i="4"/>
  <c r="P50" i="4"/>
  <c r="O50" i="4"/>
  <c r="L50" i="4"/>
  <c r="K50" i="4"/>
  <c r="H50" i="4"/>
  <c r="G50" i="4"/>
  <c r="D50" i="4"/>
  <c r="C50" i="4"/>
  <c r="Y49" i="4"/>
  <c r="Y48" i="4"/>
  <c r="Y47" i="4"/>
  <c r="AB46" i="4"/>
  <c r="W46" i="4"/>
  <c r="T46" i="4"/>
  <c r="S46" i="4"/>
  <c r="P46" i="4"/>
  <c r="O46" i="4"/>
  <c r="L46" i="4"/>
  <c r="K46" i="4"/>
  <c r="H46" i="4"/>
  <c r="G46" i="4"/>
  <c r="D46" i="4"/>
  <c r="C46" i="4"/>
  <c r="Y45" i="4"/>
  <c r="Y44" i="4"/>
  <c r="Y43" i="4"/>
  <c r="T99" i="2" s="1"/>
  <c r="AB42" i="4"/>
  <c r="W42" i="4"/>
  <c r="T42" i="4"/>
  <c r="S42" i="4"/>
  <c r="P42" i="4"/>
  <c r="O42" i="4"/>
  <c r="L42" i="4"/>
  <c r="K42" i="4"/>
  <c r="H42" i="4"/>
  <c r="G42" i="4"/>
  <c r="D42" i="4"/>
  <c r="C42" i="4"/>
  <c r="Y41" i="4"/>
  <c r="Y40" i="4"/>
  <c r="T8" i="2" s="1"/>
  <c r="Y39" i="4"/>
  <c r="AB38" i="4"/>
  <c r="W38" i="4"/>
  <c r="T38" i="4"/>
  <c r="S38" i="4"/>
  <c r="P38" i="4"/>
  <c r="O38" i="4"/>
  <c r="L38" i="4"/>
  <c r="K38" i="4"/>
  <c r="H38" i="4"/>
  <c r="G38" i="4"/>
  <c r="D38" i="4"/>
  <c r="C38" i="4"/>
  <c r="Y37" i="4"/>
  <c r="T123" i="2" s="1"/>
  <c r="Z37" i="4"/>
  <c r="Y36" i="4"/>
  <c r="Y35" i="4"/>
  <c r="T120" i="2" s="1"/>
  <c r="AB34" i="4"/>
  <c r="W34" i="4"/>
  <c r="T34" i="4"/>
  <c r="S34" i="4"/>
  <c r="P34" i="4"/>
  <c r="O34" i="4"/>
  <c r="L34" i="4"/>
  <c r="K34" i="4"/>
  <c r="H34" i="4"/>
  <c r="G34" i="4"/>
  <c r="D34" i="4"/>
  <c r="Q46" i="4" l="1"/>
  <c r="R50" i="4" s="1"/>
  <c r="AA57" i="4"/>
  <c r="U46" i="4"/>
  <c r="V54" i="4" s="1"/>
  <c r="U38" i="4"/>
  <c r="V34" i="4" s="1"/>
  <c r="E54" i="4"/>
  <c r="F34" i="4" s="1"/>
  <c r="Z56" i="4"/>
  <c r="Q50" i="4"/>
  <c r="R46" i="4" s="1"/>
  <c r="U42" i="4"/>
  <c r="V50" i="4" s="1"/>
  <c r="U50" i="4"/>
  <c r="V42" i="4" s="1"/>
  <c r="Z41" i="4"/>
  <c r="AA44" i="4"/>
  <c r="AA13" i="4"/>
  <c r="R41" i="2"/>
  <c r="S41" i="2"/>
  <c r="R5" i="2"/>
  <c r="S5" i="2"/>
  <c r="Z9" i="4"/>
  <c r="Z17" i="4"/>
  <c r="Z13" i="4"/>
  <c r="Z25" i="4"/>
  <c r="AA17" i="4"/>
  <c r="AA21" i="4"/>
  <c r="AA5" i="4"/>
  <c r="J17" i="4"/>
  <c r="X9" i="4"/>
  <c r="AA25" i="4"/>
  <c r="AA9" i="4"/>
  <c r="X13" i="4"/>
  <c r="F17" i="4"/>
  <c r="J13" i="4"/>
  <c r="X25" i="4"/>
  <c r="X5" i="4"/>
  <c r="F25" i="4"/>
  <c r="F13" i="4"/>
  <c r="X17" i="4"/>
  <c r="AA51" i="4"/>
  <c r="Z51" i="4"/>
  <c r="E38" i="4"/>
  <c r="F50" i="4" s="1"/>
  <c r="X39" i="4"/>
  <c r="Z44" i="4"/>
  <c r="X49" i="4"/>
  <c r="U34" i="4"/>
  <c r="V38" i="4" s="1"/>
  <c r="Z35" i="4"/>
  <c r="Z53" i="4"/>
  <c r="X40" i="4"/>
  <c r="S8" i="2" s="1"/>
  <c r="S4" i="2"/>
  <c r="S71" i="2"/>
  <c r="S123" i="2"/>
  <c r="R8" i="2"/>
  <c r="Z39" i="4"/>
  <c r="Z38" i="4" s="1"/>
  <c r="Y34" i="4"/>
  <c r="X36" i="4"/>
  <c r="M34" i="4"/>
  <c r="N46" i="4" s="1"/>
  <c r="Z36" i="4"/>
  <c r="Z34" i="4" s="1"/>
  <c r="M46" i="4"/>
  <c r="N34" i="4" s="1"/>
  <c r="AA47" i="4"/>
  <c r="M50" i="4"/>
  <c r="N54" i="4" s="1"/>
  <c r="AA53" i="4"/>
  <c r="Z49" i="4"/>
  <c r="Z55" i="4"/>
  <c r="Z48" i="4"/>
  <c r="I50" i="4"/>
  <c r="J34" i="4" s="1"/>
  <c r="Y50" i="4"/>
  <c r="I34" i="4"/>
  <c r="J50" i="4" s="1"/>
  <c r="X43" i="4"/>
  <c r="X55" i="4"/>
  <c r="I54" i="4"/>
  <c r="J42" i="4" s="1"/>
  <c r="X52" i="4"/>
  <c r="X53" i="4"/>
  <c r="E34" i="4"/>
  <c r="AA48" i="4"/>
  <c r="Y54" i="4"/>
  <c r="Y46" i="4"/>
  <c r="Y42" i="4"/>
  <c r="Y38" i="4"/>
  <c r="X41" i="4"/>
  <c r="X44" i="4"/>
  <c r="X47" i="4"/>
  <c r="X35" i="4"/>
  <c r="AA36" i="4"/>
  <c r="I38" i="4"/>
  <c r="M38" i="4"/>
  <c r="N42" i="4" s="1"/>
  <c r="AA39" i="4"/>
  <c r="Z43" i="4"/>
  <c r="X45" i="4"/>
  <c r="X48" i="4"/>
  <c r="AA49" i="4"/>
  <c r="X51" i="4"/>
  <c r="AA52" i="4"/>
  <c r="M54" i="4"/>
  <c r="N50" i="4" s="1"/>
  <c r="Q54" i="4"/>
  <c r="R38" i="4" s="1"/>
  <c r="AA55" i="4"/>
  <c r="AA37" i="4"/>
  <c r="F38" i="4"/>
  <c r="AA40" i="4"/>
  <c r="E42" i="4"/>
  <c r="I42" i="4"/>
  <c r="J54" i="4" s="1"/>
  <c r="AA43" i="4"/>
  <c r="Z47" i="4"/>
  <c r="F54" i="4"/>
  <c r="AA56" i="4"/>
  <c r="Z57" i="4"/>
  <c r="AA35" i="4"/>
  <c r="AA45" i="4"/>
  <c r="E46" i="4"/>
  <c r="E39" i="1"/>
  <c r="E35" i="1"/>
  <c r="E32" i="1"/>
  <c r="E45" i="1"/>
  <c r="E43" i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10" i="1" s="1"/>
  <c r="A11" i="1" s="1"/>
  <c r="A12" i="1" s="1"/>
  <c r="A13" i="1" s="1"/>
  <c r="A14" i="1" s="1"/>
  <c r="U86" i="4"/>
  <c r="U85" i="4"/>
  <c r="U84" i="4"/>
  <c r="U82" i="4"/>
  <c r="U81" i="4"/>
  <c r="U80" i="4"/>
  <c r="U78" i="4"/>
  <c r="U77" i="4"/>
  <c r="U76" i="4"/>
  <c r="U74" i="4"/>
  <c r="U73" i="4"/>
  <c r="U72" i="4"/>
  <c r="U70" i="4"/>
  <c r="U69" i="4"/>
  <c r="U68" i="4"/>
  <c r="U65" i="4"/>
  <c r="U66" i="4"/>
  <c r="U64" i="4"/>
  <c r="Q86" i="4"/>
  <c r="Q85" i="4"/>
  <c r="Q84" i="4"/>
  <c r="Q82" i="4"/>
  <c r="Q81" i="4"/>
  <c r="Q80" i="4"/>
  <c r="Q78" i="4"/>
  <c r="Q77" i="4"/>
  <c r="Q76" i="4"/>
  <c r="Q74" i="4"/>
  <c r="Q73" i="4"/>
  <c r="Q72" i="4"/>
  <c r="Q70" i="4"/>
  <c r="Q69" i="4"/>
  <c r="Q68" i="4"/>
  <c r="Q65" i="4"/>
  <c r="Q66" i="4"/>
  <c r="Q64" i="4"/>
  <c r="M86" i="4"/>
  <c r="M85" i="4"/>
  <c r="M84" i="4"/>
  <c r="M82" i="4"/>
  <c r="M81" i="4"/>
  <c r="M80" i="4"/>
  <c r="M78" i="4"/>
  <c r="M77" i="4"/>
  <c r="M76" i="4"/>
  <c r="M74" i="4"/>
  <c r="M73" i="4"/>
  <c r="M72" i="4"/>
  <c r="M70" i="4"/>
  <c r="M69" i="4"/>
  <c r="M68" i="4"/>
  <c r="M65" i="4"/>
  <c r="M66" i="4"/>
  <c r="M64" i="4"/>
  <c r="I86" i="4"/>
  <c r="I85" i="4"/>
  <c r="I84" i="4"/>
  <c r="I82" i="4"/>
  <c r="I81" i="4"/>
  <c r="I80" i="4"/>
  <c r="I78" i="4"/>
  <c r="I77" i="4"/>
  <c r="I76" i="4"/>
  <c r="I74" i="4"/>
  <c r="I73" i="4"/>
  <c r="I72" i="4"/>
  <c r="I70" i="4"/>
  <c r="I69" i="4"/>
  <c r="I68" i="4"/>
  <c r="I65" i="4"/>
  <c r="I66" i="4"/>
  <c r="I64" i="4"/>
  <c r="C63" i="4"/>
  <c r="E86" i="4"/>
  <c r="E85" i="4"/>
  <c r="E84" i="4"/>
  <c r="E82" i="4"/>
  <c r="E81" i="4"/>
  <c r="E80" i="4"/>
  <c r="E78" i="4"/>
  <c r="E77" i="4"/>
  <c r="E76" i="4"/>
  <c r="E74" i="4"/>
  <c r="E73" i="4"/>
  <c r="E72" i="4"/>
  <c r="E70" i="4"/>
  <c r="E69" i="4"/>
  <c r="E67" i="4" s="1"/>
  <c r="E68" i="4"/>
  <c r="E65" i="4"/>
  <c r="E66" i="4"/>
  <c r="E64" i="4"/>
  <c r="E63" i="4" s="1"/>
  <c r="I63" i="4" l="1"/>
  <c r="Z50" i="4"/>
  <c r="AA50" i="4"/>
  <c r="Z42" i="4"/>
  <c r="R99" i="2"/>
  <c r="S99" i="2"/>
  <c r="S120" i="2"/>
  <c r="R120" i="2"/>
  <c r="X34" i="4"/>
  <c r="Z54" i="4"/>
  <c r="X50" i="4"/>
  <c r="Z46" i="4"/>
  <c r="AA46" i="4"/>
  <c r="AA54" i="4"/>
  <c r="F46" i="4"/>
  <c r="X42" i="4"/>
  <c r="AA42" i="4"/>
  <c r="AA34" i="4"/>
  <c r="AA38" i="4"/>
  <c r="F42" i="4"/>
  <c r="X46" i="4"/>
  <c r="X38" i="4"/>
  <c r="J46" i="4"/>
  <c r="X54" i="4"/>
  <c r="U63" i="4"/>
  <c r="V67" i="4" s="1"/>
  <c r="Q63" i="4"/>
  <c r="R71" i="4" s="1"/>
  <c r="M63" i="4"/>
  <c r="N75" i="4" s="1"/>
  <c r="Y86" i="4"/>
  <c r="I83" i="4"/>
  <c r="J71" i="4" s="1"/>
  <c r="AA86" i="4"/>
  <c r="Y85" i="4"/>
  <c r="M83" i="4"/>
  <c r="N79" i="4" s="1"/>
  <c r="X85" i="4"/>
  <c r="Y84" i="4"/>
  <c r="Q83" i="4"/>
  <c r="R67" i="4" s="1"/>
  <c r="AA84" i="4"/>
  <c r="AB83" i="4"/>
  <c r="W83" i="4"/>
  <c r="U83" i="4"/>
  <c r="V75" i="4" s="1"/>
  <c r="T83" i="4"/>
  <c r="S83" i="4"/>
  <c r="P83" i="4"/>
  <c r="O83" i="4"/>
  <c r="L83" i="4"/>
  <c r="K83" i="4"/>
  <c r="H83" i="4"/>
  <c r="G83" i="4"/>
  <c r="D83" i="4"/>
  <c r="C83" i="4"/>
  <c r="Y82" i="4"/>
  <c r="Z82" i="4"/>
  <c r="X82" i="4"/>
  <c r="Y81" i="4"/>
  <c r="Z81" i="4"/>
  <c r="AA81" i="4"/>
  <c r="Y80" i="4"/>
  <c r="Z80" i="4"/>
  <c r="AB79" i="4"/>
  <c r="W79" i="4"/>
  <c r="U79" i="4"/>
  <c r="V71" i="4" s="1"/>
  <c r="T79" i="4"/>
  <c r="S79" i="4"/>
  <c r="Q79" i="4"/>
  <c r="R75" i="4" s="1"/>
  <c r="P79" i="4"/>
  <c r="O79" i="4"/>
  <c r="M79" i="4"/>
  <c r="N83" i="4" s="1"/>
  <c r="L79" i="4"/>
  <c r="K79" i="4"/>
  <c r="I79" i="4"/>
  <c r="J63" i="4" s="1"/>
  <c r="H79" i="4"/>
  <c r="G79" i="4"/>
  <c r="E79" i="4"/>
  <c r="D79" i="4"/>
  <c r="C79" i="4"/>
  <c r="Z78" i="4"/>
  <c r="Y78" i="4"/>
  <c r="X78" i="4"/>
  <c r="AA77" i="4"/>
  <c r="Y77" i="4"/>
  <c r="U75" i="4"/>
  <c r="V83" i="4" s="1"/>
  <c r="Z77" i="4"/>
  <c r="Y76" i="4"/>
  <c r="Q75" i="4"/>
  <c r="R79" i="4" s="1"/>
  <c r="M75" i="4"/>
  <c r="N63" i="4" s="1"/>
  <c r="I75" i="4"/>
  <c r="J67" i="4" s="1"/>
  <c r="AA76" i="4"/>
  <c r="AB75" i="4"/>
  <c r="W75" i="4"/>
  <c r="T75" i="4"/>
  <c r="S75" i="4"/>
  <c r="P75" i="4"/>
  <c r="O75" i="4"/>
  <c r="L75" i="4"/>
  <c r="K75" i="4"/>
  <c r="H75" i="4"/>
  <c r="G75" i="4"/>
  <c r="D75" i="4"/>
  <c r="C75" i="4"/>
  <c r="Y74" i="4"/>
  <c r="U71" i="4"/>
  <c r="V79" i="4" s="1"/>
  <c r="Z74" i="4"/>
  <c r="Y73" i="4"/>
  <c r="Z73" i="4"/>
  <c r="AA73" i="4"/>
  <c r="Y72" i="4"/>
  <c r="Q71" i="4"/>
  <c r="R63" i="4" s="1"/>
  <c r="Z72" i="4"/>
  <c r="X72" i="4"/>
  <c r="AB71" i="4"/>
  <c r="W71" i="4"/>
  <c r="T71" i="4"/>
  <c r="S71" i="4"/>
  <c r="P71" i="4"/>
  <c r="O71" i="4"/>
  <c r="L71" i="4"/>
  <c r="K71" i="4"/>
  <c r="H71" i="4"/>
  <c r="G71" i="4"/>
  <c r="D71" i="4"/>
  <c r="C71" i="4"/>
  <c r="Y70" i="4"/>
  <c r="X70" i="4"/>
  <c r="AA70" i="4"/>
  <c r="Y69" i="4"/>
  <c r="Z69" i="4"/>
  <c r="X69" i="4"/>
  <c r="Z68" i="4"/>
  <c r="Y68" i="4"/>
  <c r="Q67" i="4"/>
  <c r="R83" i="4" s="1"/>
  <c r="X68" i="4"/>
  <c r="AB67" i="4"/>
  <c r="W67" i="4"/>
  <c r="U67" i="4"/>
  <c r="V63" i="4" s="1"/>
  <c r="T67" i="4"/>
  <c r="S67" i="4"/>
  <c r="P67" i="4"/>
  <c r="O67" i="4"/>
  <c r="L67" i="4"/>
  <c r="K67" i="4"/>
  <c r="H67" i="4"/>
  <c r="G67" i="4"/>
  <c r="F79" i="4"/>
  <c r="D67" i="4"/>
  <c r="C67" i="4"/>
  <c r="Y66" i="4"/>
  <c r="Z66" i="4"/>
  <c r="X66" i="4"/>
  <c r="Z65" i="4"/>
  <c r="Y65" i="4"/>
  <c r="X65" i="4"/>
  <c r="Y64" i="4"/>
  <c r="Z64" i="4"/>
  <c r="AB63" i="4"/>
  <c r="W63" i="4"/>
  <c r="T63" i="4"/>
  <c r="S63" i="4"/>
  <c r="P63" i="4"/>
  <c r="O63" i="4"/>
  <c r="L63" i="4"/>
  <c r="K63" i="4"/>
  <c r="J79" i="4"/>
  <c r="H63" i="4"/>
  <c r="G63" i="4"/>
  <c r="D63" i="4"/>
  <c r="Y79" i="4" l="1"/>
  <c r="Y71" i="4"/>
  <c r="Y63" i="4"/>
  <c r="Y83" i="4"/>
  <c r="X79" i="4"/>
  <c r="Y75" i="4"/>
  <c r="Y67" i="4"/>
  <c r="X63" i="4"/>
  <c r="Z63" i="4"/>
  <c r="Z71" i="4"/>
  <c r="Z79" i="4"/>
  <c r="X76" i="4"/>
  <c r="AA80" i="4"/>
  <c r="Z84" i="4"/>
  <c r="X86" i="4"/>
  <c r="X73" i="4"/>
  <c r="AA74" i="4"/>
  <c r="X64" i="4"/>
  <c r="AA65" i="4"/>
  <c r="I67" i="4"/>
  <c r="AA68" i="4"/>
  <c r="AA78" i="4"/>
  <c r="AA75" i="4" s="1"/>
  <c r="Z85" i="4"/>
  <c r="AA66" i="4"/>
  <c r="F67" i="4"/>
  <c r="AA69" i="4"/>
  <c r="Z70" i="4"/>
  <c r="Z67" i="4" s="1"/>
  <c r="E71" i="4"/>
  <c r="I71" i="4"/>
  <c r="J83" i="4" s="1"/>
  <c r="M71" i="4"/>
  <c r="N67" i="4" s="1"/>
  <c r="AA72" i="4"/>
  <c r="Z76" i="4"/>
  <c r="Z75" i="4" s="1"/>
  <c r="X81" i="4"/>
  <c r="AA82" i="4"/>
  <c r="F83" i="4"/>
  <c r="X84" i="4"/>
  <c r="AA85" i="4"/>
  <c r="AA83" i="4" s="1"/>
  <c r="Z86" i="4"/>
  <c r="AA64" i="4"/>
  <c r="M67" i="4"/>
  <c r="N71" i="4" s="1"/>
  <c r="X74" i="4"/>
  <c r="X77" i="4"/>
  <c r="X80" i="4"/>
  <c r="E83" i="4"/>
  <c r="E75" i="4"/>
  <c r="E38" i="1"/>
  <c r="E44" i="1"/>
  <c r="U115" i="4"/>
  <c r="U114" i="4"/>
  <c r="U113" i="4"/>
  <c r="U111" i="4"/>
  <c r="U110" i="4"/>
  <c r="U109" i="4"/>
  <c r="U107" i="4"/>
  <c r="U106" i="4"/>
  <c r="U105" i="4"/>
  <c r="U103" i="4"/>
  <c r="U102" i="4"/>
  <c r="U101" i="4"/>
  <c r="U99" i="4"/>
  <c r="U98" i="4"/>
  <c r="U97" i="4"/>
  <c r="U94" i="4"/>
  <c r="U95" i="4"/>
  <c r="U93" i="4"/>
  <c r="Q115" i="4"/>
  <c r="Q114" i="4"/>
  <c r="Q113" i="4"/>
  <c r="Q111" i="4"/>
  <c r="Q110" i="4"/>
  <c r="Q109" i="4"/>
  <c r="Q107" i="4"/>
  <c r="Q106" i="4"/>
  <c r="Q105" i="4"/>
  <c r="Q103" i="4"/>
  <c r="Q102" i="4"/>
  <c r="Q101" i="4"/>
  <c r="Q99" i="4"/>
  <c r="Q98" i="4"/>
  <c r="Q97" i="4"/>
  <c r="Q94" i="4"/>
  <c r="Q95" i="4"/>
  <c r="Q93" i="4"/>
  <c r="M115" i="4"/>
  <c r="M114" i="4"/>
  <c r="M113" i="4"/>
  <c r="M111" i="4"/>
  <c r="M110" i="4"/>
  <c r="M109" i="4"/>
  <c r="M107" i="4"/>
  <c r="M106" i="4"/>
  <c r="M105" i="4"/>
  <c r="M103" i="4"/>
  <c r="M102" i="4"/>
  <c r="M101" i="4"/>
  <c r="M99" i="4"/>
  <c r="M98" i="4"/>
  <c r="M97" i="4"/>
  <c r="M94" i="4"/>
  <c r="M95" i="4"/>
  <c r="M93" i="4"/>
  <c r="I115" i="4"/>
  <c r="I114" i="4"/>
  <c r="I113" i="4"/>
  <c r="I111" i="4"/>
  <c r="I110" i="4"/>
  <c r="I109" i="4"/>
  <c r="I107" i="4"/>
  <c r="I106" i="4"/>
  <c r="I105" i="4"/>
  <c r="I103" i="4"/>
  <c r="I102" i="4"/>
  <c r="I101" i="4"/>
  <c r="I99" i="4"/>
  <c r="I98" i="4"/>
  <c r="I97" i="4"/>
  <c r="I94" i="4"/>
  <c r="I95" i="4"/>
  <c r="I93" i="4"/>
  <c r="E115" i="4"/>
  <c r="E114" i="4"/>
  <c r="E113" i="4"/>
  <c r="E111" i="4"/>
  <c r="E110" i="4"/>
  <c r="E109" i="4"/>
  <c r="E107" i="4"/>
  <c r="E106" i="4"/>
  <c r="E105" i="4"/>
  <c r="E103" i="4"/>
  <c r="E102" i="4"/>
  <c r="E101" i="4"/>
  <c r="E99" i="4"/>
  <c r="E98" i="4"/>
  <c r="E97" i="4"/>
  <c r="E94" i="4"/>
  <c r="E95" i="4"/>
  <c r="E93" i="4"/>
  <c r="AA79" i="4" l="1"/>
  <c r="AA67" i="4"/>
  <c r="F71" i="4"/>
  <c r="X75" i="4"/>
  <c r="X71" i="4"/>
  <c r="F75" i="4"/>
  <c r="J75" i="4"/>
  <c r="X67" i="4"/>
  <c r="AA63" i="4"/>
  <c r="AA71" i="4"/>
  <c r="F63" i="4"/>
  <c r="X83" i="4"/>
  <c r="Z83" i="4"/>
  <c r="X97" i="4"/>
  <c r="C100" i="4"/>
  <c r="D100" i="4"/>
  <c r="E100" i="4"/>
  <c r="G100" i="4"/>
  <c r="H100" i="4"/>
  <c r="I100" i="4"/>
  <c r="K100" i="4"/>
  <c r="L100" i="4"/>
  <c r="M100" i="4"/>
  <c r="O100" i="4"/>
  <c r="P100" i="4"/>
  <c r="Q100" i="4"/>
  <c r="R92" i="4" s="1"/>
  <c r="S100" i="4"/>
  <c r="T100" i="4"/>
  <c r="U100" i="4"/>
  <c r="V108" i="4" s="1"/>
  <c r="W100" i="4"/>
  <c r="Y115" i="4"/>
  <c r="AA115" i="4"/>
  <c r="Y114" i="4"/>
  <c r="Z113" i="4"/>
  <c r="Y113" i="4"/>
  <c r="Q112" i="4"/>
  <c r="R96" i="4" s="1"/>
  <c r="X113" i="4"/>
  <c r="AB112" i="4"/>
  <c r="W112" i="4"/>
  <c r="U112" i="4"/>
  <c r="V104" i="4" s="1"/>
  <c r="T112" i="4"/>
  <c r="S112" i="4"/>
  <c r="P112" i="4"/>
  <c r="O112" i="4"/>
  <c r="L112" i="4"/>
  <c r="K112" i="4"/>
  <c r="H112" i="4"/>
  <c r="G112" i="4"/>
  <c r="E112" i="4"/>
  <c r="D112" i="4"/>
  <c r="C112" i="4"/>
  <c r="Y111" i="4"/>
  <c r="Z111" i="4"/>
  <c r="Z110" i="4"/>
  <c r="Y110" i="4"/>
  <c r="T16" i="2" s="1"/>
  <c r="X110" i="4"/>
  <c r="Y109" i="4"/>
  <c r="T117" i="2" s="1"/>
  <c r="AB108" i="4"/>
  <c r="W108" i="4"/>
  <c r="U108" i="4"/>
  <c r="V100" i="4" s="1"/>
  <c r="T108" i="4"/>
  <c r="S108" i="4"/>
  <c r="Q108" i="4"/>
  <c r="R104" i="4" s="1"/>
  <c r="P108" i="4"/>
  <c r="O108" i="4"/>
  <c r="L108" i="4"/>
  <c r="K108" i="4"/>
  <c r="I108" i="4"/>
  <c r="J92" i="4" s="1"/>
  <c r="H108" i="4"/>
  <c r="G108" i="4"/>
  <c r="E108" i="4"/>
  <c r="D108" i="4"/>
  <c r="C108" i="4"/>
  <c r="Y107" i="4"/>
  <c r="Z107" i="4"/>
  <c r="X107" i="4"/>
  <c r="AA106" i="4"/>
  <c r="Y106" i="4"/>
  <c r="U104" i="4"/>
  <c r="V112" i="4" s="1"/>
  <c r="Y105" i="4"/>
  <c r="Q104" i="4"/>
  <c r="R108" i="4" s="1"/>
  <c r="M104" i="4"/>
  <c r="AB104" i="4"/>
  <c r="W104" i="4"/>
  <c r="T104" i="4"/>
  <c r="S104" i="4"/>
  <c r="P104" i="4"/>
  <c r="O104" i="4"/>
  <c r="L104" i="4"/>
  <c r="K104" i="4"/>
  <c r="H104" i="4"/>
  <c r="G104" i="4"/>
  <c r="D104" i="4"/>
  <c r="C104" i="4"/>
  <c r="AA103" i="4"/>
  <c r="Y103" i="4"/>
  <c r="Y102" i="4"/>
  <c r="T96" i="2" s="1"/>
  <c r="Y101" i="4"/>
  <c r="X101" i="4"/>
  <c r="AB100" i="4"/>
  <c r="Y99" i="4"/>
  <c r="AA99" i="4"/>
  <c r="Y98" i="4"/>
  <c r="Y97" i="4"/>
  <c r="Q96" i="4"/>
  <c r="R112" i="4" s="1"/>
  <c r="AB96" i="4"/>
  <c r="W96" i="4"/>
  <c r="U96" i="4"/>
  <c r="V92" i="4" s="1"/>
  <c r="T96" i="4"/>
  <c r="S96" i="4"/>
  <c r="P96" i="4"/>
  <c r="O96" i="4"/>
  <c r="L96" i="4"/>
  <c r="K96" i="4"/>
  <c r="H96" i="4"/>
  <c r="G96" i="4"/>
  <c r="E96" i="4"/>
  <c r="F108" i="4" s="1"/>
  <c r="D96" i="4"/>
  <c r="C96" i="4"/>
  <c r="Y95" i="4"/>
  <c r="Z95" i="4"/>
  <c r="AA94" i="4"/>
  <c r="Y94" i="4"/>
  <c r="Z94" i="4"/>
  <c r="AA93" i="4"/>
  <c r="Y93" i="4"/>
  <c r="Z93" i="4"/>
  <c r="AB92" i="4"/>
  <c r="W92" i="4"/>
  <c r="U92" i="4"/>
  <c r="V96" i="4" s="1"/>
  <c r="T92" i="4"/>
  <c r="S92" i="4"/>
  <c r="P92" i="4"/>
  <c r="O92" i="4"/>
  <c r="N92" i="4"/>
  <c r="M92" i="4"/>
  <c r="N104" i="4" s="1"/>
  <c r="L92" i="4"/>
  <c r="K92" i="4"/>
  <c r="I92" i="4"/>
  <c r="J108" i="4" s="1"/>
  <c r="H92" i="4"/>
  <c r="G92" i="4"/>
  <c r="F92" i="4"/>
  <c r="E92" i="4"/>
  <c r="D92" i="4"/>
  <c r="C92" i="4"/>
  <c r="Y104" i="4" l="1"/>
  <c r="R16" i="2"/>
  <c r="S16" i="2"/>
  <c r="Z92" i="4"/>
  <c r="Y92" i="4"/>
  <c r="Y100" i="4"/>
  <c r="Y112" i="4"/>
  <c r="Y108" i="4"/>
  <c r="Y96" i="4"/>
  <c r="Z97" i="4"/>
  <c r="X94" i="4"/>
  <c r="X95" i="4"/>
  <c r="Z99" i="4"/>
  <c r="I96" i="4"/>
  <c r="X99" i="4"/>
  <c r="Z103" i="4"/>
  <c r="X103" i="4"/>
  <c r="Z106" i="4"/>
  <c r="E104" i="4"/>
  <c r="F100" i="4" s="1"/>
  <c r="X106" i="4"/>
  <c r="F96" i="4"/>
  <c r="Z109" i="4"/>
  <c r="Z108" i="4" s="1"/>
  <c r="X109" i="4"/>
  <c r="Z114" i="4"/>
  <c r="M112" i="4"/>
  <c r="N108" i="4" s="1"/>
  <c r="X93" i="4"/>
  <c r="X98" i="4"/>
  <c r="N96" i="4"/>
  <c r="Z101" i="4"/>
  <c r="AA102" i="4"/>
  <c r="AA105" i="4"/>
  <c r="I112" i="4"/>
  <c r="J100" i="4" s="1"/>
  <c r="Z115" i="4"/>
  <c r="X115" i="4"/>
  <c r="Z98" i="4"/>
  <c r="M96" i="4"/>
  <c r="N100" i="4" s="1"/>
  <c r="F112" i="4"/>
  <c r="Q92" i="4"/>
  <c r="R100" i="4" s="1"/>
  <c r="Z102" i="4"/>
  <c r="J112" i="4"/>
  <c r="X102" i="4"/>
  <c r="I104" i="4"/>
  <c r="J96" i="4" s="1"/>
  <c r="Z105" i="4"/>
  <c r="X105" i="4"/>
  <c r="M108" i="4"/>
  <c r="N112" i="4" s="1"/>
  <c r="AA109" i="4"/>
  <c r="X111" i="4"/>
  <c r="X114" i="4"/>
  <c r="AA97" i="4"/>
  <c r="AA107" i="4"/>
  <c r="AA110" i="4"/>
  <c r="AA113" i="4"/>
  <c r="AA95" i="4"/>
  <c r="AA92" i="4" s="1"/>
  <c r="AA98" i="4"/>
  <c r="AA101" i="4"/>
  <c r="AA111" i="4"/>
  <c r="AA114" i="4"/>
  <c r="E40" i="1"/>
  <c r="E42" i="1"/>
  <c r="U144" i="4"/>
  <c r="U143" i="4"/>
  <c r="U142" i="4"/>
  <c r="U140" i="4"/>
  <c r="U139" i="4"/>
  <c r="U138" i="4"/>
  <c r="U136" i="4"/>
  <c r="U135" i="4"/>
  <c r="U134" i="4"/>
  <c r="U132" i="4"/>
  <c r="U131" i="4"/>
  <c r="U130" i="4"/>
  <c r="U128" i="4"/>
  <c r="U127" i="4"/>
  <c r="U126" i="4"/>
  <c r="U123" i="4"/>
  <c r="U124" i="4"/>
  <c r="U122" i="4"/>
  <c r="R137" i="2"/>
  <c r="S137" i="2"/>
  <c r="T137" i="2"/>
  <c r="Q144" i="4"/>
  <c r="Q143" i="4"/>
  <c r="Q142" i="4"/>
  <c r="Q140" i="4"/>
  <c r="Q139" i="4"/>
  <c r="Q138" i="4"/>
  <c r="Q136" i="4"/>
  <c r="Q135" i="4"/>
  <c r="Q134" i="4"/>
  <c r="Q132" i="4"/>
  <c r="Q131" i="4"/>
  <c r="Q130" i="4"/>
  <c r="Q128" i="4"/>
  <c r="Q127" i="4"/>
  <c r="Q126" i="4"/>
  <c r="Q123" i="4"/>
  <c r="Q124" i="4"/>
  <c r="Q122" i="4"/>
  <c r="T6" i="2"/>
  <c r="M144" i="4"/>
  <c r="M143" i="4"/>
  <c r="M142" i="4"/>
  <c r="M140" i="4"/>
  <c r="M139" i="4"/>
  <c r="M138" i="4"/>
  <c r="M136" i="4"/>
  <c r="M135" i="4"/>
  <c r="M134" i="4"/>
  <c r="M132" i="4"/>
  <c r="M131" i="4"/>
  <c r="M130" i="4"/>
  <c r="M128" i="4"/>
  <c r="M127" i="4"/>
  <c r="M126" i="4"/>
  <c r="M123" i="4"/>
  <c r="M124" i="4"/>
  <c r="M122" i="4"/>
  <c r="I144" i="4"/>
  <c r="I143" i="4"/>
  <c r="I142" i="4"/>
  <c r="I140" i="4"/>
  <c r="I139" i="4"/>
  <c r="I138" i="4"/>
  <c r="I136" i="4"/>
  <c r="I135" i="4"/>
  <c r="I134" i="4"/>
  <c r="I132" i="4"/>
  <c r="I131" i="4"/>
  <c r="I130" i="4"/>
  <c r="I128" i="4"/>
  <c r="I127" i="4"/>
  <c r="I126" i="4"/>
  <c r="I123" i="4"/>
  <c r="I124" i="4"/>
  <c r="I122" i="4"/>
  <c r="E144" i="4"/>
  <c r="E143" i="4"/>
  <c r="E142" i="4"/>
  <c r="E140" i="4"/>
  <c r="E139" i="4"/>
  <c r="E138" i="4"/>
  <c r="E136" i="4"/>
  <c r="E135" i="4"/>
  <c r="E134" i="4"/>
  <c r="E132" i="4"/>
  <c r="E131" i="4"/>
  <c r="E130" i="4"/>
  <c r="E128" i="4"/>
  <c r="E127" i="4"/>
  <c r="E126" i="4"/>
  <c r="E123" i="4"/>
  <c r="E124" i="4"/>
  <c r="E122" i="4"/>
  <c r="U138" i="2" l="1"/>
  <c r="U137" i="2"/>
  <c r="R96" i="2"/>
  <c r="S96" i="2"/>
  <c r="S117" i="2"/>
  <c r="R117" i="2"/>
  <c r="X92" i="4"/>
  <c r="Z112" i="4"/>
  <c r="Z96" i="4"/>
  <c r="AA112" i="4"/>
  <c r="Z104" i="4"/>
  <c r="AA96" i="4"/>
  <c r="AA100" i="4"/>
  <c r="X112" i="4"/>
  <c r="AA108" i="4"/>
  <c r="X108" i="4"/>
  <c r="J104" i="4"/>
  <c r="X96" i="4"/>
  <c r="X104" i="4"/>
  <c r="Z100" i="4"/>
  <c r="AA104" i="4"/>
  <c r="X100" i="4"/>
  <c r="F104" i="4"/>
  <c r="AA144" i="4"/>
  <c r="Z144" i="4"/>
  <c r="Y144" i="4"/>
  <c r="X144" i="4"/>
  <c r="AA143" i="4"/>
  <c r="Z143" i="4"/>
  <c r="Y143" i="4"/>
  <c r="X143" i="4"/>
  <c r="AA142" i="4"/>
  <c r="Z142" i="4"/>
  <c r="Y142" i="4"/>
  <c r="X142" i="4"/>
  <c r="AB141" i="4"/>
  <c r="W141" i="4"/>
  <c r="U141" i="4"/>
  <c r="T141" i="4"/>
  <c r="S141" i="4"/>
  <c r="Q141" i="4"/>
  <c r="R125" i="4" s="1"/>
  <c r="P141" i="4"/>
  <c r="O141" i="4"/>
  <c r="M141" i="4"/>
  <c r="L141" i="4"/>
  <c r="K141" i="4"/>
  <c r="I141" i="4"/>
  <c r="J129" i="4" s="1"/>
  <c r="H141" i="4"/>
  <c r="G141" i="4"/>
  <c r="E141" i="4"/>
  <c r="F121" i="4" s="1"/>
  <c r="D141" i="4"/>
  <c r="C141" i="4"/>
  <c r="Y140" i="4"/>
  <c r="X140" i="4"/>
  <c r="AA140" i="4"/>
  <c r="Z139" i="4"/>
  <c r="Y139" i="4"/>
  <c r="X139" i="4"/>
  <c r="AA139" i="4"/>
  <c r="Y138" i="4"/>
  <c r="Z138" i="4"/>
  <c r="AB137" i="4"/>
  <c r="W137" i="4"/>
  <c r="U137" i="4"/>
  <c r="V129" i="4" s="1"/>
  <c r="T137" i="4"/>
  <c r="S137" i="4"/>
  <c r="Q137" i="4"/>
  <c r="R133" i="4" s="1"/>
  <c r="P137" i="4"/>
  <c r="O137" i="4"/>
  <c r="N137" i="4"/>
  <c r="M137" i="4"/>
  <c r="N141" i="4" s="1"/>
  <c r="L137" i="4"/>
  <c r="K137" i="4"/>
  <c r="I137" i="4"/>
  <c r="J121" i="4" s="1"/>
  <c r="H137" i="4"/>
  <c r="G137" i="4"/>
  <c r="E137" i="4"/>
  <c r="D137" i="4"/>
  <c r="C137" i="4"/>
  <c r="Z136" i="4"/>
  <c r="Y136" i="4"/>
  <c r="Q133" i="4"/>
  <c r="R137" i="4" s="1"/>
  <c r="X136" i="4"/>
  <c r="AA136" i="4"/>
  <c r="AA135" i="4"/>
  <c r="Y135" i="4"/>
  <c r="U133" i="4"/>
  <c r="V141" i="4" s="1"/>
  <c r="Z135" i="4"/>
  <c r="Y134" i="4"/>
  <c r="I133" i="4"/>
  <c r="J125" i="4" s="1"/>
  <c r="AA134" i="4"/>
  <c r="AB133" i="4"/>
  <c r="W133" i="4"/>
  <c r="V133" i="4"/>
  <c r="T133" i="4"/>
  <c r="S133" i="4"/>
  <c r="P133" i="4"/>
  <c r="O133" i="4"/>
  <c r="M133" i="4"/>
  <c r="L133" i="4"/>
  <c r="K133" i="4"/>
  <c r="H133" i="4"/>
  <c r="G133" i="4"/>
  <c r="D133" i="4"/>
  <c r="C133" i="4"/>
  <c r="Y132" i="4"/>
  <c r="Q129" i="4"/>
  <c r="R121" i="4" s="1"/>
  <c r="Z132" i="4"/>
  <c r="Y131" i="4"/>
  <c r="T124" i="2" s="1"/>
  <c r="U129" i="4"/>
  <c r="V137" i="4" s="1"/>
  <c r="X131" i="4"/>
  <c r="AA131" i="4"/>
  <c r="Y130" i="4"/>
  <c r="M129" i="4"/>
  <c r="N125" i="4" s="1"/>
  <c r="X130" i="4"/>
  <c r="AA130" i="4"/>
  <c r="AB129" i="4"/>
  <c r="W129" i="4"/>
  <c r="T129" i="4"/>
  <c r="S129" i="4"/>
  <c r="P129" i="4"/>
  <c r="O129" i="4"/>
  <c r="L129" i="4"/>
  <c r="K129" i="4"/>
  <c r="H129" i="4"/>
  <c r="G129" i="4"/>
  <c r="D129" i="4"/>
  <c r="C129" i="4"/>
  <c r="Y128" i="4"/>
  <c r="X128" i="4"/>
  <c r="AA128" i="4"/>
  <c r="Y127" i="4"/>
  <c r="U125" i="4"/>
  <c r="V121" i="4" s="1"/>
  <c r="X127" i="4"/>
  <c r="AA127" i="4"/>
  <c r="Z126" i="4"/>
  <c r="Y126" i="4"/>
  <c r="T64" i="2" s="1"/>
  <c r="Q125" i="4"/>
  <c r="R141" i="4" s="1"/>
  <c r="M125" i="4"/>
  <c r="N129" i="4" s="1"/>
  <c r="X126" i="4"/>
  <c r="AA126" i="4"/>
  <c r="AB125" i="4"/>
  <c r="W125" i="4"/>
  <c r="T125" i="4"/>
  <c r="S125" i="4"/>
  <c r="P125" i="4"/>
  <c r="O125" i="4"/>
  <c r="L125" i="4"/>
  <c r="K125" i="4"/>
  <c r="H125" i="4"/>
  <c r="G125" i="4"/>
  <c r="D125" i="4"/>
  <c r="C125" i="4"/>
  <c r="Y124" i="4"/>
  <c r="X124" i="4"/>
  <c r="AA124" i="4"/>
  <c r="Z123" i="4"/>
  <c r="Y123" i="4"/>
  <c r="T80" i="2" s="1"/>
  <c r="X123" i="4"/>
  <c r="AA123" i="4"/>
  <c r="Y122" i="4"/>
  <c r="Z122" i="4"/>
  <c r="AB121" i="4"/>
  <c r="W121" i="4"/>
  <c r="U121" i="4"/>
  <c r="V125" i="4" s="1"/>
  <c r="T121" i="4"/>
  <c r="S121" i="4"/>
  <c r="Q121" i="4"/>
  <c r="R129" i="4" s="1"/>
  <c r="P121" i="4"/>
  <c r="O121" i="4"/>
  <c r="N121" i="4"/>
  <c r="M121" i="4"/>
  <c r="N133" i="4" s="1"/>
  <c r="L121" i="4"/>
  <c r="K121" i="4"/>
  <c r="I121" i="4"/>
  <c r="J137" i="4" s="1"/>
  <c r="H121" i="4"/>
  <c r="G121" i="4"/>
  <c r="E121" i="4"/>
  <c r="D121" i="4"/>
  <c r="C121" i="4"/>
  <c r="Z141" i="4" l="1"/>
  <c r="R124" i="2"/>
  <c r="S124" i="2"/>
  <c r="R64" i="2"/>
  <c r="S64" i="2"/>
  <c r="R80" i="2"/>
  <c r="S80" i="2"/>
  <c r="AA141" i="4"/>
  <c r="Y129" i="4"/>
  <c r="Y141" i="4"/>
  <c r="Y121" i="4"/>
  <c r="Y137" i="4"/>
  <c r="Y133" i="4"/>
  <c r="X141" i="4"/>
  <c r="X137" i="4"/>
  <c r="Y125" i="4"/>
  <c r="X121" i="4"/>
  <c r="AA125" i="4"/>
  <c r="AA133" i="4"/>
  <c r="AA122" i="4"/>
  <c r="AA121" i="4" s="1"/>
  <c r="AA132" i="4"/>
  <c r="AA129" i="4" s="1"/>
  <c r="AA138" i="4"/>
  <c r="AA137" i="4" s="1"/>
  <c r="X122" i="4"/>
  <c r="Z124" i="4"/>
  <c r="Z121" i="4" s="1"/>
  <c r="E125" i="4"/>
  <c r="I125" i="4"/>
  <c r="J133" i="4" s="1"/>
  <c r="Z127" i="4"/>
  <c r="Z130" i="4"/>
  <c r="X132" i="4"/>
  <c r="X135" i="4"/>
  <c r="X138" i="4"/>
  <c r="Z140" i="4"/>
  <c r="Z137" i="4" s="1"/>
  <c r="X134" i="4"/>
  <c r="F125" i="4"/>
  <c r="Z128" i="4"/>
  <c r="E129" i="4"/>
  <c r="I129" i="4"/>
  <c r="J141" i="4" s="1"/>
  <c r="Z131" i="4"/>
  <c r="Z134" i="4"/>
  <c r="Z133" i="4" s="1"/>
  <c r="F141" i="4"/>
  <c r="E133" i="4"/>
  <c r="E26" i="1"/>
  <c r="R98" i="2"/>
  <c r="S98" i="2"/>
  <c r="T98" i="2"/>
  <c r="R133" i="2"/>
  <c r="S133" i="2"/>
  <c r="T133" i="2"/>
  <c r="U169" i="4"/>
  <c r="U168" i="4"/>
  <c r="U167" i="4"/>
  <c r="U165" i="4"/>
  <c r="U164" i="4"/>
  <c r="U163" i="4"/>
  <c r="U161" i="4"/>
  <c r="U160" i="4"/>
  <c r="U159" i="4"/>
  <c r="U157" i="4"/>
  <c r="U156" i="4"/>
  <c r="U155" i="4"/>
  <c r="U152" i="4"/>
  <c r="U153" i="4"/>
  <c r="U151" i="4"/>
  <c r="Q169" i="4"/>
  <c r="Q168" i="4"/>
  <c r="Q167" i="4"/>
  <c r="Q165" i="4"/>
  <c r="Q164" i="4"/>
  <c r="Q163" i="4"/>
  <c r="Q161" i="4"/>
  <c r="Q160" i="4"/>
  <c r="Q159" i="4"/>
  <c r="Q153" i="4"/>
  <c r="Q152" i="4"/>
  <c r="Q151" i="4"/>
  <c r="Q156" i="4"/>
  <c r="Q157" i="4"/>
  <c r="Q155" i="4"/>
  <c r="M169" i="4"/>
  <c r="M168" i="4"/>
  <c r="M167" i="4"/>
  <c r="M165" i="4"/>
  <c r="M164" i="4"/>
  <c r="M163" i="4"/>
  <c r="M161" i="4"/>
  <c r="M160" i="4"/>
  <c r="M159" i="4"/>
  <c r="M157" i="4"/>
  <c r="M156" i="4"/>
  <c r="M155" i="4"/>
  <c r="M152" i="4"/>
  <c r="M153" i="4"/>
  <c r="M151" i="4"/>
  <c r="I169" i="4"/>
  <c r="I168" i="4"/>
  <c r="I167" i="4"/>
  <c r="I165" i="4"/>
  <c r="I164" i="4"/>
  <c r="I163" i="4"/>
  <c r="I161" i="4"/>
  <c r="I160" i="4"/>
  <c r="I159" i="4"/>
  <c r="I157" i="4"/>
  <c r="I156" i="4"/>
  <c r="I155" i="4"/>
  <c r="I152" i="4"/>
  <c r="I153" i="4"/>
  <c r="I151" i="4"/>
  <c r="E169" i="4"/>
  <c r="E168" i="4"/>
  <c r="E167" i="4"/>
  <c r="E165" i="4"/>
  <c r="E164" i="4"/>
  <c r="E163" i="4"/>
  <c r="E161" i="4"/>
  <c r="E160" i="4"/>
  <c r="E159" i="4"/>
  <c r="E157" i="4"/>
  <c r="E156" i="4"/>
  <c r="E155" i="4"/>
  <c r="E152" i="4"/>
  <c r="E153" i="4"/>
  <c r="E151" i="4"/>
  <c r="Z129" i="4" l="1"/>
  <c r="Z125" i="4"/>
  <c r="F129" i="4"/>
  <c r="X133" i="4"/>
  <c r="X125" i="4"/>
  <c r="F137" i="4"/>
  <c r="F133" i="4"/>
  <c r="X129" i="4"/>
  <c r="Y173" i="4"/>
  <c r="M170" i="4"/>
  <c r="N166" i="4" s="1"/>
  <c r="Y172" i="4"/>
  <c r="AA172" i="4"/>
  <c r="Y171" i="4"/>
  <c r="Y170" i="4" s="1"/>
  <c r="AB170" i="4"/>
  <c r="W170" i="4"/>
  <c r="T170" i="4"/>
  <c r="S170" i="4"/>
  <c r="P170" i="4"/>
  <c r="O170" i="4"/>
  <c r="L170" i="4"/>
  <c r="K170" i="4"/>
  <c r="H170" i="4"/>
  <c r="G170" i="4"/>
  <c r="D170" i="4"/>
  <c r="C170" i="4"/>
  <c r="Y169" i="4"/>
  <c r="AA169" i="4"/>
  <c r="Y168" i="4"/>
  <c r="Y167" i="4"/>
  <c r="AB166" i="4"/>
  <c r="W166" i="4"/>
  <c r="T166" i="4"/>
  <c r="S166" i="4"/>
  <c r="Q166" i="4"/>
  <c r="P166" i="4"/>
  <c r="O166" i="4"/>
  <c r="L166" i="4"/>
  <c r="K166" i="4"/>
  <c r="H166" i="4"/>
  <c r="G166" i="4"/>
  <c r="D166" i="4"/>
  <c r="C166" i="4"/>
  <c r="Y165" i="4"/>
  <c r="AA165" i="4"/>
  <c r="Y164" i="4"/>
  <c r="Y163" i="4"/>
  <c r="AA163" i="4"/>
  <c r="AB162" i="4"/>
  <c r="W162" i="4"/>
  <c r="T162" i="4"/>
  <c r="S162" i="4"/>
  <c r="R162" i="4"/>
  <c r="P162" i="4"/>
  <c r="O162" i="4"/>
  <c r="L162" i="4"/>
  <c r="K162" i="4"/>
  <c r="H162" i="4"/>
  <c r="G162" i="4"/>
  <c r="D162" i="4"/>
  <c r="C162" i="4"/>
  <c r="Y161" i="4"/>
  <c r="T89" i="2" s="1"/>
  <c r="Y160" i="4"/>
  <c r="I158" i="4"/>
  <c r="J170" i="4" s="1"/>
  <c r="Y159" i="4"/>
  <c r="U158" i="4"/>
  <c r="V166" i="4" s="1"/>
  <c r="AA159" i="4"/>
  <c r="AB158" i="4"/>
  <c r="W158" i="4"/>
  <c r="T158" i="4"/>
  <c r="S158" i="4"/>
  <c r="P158" i="4"/>
  <c r="O158" i="4"/>
  <c r="M158" i="4"/>
  <c r="N154" i="4" s="1"/>
  <c r="L158" i="4"/>
  <c r="K158" i="4"/>
  <c r="H158" i="4"/>
  <c r="G158" i="4"/>
  <c r="D158" i="4"/>
  <c r="C158" i="4"/>
  <c r="Y157" i="4"/>
  <c r="M154" i="4"/>
  <c r="N158" i="4" s="1"/>
  <c r="Y156" i="4"/>
  <c r="AA156" i="4"/>
  <c r="Y155" i="4"/>
  <c r="AB154" i="4"/>
  <c r="W154" i="4"/>
  <c r="T154" i="4"/>
  <c r="S154" i="4"/>
  <c r="P154" i="4"/>
  <c r="O154" i="4"/>
  <c r="L154" i="4"/>
  <c r="K154" i="4"/>
  <c r="H154" i="4"/>
  <c r="G154" i="4"/>
  <c r="D154" i="4"/>
  <c r="C154" i="4"/>
  <c r="Y153" i="4"/>
  <c r="Y152" i="4"/>
  <c r="Y151" i="4"/>
  <c r="Q150" i="4"/>
  <c r="R158" i="4" s="1"/>
  <c r="M150" i="4"/>
  <c r="N162" i="4" s="1"/>
  <c r="I150" i="4"/>
  <c r="J166" i="4" s="1"/>
  <c r="AB150" i="4"/>
  <c r="W150" i="4"/>
  <c r="T150" i="4"/>
  <c r="S150" i="4"/>
  <c r="P150" i="4"/>
  <c r="O150" i="4"/>
  <c r="L150" i="4"/>
  <c r="K150" i="4"/>
  <c r="H150" i="4"/>
  <c r="G150" i="4"/>
  <c r="E150" i="4"/>
  <c r="F170" i="4" s="1"/>
  <c r="D150" i="4"/>
  <c r="C150" i="4"/>
  <c r="Y154" i="4" l="1"/>
  <c r="Y166" i="4"/>
  <c r="Y162" i="4"/>
  <c r="Y150" i="4"/>
  <c r="AA152" i="4"/>
  <c r="Q154" i="4"/>
  <c r="R170" i="4" s="1"/>
  <c r="AA161" i="4"/>
  <c r="X163" i="4"/>
  <c r="X165" i="4"/>
  <c r="Q170" i="4"/>
  <c r="R154" i="4" s="1"/>
  <c r="X152" i="4"/>
  <c r="I154" i="4"/>
  <c r="J162" i="4" s="1"/>
  <c r="AA157" i="4"/>
  <c r="E158" i="4"/>
  <c r="F162" i="4" s="1"/>
  <c r="Z160" i="4"/>
  <c r="X161" i="4"/>
  <c r="Y158" i="4"/>
  <c r="U162" i="4"/>
  <c r="V170" i="4" s="1"/>
  <c r="M166" i="4"/>
  <c r="N170" i="4" s="1"/>
  <c r="AA168" i="4"/>
  <c r="I170" i="4"/>
  <c r="J158" i="4" s="1"/>
  <c r="AA173" i="4"/>
  <c r="U166" i="4"/>
  <c r="V158" i="4" s="1"/>
  <c r="AA153" i="4"/>
  <c r="U150" i="4"/>
  <c r="V154" i="4" s="1"/>
  <c r="U154" i="4"/>
  <c r="V150" i="4" s="1"/>
  <c r="AA160" i="4"/>
  <c r="Q162" i="4"/>
  <c r="R166" i="4" s="1"/>
  <c r="I166" i="4"/>
  <c r="J150" i="4" s="1"/>
  <c r="U170" i="4"/>
  <c r="V162" i="4" s="1"/>
  <c r="Z156" i="4"/>
  <c r="E154" i="4"/>
  <c r="X156" i="4"/>
  <c r="X157" i="4"/>
  <c r="Z159" i="4"/>
  <c r="X159" i="4"/>
  <c r="X160" i="4"/>
  <c r="M162" i="4"/>
  <c r="N150" i="4" s="1"/>
  <c r="Z163" i="4"/>
  <c r="X168" i="4"/>
  <c r="Z172" i="4"/>
  <c r="E170" i="4"/>
  <c r="X172" i="4"/>
  <c r="X173" i="4"/>
  <c r="AA151" i="4"/>
  <c r="AA155" i="4"/>
  <c r="Z157" i="4"/>
  <c r="Q158" i="4"/>
  <c r="R150" i="4" s="1"/>
  <c r="X164" i="4"/>
  <c r="X167" i="4"/>
  <c r="AA171" i="4"/>
  <c r="AA170" i="4" s="1"/>
  <c r="Z173" i="4"/>
  <c r="X151" i="4"/>
  <c r="Z153" i="4"/>
  <c r="X153" i="4"/>
  <c r="X155" i="4"/>
  <c r="Z169" i="4"/>
  <c r="E166" i="4"/>
  <c r="X169" i="4"/>
  <c r="X171" i="4"/>
  <c r="Z151" i="4"/>
  <c r="Z161" i="4"/>
  <c r="E162" i="4"/>
  <c r="I162" i="4"/>
  <c r="J154" i="4" s="1"/>
  <c r="Z164" i="4"/>
  <c r="Z167" i="4"/>
  <c r="Z152" i="4"/>
  <c r="Z155" i="4"/>
  <c r="AA164" i="4"/>
  <c r="AA162" i="4" s="1"/>
  <c r="Z165" i="4"/>
  <c r="AA167" i="4"/>
  <c r="Z168" i="4"/>
  <c r="Z171" i="4"/>
  <c r="U28" i="3"/>
  <c r="U27" i="3"/>
  <c r="U26" i="3"/>
  <c r="U24" i="3"/>
  <c r="U23" i="3"/>
  <c r="U22" i="3"/>
  <c r="U20" i="3"/>
  <c r="U19" i="3"/>
  <c r="U18" i="3"/>
  <c r="U16" i="3"/>
  <c r="U15" i="3"/>
  <c r="U14" i="3"/>
  <c r="U12" i="3"/>
  <c r="U11" i="3"/>
  <c r="U10" i="3"/>
  <c r="U7" i="3"/>
  <c r="U8" i="3"/>
  <c r="U6" i="3"/>
  <c r="Q28" i="3"/>
  <c r="Q27" i="3"/>
  <c r="Q26" i="3"/>
  <c r="Q24" i="3"/>
  <c r="Q23" i="3"/>
  <c r="Q22" i="3"/>
  <c r="Q20" i="3"/>
  <c r="Q19" i="3"/>
  <c r="Q18" i="3"/>
  <c r="Q16" i="3"/>
  <c r="Q15" i="3"/>
  <c r="Q14" i="3"/>
  <c r="Q12" i="3"/>
  <c r="Q11" i="3"/>
  <c r="Q10" i="3"/>
  <c r="Q7" i="3"/>
  <c r="Q8" i="3"/>
  <c r="Q6" i="3"/>
  <c r="M28" i="3"/>
  <c r="M27" i="3"/>
  <c r="M26" i="3"/>
  <c r="M24" i="3"/>
  <c r="M23" i="3"/>
  <c r="M22" i="3"/>
  <c r="M20" i="3"/>
  <c r="M19" i="3"/>
  <c r="M18" i="3"/>
  <c r="M16" i="3"/>
  <c r="M15" i="3"/>
  <c r="M14" i="3"/>
  <c r="M12" i="3"/>
  <c r="M11" i="3"/>
  <c r="M10" i="3"/>
  <c r="M7" i="3"/>
  <c r="M8" i="3"/>
  <c r="M6" i="3"/>
  <c r="R132" i="2"/>
  <c r="S132" i="2"/>
  <c r="T132" i="2"/>
  <c r="I28" i="3"/>
  <c r="I27" i="3"/>
  <c r="I26" i="3"/>
  <c r="I24" i="3"/>
  <c r="I23" i="3"/>
  <c r="I22" i="3"/>
  <c r="I20" i="3"/>
  <c r="I19" i="3"/>
  <c r="I18" i="3"/>
  <c r="I16" i="3"/>
  <c r="I15" i="3"/>
  <c r="I14" i="3"/>
  <c r="I12" i="3"/>
  <c r="I11" i="3"/>
  <c r="I10" i="3"/>
  <c r="I7" i="3"/>
  <c r="I8" i="3"/>
  <c r="I6" i="3"/>
  <c r="E28" i="3"/>
  <c r="E27" i="3"/>
  <c r="E26" i="3"/>
  <c r="E24" i="3"/>
  <c r="E23" i="3"/>
  <c r="E22" i="3"/>
  <c r="E20" i="3"/>
  <c r="E19" i="3"/>
  <c r="E18" i="3"/>
  <c r="E16" i="3"/>
  <c r="E15" i="3"/>
  <c r="E14" i="3"/>
  <c r="E12" i="3"/>
  <c r="E11" i="3"/>
  <c r="E10" i="3"/>
  <c r="E7" i="3"/>
  <c r="E8" i="3"/>
  <c r="E6" i="3"/>
  <c r="R89" i="2" l="1"/>
  <c r="S89" i="2"/>
  <c r="Z170" i="4"/>
  <c r="AA158" i="4"/>
  <c r="AA154" i="4"/>
  <c r="X150" i="4"/>
  <c r="Z154" i="4"/>
  <c r="AA166" i="4"/>
  <c r="AA150" i="4"/>
  <c r="Z150" i="4"/>
  <c r="Z162" i="4"/>
  <c r="Z158" i="4"/>
  <c r="X166" i="4"/>
  <c r="F154" i="4"/>
  <c r="X170" i="4"/>
  <c r="F150" i="4"/>
  <c r="F166" i="4"/>
  <c r="X154" i="4"/>
  <c r="F158" i="4"/>
  <c r="X162" i="4"/>
  <c r="X158" i="4"/>
  <c r="Z166" i="4"/>
  <c r="Y28" i="3"/>
  <c r="T22" i="2" s="1"/>
  <c r="Q25" i="3"/>
  <c r="R9" i="3" s="1"/>
  <c r="AA28" i="3"/>
  <c r="Y27" i="3"/>
  <c r="U25" i="3"/>
  <c r="V17" i="3" s="1"/>
  <c r="X27" i="3"/>
  <c r="Y26" i="3"/>
  <c r="T128" i="2" s="1"/>
  <c r="I25" i="3"/>
  <c r="J13" i="3" s="1"/>
  <c r="AA26" i="3"/>
  <c r="AB25" i="3"/>
  <c r="W25" i="3"/>
  <c r="T25" i="3"/>
  <c r="S25" i="3"/>
  <c r="P25" i="3"/>
  <c r="O25" i="3"/>
  <c r="M25" i="3"/>
  <c r="N21" i="3" s="1"/>
  <c r="L25" i="3"/>
  <c r="K25" i="3"/>
  <c r="H25" i="3"/>
  <c r="G25" i="3"/>
  <c r="D25" i="3"/>
  <c r="C25" i="3"/>
  <c r="AA24" i="3"/>
  <c r="Y24" i="3"/>
  <c r="T70" i="2" s="1"/>
  <c r="X24" i="3"/>
  <c r="Z24" i="3"/>
  <c r="Y23" i="3"/>
  <c r="T136" i="2" s="1"/>
  <c r="Y22" i="3"/>
  <c r="T77" i="2" s="1"/>
  <c r="X22" i="3"/>
  <c r="AB21" i="3"/>
  <c r="W21" i="3"/>
  <c r="U21" i="3"/>
  <c r="V13" i="3" s="1"/>
  <c r="T21" i="3"/>
  <c r="S21" i="3"/>
  <c r="P21" i="3"/>
  <c r="O21" i="3"/>
  <c r="L21" i="3"/>
  <c r="K21" i="3"/>
  <c r="I21" i="3"/>
  <c r="J5" i="3" s="1"/>
  <c r="H21" i="3"/>
  <c r="G21" i="3"/>
  <c r="E21" i="3"/>
  <c r="F9" i="3" s="1"/>
  <c r="D21" i="3"/>
  <c r="C21" i="3"/>
  <c r="Y20" i="3"/>
  <c r="T73" i="2" s="1"/>
  <c r="U17" i="3"/>
  <c r="V25" i="3" s="1"/>
  <c r="X20" i="3"/>
  <c r="Y19" i="3"/>
  <c r="T115" i="2" s="1"/>
  <c r="X19" i="3"/>
  <c r="AA19" i="3"/>
  <c r="Y18" i="3"/>
  <c r="T32" i="2" s="1"/>
  <c r="Q17" i="3"/>
  <c r="R21" i="3" s="1"/>
  <c r="Z18" i="3"/>
  <c r="X18" i="3"/>
  <c r="AB17" i="3"/>
  <c r="W17" i="3"/>
  <c r="T17" i="3"/>
  <c r="S17" i="3"/>
  <c r="P17" i="3"/>
  <c r="O17" i="3"/>
  <c r="L17" i="3"/>
  <c r="K17" i="3"/>
  <c r="H17" i="3"/>
  <c r="G17" i="3"/>
  <c r="D17" i="3"/>
  <c r="C17" i="3"/>
  <c r="Y16" i="3"/>
  <c r="T9" i="2" s="1"/>
  <c r="I13" i="3"/>
  <c r="AA16" i="3"/>
  <c r="Y15" i="3"/>
  <c r="T78" i="2" s="1"/>
  <c r="Z15" i="3"/>
  <c r="X15" i="3"/>
  <c r="Z14" i="3"/>
  <c r="Y14" i="3"/>
  <c r="T134" i="2" s="1"/>
  <c r="Q13" i="3"/>
  <c r="R5" i="3" s="1"/>
  <c r="AA14" i="3"/>
  <c r="AB13" i="3"/>
  <c r="W13" i="3"/>
  <c r="U13" i="3"/>
  <c r="V21" i="3" s="1"/>
  <c r="T13" i="3"/>
  <c r="S13" i="3"/>
  <c r="P13" i="3"/>
  <c r="O13" i="3"/>
  <c r="L13" i="3"/>
  <c r="K13" i="3"/>
  <c r="H13" i="3"/>
  <c r="G13" i="3"/>
  <c r="E13" i="3"/>
  <c r="F17" i="3" s="1"/>
  <c r="D13" i="3"/>
  <c r="C13" i="3"/>
  <c r="Y12" i="3"/>
  <c r="T102" i="2" s="1"/>
  <c r="Z12" i="3"/>
  <c r="X12" i="3"/>
  <c r="AA12" i="3"/>
  <c r="Z11" i="3"/>
  <c r="Y11" i="3"/>
  <c r="T131" i="2" s="1"/>
  <c r="AA11" i="3"/>
  <c r="AA10" i="3"/>
  <c r="Y10" i="3"/>
  <c r="T135" i="2" s="1"/>
  <c r="X10" i="3"/>
  <c r="AB9" i="3"/>
  <c r="W9" i="3"/>
  <c r="U9" i="3"/>
  <c r="V5" i="3" s="1"/>
  <c r="T9" i="3"/>
  <c r="S9" i="3"/>
  <c r="Q9" i="3"/>
  <c r="R25" i="3" s="1"/>
  <c r="P9" i="3"/>
  <c r="O9" i="3"/>
  <c r="M9" i="3"/>
  <c r="N13" i="3" s="1"/>
  <c r="L9" i="3"/>
  <c r="K9" i="3"/>
  <c r="I9" i="3"/>
  <c r="J17" i="3" s="1"/>
  <c r="H9" i="3"/>
  <c r="G9" i="3"/>
  <c r="E9" i="3"/>
  <c r="F21" i="3" s="1"/>
  <c r="D9" i="3"/>
  <c r="C9" i="3"/>
  <c r="Z8" i="3"/>
  <c r="Y8" i="3"/>
  <c r="T15" i="2" s="1"/>
  <c r="Q5" i="3"/>
  <c r="R13" i="3" s="1"/>
  <c r="AA8" i="3"/>
  <c r="Y7" i="3"/>
  <c r="U5" i="3"/>
  <c r="V9" i="3" s="1"/>
  <c r="X7" i="3"/>
  <c r="Y6" i="3"/>
  <c r="X6" i="3"/>
  <c r="AA6" i="3"/>
  <c r="AB5" i="3"/>
  <c r="W5" i="3"/>
  <c r="T5" i="3"/>
  <c r="S5" i="3"/>
  <c r="P5" i="3"/>
  <c r="O5" i="3"/>
  <c r="M5" i="3"/>
  <c r="N17" i="3" s="1"/>
  <c r="L5" i="3"/>
  <c r="K5" i="3"/>
  <c r="H5" i="3"/>
  <c r="G5" i="3"/>
  <c r="D5" i="3"/>
  <c r="C5" i="3"/>
  <c r="U131" i="2" l="1"/>
  <c r="U135" i="2"/>
  <c r="U136" i="2"/>
  <c r="U132" i="2"/>
  <c r="U133" i="2"/>
  <c r="U134" i="2"/>
  <c r="Y25" i="3"/>
  <c r="T35" i="2"/>
  <c r="R73" i="2"/>
  <c r="S73" i="2"/>
  <c r="R102" i="2"/>
  <c r="S102" i="2"/>
  <c r="S32" i="2"/>
  <c r="R32" i="2"/>
  <c r="R35" i="2"/>
  <c r="S35" i="2"/>
  <c r="R78" i="2"/>
  <c r="S78" i="2"/>
  <c r="R135" i="2"/>
  <c r="S135" i="2"/>
  <c r="S115" i="2"/>
  <c r="R115" i="2"/>
  <c r="R77" i="2"/>
  <c r="S77" i="2"/>
  <c r="S70" i="2"/>
  <c r="R70" i="2"/>
  <c r="Y9" i="3"/>
  <c r="Y5" i="3"/>
  <c r="Y21" i="3"/>
  <c r="AA9" i="3"/>
  <c r="Z23" i="3"/>
  <c r="AA22" i="3"/>
  <c r="Z22" i="3"/>
  <c r="Y17" i="3"/>
  <c r="Y13" i="3"/>
  <c r="J25" i="3"/>
  <c r="AA20" i="3"/>
  <c r="X26" i="3"/>
  <c r="Z6" i="3"/>
  <c r="X8" i="3"/>
  <c r="X11" i="3"/>
  <c r="X14" i="3"/>
  <c r="AA15" i="3"/>
  <c r="AA13" i="3" s="1"/>
  <c r="Z16" i="3"/>
  <c r="Z13" i="3" s="1"/>
  <c r="E17" i="3"/>
  <c r="I17" i="3"/>
  <c r="J9" i="3" s="1"/>
  <c r="M17" i="3"/>
  <c r="N5" i="3" s="1"/>
  <c r="AA18" i="3"/>
  <c r="Z19" i="3"/>
  <c r="AA23" i="3"/>
  <c r="Z26" i="3"/>
  <c r="X28" i="3"/>
  <c r="E5" i="3"/>
  <c r="I5" i="3"/>
  <c r="J21" i="3" s="1"/>
  <c r="Z7" i="3"/>
  <c r="X9" i="3"/>
  <c r="Z10" i="3"/>
  <c r="Z9" i="3" s="1"/>
  <c r="Z20" i="3"/>
  <c r="M21" i="3"/>
  <c r="N25" i="3" s="1"/>
  <c r="Q21" i="3"/>
  <c r="R17" i="3" s="1"/>
  <c r="X23" i="3"/>
  <c r="E25" i="3"/>
  <c r="Z27" i="3"/>
  <c r="Z28" i="3"/>
  <c r="AA7" i="3"/>
  <c r="AA5" i="3" s="1"/>
  <c r="X16" i="3"/>
  <c r="AA27" i="3"/>
  <c r="AA25" i="3" s="1"/>
  <c r="M13" i="3"/>
  <c r="N9" i="3" s="1"/>
  <c r="U57" i="3"/>
  <c r="U56" i="3"/>
  <c r="U55" i="3"/>
  <c r="U49" i="3"/>
  <c r="U48" i="3"/>
  <c r="U47" i="3"/>
  <c r="U45" i="3"/>
  <c r="U44" i="3"/>
  <c r="U43" i="3"/>
  <c r="U41" i="3"/>
  <c r="U40" i="3"/>
  <c r="U39" i="3"/>
  <c r="U36" i="3"/>
  <c r="U37" i="3"/>
  <c r="U35" i="3"/>
  <c r="R52" i="2"/>
  <c r="S52" i="2"/>
  <c r="T52" i="2"/>
  <c r="Q57" i="3"/>
  <c r="Q56" i="3"/>
  <c r="Q55" i="3"/>
  <c r="Q53" i="3"/>
  <c r="Q52" i="3"/>
  <c r="Q51" i="3"/>
  <c r="Q49" i="3"/>
  <c r="Q48" i="3"/>
  <c r="Q47" i="3"/>
  <c r="Q45" i="3"/>
  <c r="Q44" i="3"/>
  <c r="Q43" i="3"/>
  <c r="Q41" i="3"/>
  <c r="Q40" i="3"/>
  <c r="Q39" i="3"/>
  <c r="Q36" i="3"/>
  <c r="Q37" i="3"/>
  <c r="Q35" i="3"/>
  <c r="M53" i="3"/>
  <c r="M52" i="3"/>
  <c r="M51" i="3"/>
  <c r="M49" i="3"/>
  <c r="M48" i="3"/>
  <c r="M47" i="3"/>
  <c r="M45" i="3"/>
  <c r="M44" i="3"/>
  <c r="M43" i="3"/>
  <c r="M41" i="3"/>
  <c r="M40" i="3"/>
  <c r="M39" i="3"/>
  <c r="M37" i="3"/>
  <c r="M36" i="3"/>
  <c r="M35" i="3"/>
  <c r="M56" i="3"/>
  <c r="M57" i="3"/>
  <c r="M55" i="3"/>
  <c r="I57" i="3"/>
  <c r="I56" i="3"/>
  <c r="I55" i="3"/>
  <c r="I49" i="3"/>
  <c r="I48" i="3"/>
  <c r="I47" i="3"/>
  <c r="I45" i="3"/>
  <c r="I44" i="3"/>
  <c r="I43" i="3"/>
  <c r="I41" i="3"/>
  <c r="I40" i="3"/>
  <c r="I39" i="3"/>
  <c r="I36" i="3"/>
  <c r="I37" i="3"/>
  <c r="I35" i="3"/>
  <c r="E57" i="3"/>
  <c r="E56" i="3"/>
  <c r="E55" i="3"/>
  <c r="E49" i="3"/>
  <c r="E48" i="3"/>
  <c r="E47" i="3"/>
  <c r="E45" i="3"/>
  <c r="E44" i="3"/>
  <c r="E43" i="3"/>
  <c r="E41" i="3"/>
  <c r="E40" i="3"/>
  <c r="E39" i="3"/>
  <c r="E36" i="3"/>
  <c r="E37" i="3"/>
  <c r="E35" i="3"/>
  <c r="R136" i="2" l="1"/>
  <c r="S136" i="2"/>
  <c r="S131" i="2"/>
  <c r="R131" i="2"/>
  <c r="S134" i="2"/>
  <c r="R134" i="2"/>
  <c r="R22" i="2"/>
  <c r="S22" i="2"/>
  <c r="R9" i="2"/>
  <c r="S9" i="2"/>
  <c r="R128" i="2"/>
  <c r="S128" i="2"/>
  <c r="S15" i="2"/>
  <c r="R15" i="2"/>
  <c r="Z21" i="3"/>
  <c r="AA21" i="3"/>
  <c r="Z17" i="3"/>
  <c r="X21" i="3"/>
  <c r="X13" i="3"/>
  <c r="F25" i="3"/>
  <c r="X5" i="3"/>
  <c r="X17" i="3"/>
  <c r="F13" i="3"/>
  <c r="AA17" i="3"/>
  <c r="F5" i="3"/>
  <c r="X25" i="3"/>
  <c r="Z25" i="3"/>
  <c r="Z5" i="3"/>
  <c r="U54" i="3"/>
  <c r="V46" i="3" s="1"/>
  <c r="Q54" i="3"/>
  <c r="R38" i="3" s="1"/>
  <c r="M54" i="3"/>
  <c r="N50" i="3" s="1"/>
  <c r="I54" i="3"/>
  <c r="E54" i="3"/>
  <c r="C54" i="3"/>
  <c r="U46" i="3"/>
  <c r="V54" i="3" s="1"/>
  <c r="Q46" i="3"/>
  <c r="R50" i="3" s="1"/>
  <c r="M46" i="3"/>
  <c r="N34" i="3" s="1"/>
  <c r="I46" i="3"/>
  <c r="J38" i="3" s="1"/>
  <c r="E46" i="3"/>
  <c r="C46" i="3"/>
  <c r="Y57" i="3"/>
  <c r="T68" i="2" s="1"/>
  <c r="X57" i="3"/>
  <c r="AA57" i="3"/>
  <c r="Y56" i="3"/>
  <c r="T10" i="2" s="1"/>
  <c r="X56" i="3"/>
  <c r="Z55" i="3"/>
  <c r="Y55" i="3"/>
  <c r="X55" i="3"/>
  <c r="AA55" i="3"/>
  <c r="AB54" i="3"/>
  <c r="W54" i="3"/>
  <c r="T54" i="3"/>
  <c r="S54" i="3"/>
  <c r="P54" i="3"/>
  <c r="O54" i="3"/>
  <c r="L54" i="3"/>
  <c r="K54" i="3"/>
  <c r="H54" i="3"/>
  <c r="G54" i="3"/>
  <c r="F34" i="3"/>
  <c r="D54" i="3"/>
  <c r="Y53" i="3"/>
  <c r="X53" i="3"/>
  <c r="AA53" i="3"/>
  <c r="Z52" i="3"/>
  <c r="Y52" i="3"/>
  <c r="X52" i="3"/>
  <c r="AA52" i="3"/>
  <c r="Y51" i="3"/>
  <c r="Z51" i="3"/>
  <c r="AB50" i="3"/>
  <c r="Y50" i="3"/>
  <c r="W50" i="3"/>
  <c r="U50" i="3"/>
  <c r="V42" i="3" s="1"/>
  <c r="T50" i="3"/>
  <c r="S50" i="3"/>
  <c r="Q50" i="3"/>
  <c r="R46" i="3" s="1"/>
  <c r="P50" i="3"/>
  <c r="O50" i="3"/>
  <c r="M50" i="3"/>
  <c r="N54" i="3" s="1"/>
  <c r="L50" i="3"/>
  <c r="K50" i="3"/>
  <c r="I50" i="3"/>
  <c r="J34" i="3" s="1"/>
  <c r="H50" i="3"/>
  <c r="G50" i="3"/>
  <c r="E50" i="3"/>
  <c r="D50" i="3"/>
  <c r="C50" i="3"/>
  <c r="Y49" i="3"/>
  <c r="T26" i="2" s="1"/>
  <c r="X49" i="3"/>
  <c r="AA49" i="3"/>
  <c r="Y48" i="3"/>
  <c r="T47" i="2" s="1"/>
  <c r="Z48" i="3"/>
  <c r="Y47" i="3"/>
  <c r="AA47" i="3"/>
  <c r="AB46" i="3"/>
  <c r="W46" i="3"/>
  <c r="T46" i="3"/>
  <c r="S46" i="3"/>
  <c r="P46" i="3"/>
  <c r="O46" i="3"/>
  <c r="L46" i="3"/>
  <c r="K46" i="3"/>
  <c r="H46" i="3"/>
  <c r="G46" i="3"/>
  <c r="D46" i="3"/>
  <c r="Y45" i="3"/>
  <c r="T55" i="2" s="1"/>
  <c r="Q42" i="3"/>
  <c r="R34" i="3" s="1"/>
  <c r="Z45" i="3"/>
  <c r="Y44" i="3"/>
  <c r="T129" i="2" s="1"/>
  <c r="U42" i="3"/>
  <c r="V50" i="3" s="1"/>
  <c r="X44" i="3"/>
  <c r="AA44" i="3"/>
  <c r="Y43" i="3"/>
  <c r="T130" i="2" s="1"/>
  <c r="U130" i="2" s="1"/>
  <c r="M42" i="3"/>
  <c r="N38" i="3" s="1"/>
  <c r="X43" i="3"/>
  <c r="AA43" i="3"/>
  <c r="AB42" i="3"/>
  <c r="W42" i="3"/>
  <c r="T42" i="3"/>
  <c r="S42" i="3"/>
  <c r="P42" i="3"/>
  <c r="O42" i="3"/>
  <c r="L42" i="3"/>
  <c r="K42" i="3"/>
  <c r="H42" i="3"/>
  <c r="G42" i="3"/>
  <c r="D42" i="3"/>
  <c r="C42" i="3"/>
  <c r="Y41" i="3"/>
  <c r="T31" i="2" s="1"/>
  <c r="X41" i="3"/>
  <c r="AA41" i="3"/>
  <c r="Y40" i="3"/>
  <c r="T13" i="2" s="1"/>
  <c r="X40" i="3"/>
  <c r="AA40" i="3"/>
  <c r="Z39" i="3"/>
  <c r="Y39" i="3"/>
  <c r="T112" i="2" s="1"/>
  <c r="Q38" i="3"/>
  <c r="R54" i="3" s="1"/>
  <c r="M38" i="3"/>
  <c r="N42" i="3" s="1"/>
  <c r="X39" i="3"/>
  <c r="AB38" i="3"/>
  <c r="W38" i="3"/>
  <c r="U38" i="3"/>
  <c r="V34" i="3" s="1"/>
  <c r="T38" i="3"/>
  <c r="S38" i="3"/>
  <c r="P38" i="3"/>
  <c r="O38" i="3"/>
  <c r="L38" i="3"/>
  <c r="K38" i="3"/>
  <c r="H38" i="3"/>
  <c r="G38" i="3"/>
  <c r="E38" i="3"/>
  <c r="F50" i="3" s="1"/>
  <c r="D38" i="3"/>
  <c r="C38" i="3"/>
  <c r="Y37" i="3"/>
  <c r="T48" i="2" s="1"/>
  <c r="X37" i="3"/>
  <c r="AA37" i="3"/>
  <c r="Y36" i="3"/>
  <c r="T54" i="2" s="1"/>
  <c r="Z36" i="3"/>
  <c r="X36" i="3"/>
  <c r="Y35" i="3"/>
  <c r="Z35" i="3"/>
  <c r="AB34" i="3"/>
  <c r="W34" i="3"/>
  <c r="U34" i="3"/>
  <c r="V38" i="3" s="1"/>
  <c r="T34" i="3"/>
  <c r="S34" i="3"/>
  <c r="P34" i="3"/>
  <c r="O34" i="3"/>
  <c r="M34" i="3"/>
  <c r="N46" i="3" s="1"/>
  <c r="L34" i="3"/>
  <c r="K34" i="3"/>
  <c r="I34" i="3"/>
  <c r="J50" i="3" s="1"/>
  <c r="H34" i="3"/>
  <c r="G34" i="3"/>
  <c r="E34" i="3"/>
  <c r="D34" i="3"/>
  <c r="C34" i="3"/>
  <c r="U128" i="2" l="1"/>
  <c r="U129" i="2"/>
  <c r="R13" i="2"/>
  <c r="S13" i="2"/>
  <c r="S112" i="2"/>
  <c r="R112" i="2"/>
  <c r="R130" i="2"/>
  <c r="S130" i="2"/>
  <c r="S129" i="2"/>
  <c r="R129" i="2"/>
  <c r="S26" i="2"/>
  <c r="R26" i="2"/>
  <c r="S68" i="2"/>
  <c r="R68" i="2"/>
  <c r="S31" i="2"/>
  <c r="R31" i="2"/>
  <c r="R10" i="2"/>
  <c r="S10" i="2"/>
  <c r="R48" i="2"/>
  <c r="S48" i="2"/>
  <c r="S54" i="2"/>
  <c r="R54" i="2"/>
  <c r="Y42" i="3"/>
  <c r="Y46" i="3"/>
  <c r="Y54" i="3"/>
  <c r="Y34" i="3"/>
  <c r="X50" i="3"/>
  <c r="Y38" i="3"/>
  <c r="J42" i="3"/>
  <c r="X54" i="3"/>
  <c r="Q34" i="3"/>
  <c r="R42" i="3" s="1"/>
  <c r="AA35" i="3"/>
  <c r="X35" i="3"/>
  <c r="R97" i="2" s="1"/>
  <c r="AA36" i="3"/>
  <c r="Z37" i="3"/>
  <c r="Z34" i="3" s="1"/>
  <c r="I38" i="3"/>
  <c r="AA39" i="3"/>
  <c r="AA38" i="3" s="1"/>
  <c r="Z40" i="3"/>
  <c r="Z43" i="3"/>
  <c r="X45" i="3"/>
  <c r="X48" i="3"/>
  <c r="X51" i="3"/>
  <c r="Z53" i="3"/>
  <c r="Z50" i="3" s="1"/>
  <c r="Z56" i="3"/>
  <c r="AA45" i="3"/>
  <c r="AA42" i="3" s="1"/>
  <c r="X47" i="3"/>
  <c r="S108" i="2" s="1"/>
  <c r="AA48" i="3"/>
  <c r="AA46" i="3" s="1"/>
  <c r="F38" i="3"/>
  <c r="Z41" i="3"/>
  <c r="E42" i="3"/>
  <c r="I42" i="3"/>
  <c r="J54" i="3" s="1"/>
  <c r="Z44" i="3"/>
  <c r="Z47" i="3"/>
  <c r="F54" i="3"/>
  <c r="AA56" i="3"/>
  <c r="AA54" i="3" s="1"/>
  <c r="Z57" i="3"/>
  <c r="Z49" i="3"/>
  <c r="AA51" i="3"/>
  <c r="AA50" i="3" s="1"/>
  <c r="U86" i="3"/>
  <c r="U85" i="3"/>
  <c r="U84" i="3"/>
  <c r="U82" i="3"/>
  <c r="U81" i="3"/>
  <c r="U80" i="3"/>
  <c r="U78" i="3"/>
  <c r="U77" i="3"/>
  <c r="U76" i="3"/>
  <c r="U74" i="3"/>
  <c r="U73" i="3"/>
  <c r="U72" i="3"/>
  <c r="U70" i="3"/>
  <c r="U69" i="3"/>
  <c r="U68" i="3"/>
  <c r="U65" i="3"/>
  <c r="U66" i="3"/>
  <c r="U64" i="3"/>
  <c r="T97" i="2"/>
  <c r="T108" i="2"/>
  <c r="R126" i="2"/>
  <c r="S126" i="2"/>
  <c r="T126" i="2"/>
  <c r="U123" i="2" s="1"/>
  <c r="Q86" i="3"/>
  <c r="Q85" i="3"/>
  <c r="Q84" i="3"/>
  <c r="Q83" i="3" s="1"/>
  <c r="Q82" i="3"/>
  <c r="Q81" i="3"/>
  <c r="Q80" i="3"/>
  <c r="Q78" i="3"/>
  <c r="Q77" i="3"/>
  <c r="Q76" i="3"/>
  <c r="Q74" i="3"/>
  <c r="Q73" i="3"/>
  <c r="Q72" i="3"/>
  <c r="Q70" i="3"/>
  <c r="Q69" i="3"/>
  <c r="Q68" i="3"/>
  <c r="Q65" i="3"/>
  <c r="Q66" i="3"/>
  <c r="Q64" i="3"/>
  <c r="M86" i="3"/>
  <c r="M85" i="3"/>
  <c r="M84" i="3"/>
  <c r="M82" i="3"/>
  <c r="M81" i="3"/>
  <c r="M80" i="3"/>
  <c r="M78" i="3"/>
  <c r="M77" i="3"/>
  <c r="M76" i="3"/>
  <c r="M74" i="3"/>
  <c r="M73" i="3"/>
  <c r="M72" i="3"/>
  <c r="M70" i="3"/>
  <c r="M69" i="3"/>
  <c r="M68" i="3"/>
  <c r="M65" i="3"/>
  <c r="M66" i="3"/>
  <c r="M64" i="3"/>
  <c r="I86" i="3"/>
  <c r="I85" i="3"/>
  <c r="I84" i="3"/>
  <c r="I83" i="3" s="1"/>
  <c r="I82" i="3"/>
  <c r="I81" i="3"/>
  <c r="I80" i="3"/>
  <c r="I78" i="3"/>
  <c r="I77" i="3"/>
  <c r="I76" i="3"/>
  <c r="I74" i="3"/>
  <c r="I73" i="3"/>
  <c r="I72" i="3"/>
  <c r="I70" i="3"/>
  <c r="I69" i="3"/>
  <c r="I68" i="3"/>
  <c r="I65" i="3"/>
  <c r="I66" i="3"/>
  <c r="I64" i="3"/>
  <c r="E86" i="3"/>
  <c r="E85" i="3"/>
  <c r="E84" i="3"/>
  <c r="E82" i="3"/>
  <c r="E81" i="3"/>
  <c r="E80" i="3"/>
  <c r="E78" i="3"/>
  <c r="E77" i="3"/>
  <c r="E76" i="3"/>
  <c r="E75" i="3" s="1"/>
  <c r="E74" i="3"/>
  <c r="E73" i="3"/>
  <c r="E72" i="3"/>
  <c r="E70" i="3"/>
  <c r="E69" i="3"/>
  <c r="E68" i="3"/>
  <c r="E65" i="3"/>
  <c r="E66" i="3"/>
  <c r="E64" i="3"/>
  <c r="C83" i="3"/>
  <c r="C75" i="3"/>
  <c r="E83" i="3" l="1"/>
  <c r="I75" i="3"/>
  <c r="M83" i="3"/>
  <c r="R108" i="2"/>
  <c r="R47" i="2"/>
  <c r="S47" i="2"/>
  <c r="R55" i="2"/>
  <c r="S55" i="2"/>
  <c r="S97" i="2"/>
  <c r="Z54" i="3"/>
  <c r="Z38" i="3"/>
  <c r="AA34" i="3"/>
  <c r="X42" i="3"/>
  <c r="F46" i="3"/>
  <c r="J46" i="3"/>
  <c r="X38" i="3"/>
  <c r="F42" i="3"/>
  <c r="X46" i="3"/>
  <c r="Z42" i="3"/>
  <c r="Z46" i="3"/>
  <c r="X34" i="3"/>
  <c r="U83" i="3"/>
  <c r="U75" i="3"/>
  <c r="Q75" i="3"/>
  <c r="M75" i="3"/>
  <c r="Y86" i="3" l="1"/>
  <c r="T51" i="2" s="1"/>
  <c r="AA86" i="3"/>
  <c r="Y85" i="3"/>
  <c r="T7" i="2" s="1"/>
  <c r="Z85" i="3"/>
  <c r="X85" i="3"/>
  <c r="AA85" i="3"/>
  <c r="Y84" i="3"/>
  <c r="T65" i="2" s="1"/>
  <c r="R67" i="3"/>
  <c r="X84" i="3"/>
  <c r="AB83" i="3"/>
  <c r="W83" i="3"/>
  <c r="V75" i="3"/>
  <c r="T83" i="3"/>
  <c r="S83" i="3"/>
  <c r="P83" i="3"/>
  <c r="O83" i="3"/>
  <c r="L83" i="3"/>
  <c r="K83" i="3"/>
  <c r="H83" i="3"/>
  <c r="G83" i="3"/>
  <c r="D83" i="3"/>
  <c r="Y82" i="3"/>
  <c r="T93" i="2" s="1"/>
  <c r="Z82" i="3"/>
  <c r="X82" i="3"/>
  <c r="AA82" i="3"/>
  <c r="Z81" i="3"/>
  <c r="Y81" i="3"/>
  <c r="T19" i="2" s="1"/>
  <c r="X81" i="3"/>
  <c r="Y80" i="3"/>
  <c r="T91" i="2" s="1"/>
  <c r="Z80" i="3"/>
  <c r="AB79" i="3"/>
  <c r="W79" i="3"/>
  <c r="U79" i="3"/>
  <c r="V71" i="3" s="1"/>
  <c r="T79" i="3"/>
  <c r="S79" i="3"/>
  <c r="Q79" i="3"/>
  <c r="R75" i="3" s="1"/>
  <c r="P79" i="3"/>
  <c r="O79" i="3"/>
  <c r="M79" i="3"/>
  <c r="N83" i="3" s="1"/>
  <c r="L79" i="3"/>
  <c r="K79" i="3"/>
  <c r="I79" i="3"/>
  <c r="J63" i="3" s="1"/>
  <c r="H79" i="3"/>
  <c r="G79" i="3"/>
  <c r="E79" i="3"/>
  <c r="D79" i="3"/>
  <c r="C79" i="3"/>
  <c r="Z78" i="3"/>
  <c r="Y78" i="3"/>
  <c r="T33" i="2" s="1"/>
  <c r="R79" i="3"/>
  <c r="X78" i="3"/>
  <c r="Y77" i="3"/>
  <c r="T66" i="2" s="1"/>
  <c r="V83" i="3"/>
  <c r="Z77" i="3"/>
  <c r="Y76" i="3"/>
  <c r="T75" i="2" s="1"/>
  <c r="N63" i="3"/>
  <c r="J67" i="3"/>
  <c r="AA76" i="3"/>
  <c r="AB75" i="3"/>
  <c r="W75" i="3"/>
  <c r="T75" i="3"/>
  <c r="S75" i="3"/>
  <c r="P75" i="3"/>
  <c r="O75" i="3"/>
  <c r="L75" i="3"/>
  <c r="K75" i="3"/>
  <c r="H75" i="3"/>
  <c r="G75" i="3"/>
  <c r="D75" i="3"/>
  <c r="Y74" i="3"/>
  <c r="T67" i="2" s="1"/>
  <c r="Z74" i="3"/>
  <c r="Y73" i="3"/>
  <c r="T103" i="2" s="1"/>
  <c r="U71" i="3"/>
  <c r="V79" i="3" s="1"/>
  <c r="X73" i="3"/>
  <c r="AA73" i="3"/>
  <c r="Y72" i="3"/>
  <c r="T42" i="2" s="1"/>
  <c r="U42" i="2" s="1"/>
  <c r="Q71" i="3"/>
  <c r="R63" i="3" s="1"/>
  <c r="M71" i="3"/>
  <c r="N67" i="3" s="1"/>
  <c r="X72" i="3"/>
  <c r="AA72" i="3"/>
  <c r="AB71" i="3"/>
  <c r="W71" i="3"/>
  <c r="T71" i="3"/>
  <c r="S71" i="3"/>
  <c r="P71" i="3"/>
  <c r="O71" i="3"/>
  <c r="L71" i="3"/>
  <c r="K71" i="3"/>
  <c r="H71" i="3"/>
  <c r="G71" i="3"/>
  <c r="D71" i="3"/>
  <c r="C71" i="3"/>
  <c r="Y70" i="3"/>
  <c r="T72" i="2" s="1"/>
  <c r="X70" i="3"/>
  <c r="AA70" i="3"/>
  <c r="Y69" i="3"/>
  <c r="T105" i="2" s="1"/>
  <c r="Z69" i="3"/>
  <c r="X69" i="3"/>
  <c r="AA69" i="3"/>
  <c r="Z68" i="3"/>
  <c r="Y68" i="3"/>
  <c r="T100" i="2" s="1"/>
  <c r="Q67" i="3"/>
  <c r="R83" i="3" s="1"/>
  <c r="X68" i="3"/>
  <c r="AB67" i="3"/>
  <c r="W67" i="3"/>
  <c r="U67" i="3"/>
  <c r="V63" i="3" s="1"/>
  <c r="T67" i="3"/>
  <c r="S67" i="3"/>
  <c r="P67" i="3"/>
  <c r="O67" i="3"/>
  <c r="L67" i="3"/>
  <c r="K67" i="3"/>
  <c r="H67" i="3"/>
  <c r="G67" i="3"/>
  <c r="E67" i="3"/>
  <c r="F79" i="3" s="1"/>
  <c r="D67" i="3"/>
  <c r="C67" i="3"/>
  <c r="Y66" i="3"/>
  <c r="T23" i="2" s="1"/>
  <c r="Z66" i="3"/>
  <c r="X66" i="3"/>
  <c r="AA66" i="3"/>
  <c r="Y65" i="3"/>
  <c r="T59" i="2" s="1"/>
  <c r="Z65" i="3"/>
  <c r="X65" i="3"/>
  <c r="Y64" i="3"/>
  <c r="T90" i="2" s="1"/>
  <c r="Z64" i="3"/>
  <c r="AB63" i="3"/>
  <c r="W63" i="3"/>
  <c r="U63" i="3"/>
  <c r="V67" i="3" s="1"/>
  <c r="T63" i="3"/>
  <c r="S63" i="3"/>
  <c r="Q63" i="3"/>
  <c r="R71" i="3" s="1"/>
  <c r="P63" i="3"/>
  <c r="O63" i="3"/>
  <c r="M63" i="3"/>
  <c r="N75" i="3" s="1"/>
  <c r="L63" i="3"/>
  <c r="K63" i="3"/>
  <c r="I63" i="3"/>
  <c r="J79" i="3" s="1"/>
  <c r="H63" i="3"/>
  <c r="G63" i="3"/>
  <c r="F63" i="3"/>
  <c r="E63" i="3"/>
  <c r="D63" i="3"/>
  <c r="C63" i="3"/>
  <c r="U73" i="2" l="1"/>
  <c r="U8" i="2"/>
  <c r="R19" i="2"/>
  <c r="S19" i="2"/>
  <c r="R33" i="2"/>
  <c r="S33" i="2"/>
  <c r="R42" i="2"/>
  <c r="S42" i="2"/>
  <c r="R72" i="2"/>
  <c r="S72" i="2"/>
  <c r="S65" i="2"/>
  <c r="R65" i="2"/>
  <c r="S7" i="2"/>
  <c r="R7" i="2"/>
  <c r="S23" i="2"/>
  <c r="R23" i="2"/>
  <c r="S59" i="2"/>
  <c r="R59" i="2"/>
  <c r="R93" i="2"/>
  <c r="S93" i="2"/>
  <c r="R105" i="2"/>
  <c r="S105" i="2"/>
  <c r="R100" i="2"/>
  <c r="S100" i="2"/>
  <c r="R103" i="2"/>
  <c r="S103" i="2"/>
  <c r="Y67" i="3"/>
  <c r="Y63" i="3"/>
  <c r="Y83" i="3"/>
  <c r="Y79" i="3"/>
  <c r="Z63" i="3"/>
  <c r="X79" i="3"/>
  <c r="Y75" i="3"/>
  <c r="Y71" i="3"/>
  <c r="X63" i="3"/>
  <c r="Z79" i="3"/>
  <c r="J71" i="3"/>
  <c r="AA64" i="3"/>
  <c r="AA74" i="3"/>
  <c r="AA71" i="3" s="1"/>
  <c r="AA77" i="3"/>
  <c r="AA80" i="3"/>
  <c r="Z84" i="3"/>
  <c r="X86" i="3"/>
  <c r="X64" i="3"/>
  <c r="AA65" i="3"/>
  <c r="I67" i="3"/>
  <c r="M67" i="3"/>
  <c r="N71" i="3" s="1"/>
  <c r="AA68" i="3"/>
  <c r="AA67" i="3" s="1"/>
  <c r="Z72" i="3"/>
  <c r="X74" i="3"/>
  <c r="X77" i="3"/>
  <c r="AA78" i="3"/>
  <c r="X80" i="3"/>
  <c r="AA81" i="3"/>
  <c r="N79" i="3"/>
  <c r="AA84" i="3"/>
  <c r="AA83" i="3" s="1"/>
  <c r="F67" i="3"/>
  <c r="Z70" i="3"/>
  <c r="Z67" i="3" s="1"/>
  <c r="E71" i="3"/>
  <c r="I71" i="3"/>
  <c r="J83" i="3" s="1"/>
  <c r="Z73" i="3"/>
  <c r="Z76" i="3"/>
  <c r="Z75" i="3" s="1"/>
  <c r="F83" i="3"/>
  <c r="Z86" i="3"/>
  <c r="X76" i="3"/>
  <c r="U115" i="3"/>
  <c r="U114" i="3"/>
  <c r="U113" i="3"/>
  <c r="U111" i="3"/>
  <c r="U110" i="3"/>
  <c r="U109" i="3"/>
  <c r="U107" i="3"/>
  <c r="U106" i="3"/>
  <c r="U105" i="3"/>
  <c r="U103" i="3"/>
  <c r="U102" i="3"/>
  <c r="U101" i="3"/>
  <c r="U99" i="3"/>
  <c r="U98" i="3"/>
  <c r="U97" i="3"/>
  <c r="U94" i="3"/>
  <c r="U95" i="3"/>
  <c r="U93" i="3"/>
  <c r="Q115" i="3"/>
  <c r="Q114" i="3"/>
  <c r="Q113" i="3"/>
  <c r="Q111" i="3"/>
  <c r="Q110" i="3"/>
  <c r="Q109" i="3"/>
  <c r="Q107" i="3"/>
  <c r="Q106" i="3"/>
  <c r="Q105" i="3"/>
  <c r="Q103" i="3"/>
  <c r="Q102" i="3"/>
  <c r="Q101" i="3"/>
  <c r="Q99" i="3"/>
  <c r="Q98" i="3"/>
  <c r="Q97" i="3"/>
  <c r="Q94" i="3"/>
  <c r="Q95" i="3"/>
  <c r="Q93" i="3"/>
  <c r="M115" i="3"/>
  <c r="M114" i="3"/>
  <c r="M113" i="3"/>
  <c r="M111" i="3"/>
  <c r="M110" i="3"/>
  <c r="M109" i="3"/>
  <c r="M107" i="3"/>
  <c r="M106" i="3"/>
  <c r="M105" i="3"/>
  <c r="M103" i="3"/>
  <c r="M102" i="3"/>
  <c r="M101" i="3"/>
  <c r="M99" i="3"/>
  <c r="M98" i="3"/>
  <c r="M97" i="3"/>
  <c r="M94" i="3"/>
  <c r="M95" i="3"/>
  <c r="M93" i="3"/>
  <c r="I115" i="3"/>
  <c r="I114" i="3"/>
  <c r="I113" i="3"/>
  <c r="I111" i="3"/>
  <c r="I110" i="3"/>
  <c r="I109" i="3"/>
  <c r="I107" i="3"/>
  <c r="I106" i="3"/>
  <c r="I105" i="3"/>
  <c r="I103" i="3"/>
  <c r="I102" i="3"/>
  <c r="I101" i="3"/>
  <c r="I99" i="3"/>
  <c r="I98" i="3"/>
  <c r="I97" i="3"/>
  <c r="I94" i="3"/>
  <c r="I95" i="3"/>
  <c r="I93" i="3"/>
  <c r="E115" i="3"/>
  <c r="E114" i="3"/>
  <c r="E113" i="3"/>
  <c r="E111" i="3"/>
  <c r="E110" i="3"/>
  <c r="E109" i="3"/>
  <c r="E107" i="3"/>
  <c r="E106" i="3"/>
  <c r="E105" i="3"/>
  <c r="E103" i="3"/>
  <c r="E102" i="3"/>
  <c r="E101" i="3"/>
  <c r="E99" i="3"/>
  <c r="E98" i="3"/>
  <c r="E97" i="3"/>
  <c r="E94" i="3"/>
  <c r="E95" i="3"/>
  <c r="E93" i="3"/>
  <c r="S75" i="2" l="1"/>
  <c r="R75" i="2"/>
  <c r="R67" i="2"/>
  <c r="S67" i="2"/>
  <c r="S66" i="2"/>
  <c r="R66" i="2"/>
  <c r="R51" i="2"/>
  <c r="S51" i="2"/>
  <c r="R91" i="2"/>
  <c r="S91" i="2"/>
  <c r="R90" i="2"/>
  <c r="S90" i="2"/>
  <c r="Z83" i="3"/>
  <c r="AA75" i="3"/>
  <c r="AA63" i="3"/>
  <c r="F75" i="3"/>
  <c r="X71" i="3"/>
  <c r="Z71" i="3"/>
  <c r="AA79" i="3"/>
  <c r="X83" i="3"/>
  <c r="F71" i="3"/>
  <c r="X75" i="3"/>
  <c r="X67" i="3"/>
  <c r="J75" i="3"/>
  <c r="U96" i="3"/>
  <c r="Q96" i="3"/>
  <c r="M96" i="3"/>
  <c r="I96" i="3"/>
  <c r="H25" i="1"/>
  <c r="C96" i="3"/>
  <c r="Y115" i="3" l="1"/>
  <c r="T57" i="2" s="1"/>
  <c r="I112" i="3"/>
  <c r="AA115" i="3"/>
  <c r="Y114" i="3"/>
  <c r="T28" i="2" s="1"/>
  <c r="M112" i="3"/>
  <c r="N108" i="3" s="1"/>
  <c r="X114" i="3"/>
  <c r="Y113" i="3"/>
  <c r="T119" i="2" s="1"/>
  <c r="Q112" i="3"/>
  <c r="R96" i="3" s="1"/>
  <c r="X113" i="3"/>
  <c r="AA113" i="3"/>
  <c r="AB112" i="3"/>
  <c r="W112" i="3"/>
  <c r="U112" i="3"/>
  <c r="V104" i="3" s="1"/>
  <c r="T112" i="3"/>
  <c r="S112" i="3"/>
  <c r="P112" i="3"/>
  <c r="O112" i="3"/>
  <c r="L112" i="3"/>
  <c r="K112" i="3"/>
  <c r="H112" i="3"/>
  <c r="G112" i="3"/>
  <c r="E112" i="3"/>
  <c r="D112" i="3"/>
  <c r="C112" i="3"/>
  <c r="Y111" i="3"/>
  <c r="T63" i="2" s="1"/>
  <c r="Z111" i="3"/>
  <c r="AA111" i="3"/>
  <c r="Y110" i="3"/>
  <c r="Z110" i="3"/>
  <c r="X110" i="3"/>
  <c r="Z109" i="3"/>
  <c r="Y109" i="3"/>
  <c r="Q108" i="3"/>
  <c r="R104" i="3" s="1"/>
  <c r="X109" i="3"/>
  <c r="AB108" i="3"/>
  <c r="W108" i="3"/>
  <c r="U108" i="3"/>
  <c r="V100" i="3" s="1"/>
  <c r="T108" i="3"/>
  <c r="S108" i="3"/>
  <c r="P108" i="3"/>
  <c r="O108" i="3"/>
  <c r="L108" i="3"/>
  <c r="K108" i="3"/>
  <c r="H108" i="3"/>
  <c r="G108" i="3"/>
  <c r="E108" i="3"/>
  <c r="F96" i="3" s="1"/>
  <c r="D108" i="3"/>
  <c r="C108" i="3"/>
  <c r="Y107" i="3"/>
  <c r="X107" i="3"/>
  <c r="AA107" i="3"/>
  <c r="Z106" i="3"/>
  <c r="Y106" i="3"/>
  <c r="X106" i="3"/>
  <c r="Y105" i="3"/>
  <c r="Z105" i="3"/>
  <c r="AB104" i="3"/>
  <c r="W104" i="3"/>
  <c r="U104" i="3"/>
  <c r="V112" i="3" s="1"/>
  <c r="T104" i="3"/>
  <c r="S104" i="3"/>
  <c r="Q104" i="3"/>
  <c r="R108" i="3" s="1"/>
  <c r="P104" i="3"/>
  <c r="O104" i="3"/>
  <c r="M104" i="3"/>
  <c r="N92" i="3" s="1"/>
  <c r="L104" i="3"/>
  <c r="K104" i="3"/>
  <c r="I104" i="3"/>
  <c r="J96" i="3" s="1"/>
  <c r="H104" i="3"/>
  <c r="G104" i="3"/>
  <c r="E104" i="3"/>
  <c r="F100" i="3" s="1"/>
  <c r="D104" i="3"/>
  <c r="C104" i="3"/>
  <c r="Z103" i="3"/>
  <c r="Y103" i="3"/>
  <c r="Q100" i="3"/>
  <c r="R92" i="3" s="1"/>
  <c r="X103" i="3"/>
  <c r="AA103" i="3"/>
  <c r="Y102" i="3"/>
  <c r="U100" i="3"/>
  <c r="V108" i="3" s="1"/>
  <c r="Z102" i="3"/>
  <c r="Y101" i="3"/>
  <c r="I100" i="3"/>
  <c r="J112" i="3" s="1"/>
  <c r="AA101" i="3"/>
  <c r="AB100" i="3"/>
  <c r="W100" i="3"/>
  <c r="T100" i="3"/>
  <c r="S100" i="3"/>
  <c r="P100" i="3"/>
  <c r="O100" i="3"/>
  <c r="M100" i="3"/>
  <c r="L100" i="3"/>
  <c r="K100" i="3"/>
  <c r="H100" i="3"/>
  <c r="G100" i="3"/>
  <c r="D100" i="3"/>
  <c r="C100" i="3"/>
  <c r="Y99" i="3"/>
  <c r="R112" i="3"/>
  <c r="Z99" i="3"/>
  <c r="Y98" i="3"/>
  <c r="V92" i="3"/>
  <c r="X98" i="3"/>
  <c r="AA98" i="3"/>
  <c r="Y97" i="3"/>
  <c r="N100" i="3"/>
  <c r="X97" i="3"/>
  <c r="AA97" i="3"/>
  <c r="AB96" i="3"/>
  <c r="W96" i="3"/>
  <c r="T96" i="3"/>
  <c r="S96" i="3"/>
  <c r="P96" i="3"/>
  <c r="O96" i="3"/>
  <c r="N96" i="3"/>
  <c r="L96" i="3"/>
  <c r="K96" i="3"/>
  <c r="H96" i="3"/>
  <c r="G96" i="3"/>
  <c r="D96" i="3"/>
  <c r="Y95" i="3"/>
  <c r="X95" i="3"/>
  <c r="AA95" i="3"/>
  <c r="Y94" i="3"/>
  <c r="U92" i="3"/>
  <c r="V96" i="3" s="1"/>
  <c r="X94" i="3"/>
  <c r="AA94" i="3"/>
  <c r="Z93" i="3"/>
  <c r="Y93" i="3"/>
  <c r="Q92" i="3"/>
  <c r="R100" i="3" s="1"/>
  <c r="M92" i="3"/>
  <c r="N104" i="3" s="1"/>
  <c r="X93" i="3"/>
  <c r="AA93" i="3"/>
  <c r="AB92" i="3"/>
  <c r="W92" i="3"/>
  <c r="T92" i="3"/>
  <c r="S92" i="3"/>
  <c r="P92" i="3"/>
  <c r="O92" i="3"/>
  <c r="L92" i="3"/>
  <c r="K92" i="3"/>
  <c r="H92" i="3"/>
  <c r="G92" i="3"/>
  <c r="F92" i="3"/>
  <c r="D92" i="3"/>
  <c r="C92" i="3"/>
  <c r="R28" i="2" l="1"/>
  <c r="S28" i="2"/>
  <c r="R119" i="2"/>
  <c r="S119" i="2"/>
  <c r="Y100" i="3"/>
  <c r="Y92" i="3"/>
  <c r="Y96" i="3"/>
  <c r="Y104" i="3"/>
  <c r="Y108" i="3"/>
  <c r="Y112" i="3"/>
  <c r="X104" i="3"/>
  <c r="AA92" i="3"/>
  <c r="Z108" i="3"/>
  <c r="J100" i="3"/>
  <c r="X112" i="3"/>
  <c r="AA99" i="3"/>
  <c r="AA96" i="3" s="1"/>
  <c r="AA102" i="3"/>
  <c r="AA100" i="3" s="1"/>
  <c r="X111" i="3"/>
  <c r="E92" i="3"/>
  <c r="I92" i="3"/>
  <c r="J108" i="3" s="1"/>
  <c r="Z94" i="3"/>
  <c r="Z97" i="3"/>
  <c r="X99" i="3"/>
  <c r="X102" i="3"/>
  <c r="X105" i="3"/>
  <c r="AA106" i="3"/>
  <c r="Z107" i="3"/>
  <c r="Z104" i="3" s="1"/>
  <c r="I108" i="3"/>
  <c r="M108" i="3"/>
  <c r="N112" i="3" s="1"/>
  <c r="AA109" i="3"/>
  <c r="Z113" i="3"/>
  <c r="X115" i="3"/>
  <c r="AA105" i="3"/>
  <c r="Z95" i="3"/>
  <c r="E96" i="3"/>
  <c r="J104" i="3"/>
  <c r="Z98" i="3"/>
  <c r="Z101" i="3"/>
  <c r="Z100" i="3" s="1"/>
  <c r="AA110" i="3"/>
  <c r="Z114" i="3"/>
  <c r="X101" i="3"/>
  <c r="E100" i="3"/>
  <c r="AA114" i="3"/>
  <c r="AA112" i="3" s="1"/>
  <c r="Z115" i="3"/>
  <c r="U145" i="3"/>
  <c r="U144" i="3"/>
  <c r="U143" i="3"/>
  <c r="U141" i="3"/>
  <c r="U140" i="3"/>
  <c r="U139" i="3"/>
  <c r="U137" i="3"/>
  <c r="U136" i="3"/>
  <c r="U135" i="3"/>
  <c r="U133" i="3"/>
  <c r="U132" i="3"/>
  <c r="U131" i="3"/>
  <c r="U129" i="3"/>
  <c r="U128" i="3"/>
  <c r="U127" i="3"/>
  <c r="U124" i="3"/>
  <c r="U125" i="3"/>
  <c r="U123" i="3"/>
  <c r="R24" i="2"/>
  <c r="S24" i="2"/>
  <c r="T24" i="2"/>
  <c r="R111" i="2"/>
  <c r="S111" i="2"/>
  <c r="T111" i="2"/>
  <c r="R6" i="2"/>
  <c r="S6" i="2"/>
  <c r="R107" i="2"/>
  <c r="S107" i="2"/>
  <c r="T107" i="2"/>
  <c r="Q145" i="3"/>
  <c r="Q144" i="3"/>
  <c r="Q143" i="3"/>
  <c r="Q141" i="3"/>
  <c r="Q140" i="3"/>
  <c r="Q139" i="3"/>
  <c r="Q137" i="3"/>
  <c r="Q136" i="3"/>
  <c r="Q135" i="3"/>
  <c r="Q133" i="3"/>
  <c r="Q132" i="3"/>
  <c r="Q131" i="3"/>
  <c r="Q129" i="3"/>
  <c r="Q128" i="3"/>
  <c r="Q126" i="3" s="1"/>
  <c r="Q127" i="3"/>
  <c r="Q124" i="3"/>
  <c r="Q125" i="3"/>
  <c r="Q123" i="3"/>
  <c r="M126" i="3"/>
  <c r="M145" i="3"/>
  <c r="M144" i="3"/>
  <c r="M143" i="3"/>
  <c r="M141" i="3"/>
  <c r="M140" i="3"/>
  <c r="M139" i="3"/>
  <c r="M137" i="3"/>
  <c r="M136" i="3"/>
  <c r="M135" i="3"/>
  <c r="M133" i="3"/>
  <c r="M132" i="3"/>
  <c r="M131" i="3"/>
  <c r="M129" i="3"/>
  <c r="M128" i="3"/>
  <c r="M127" i="3"/>
  <c r="M124" i="3"/>
  <c r="M125" i="3"/>
  <c r="M123" i="3"/>
  <c r="I145" i="3"/>
  <c r="I144" i="3"/>
  <c r="I143" i="3"/>
  <c r="I141" i="3"/>
  <c r="I140" i="3"/>
  <c r="I139" i="3"/>
  <c r="I137" i="3"/>
  <c r="I136" i="3"/>
  <c r="I135" i="3"/>
  <c r="I133" i="3"/>
  <c r="I132" i="3"/>
  <c r="I131" i="3"/>
  <c r="I129" i="3"/>
  <c r="I128" i="3"/>
  <c r="I127" i="3"/>
  <c r="I124" i="3"/>
  <c r="I125" i="3"/>
  <c r="I123" i="3"/>
  <c r="E145" i="3"/>
  <c r="E144" i="3"/>
  <c r="E143" i="3"/>
  <c r="E141" i="3"/>
  <c r="E140" i="3"/>
  <c r="E139" i="3"/>
  <c r="E137" i="3"/>
  <c r="E136" i="3"/>
  <c r="E135" i="3"/>
  <c r="E133" i="3"/>
  <c r="E132" i="3"/>
  <c r="E131" i="3"/>
  <c r="E129" i="3"/>
  <c r="E128" i="3"/>
  <c r="E127" i="3"/>
  <c r="E124" i="3"/>
  <c r="E125" i="3"/>
  <c r="E123" i="3"/>
  <c r="C126" i="3"/>
  <c r="I126" i="3" l="1"/>
  <c r="E126" i="3"/>
  <c r="R57" i="2"/>
  <c r="S57" i="2"/>
  <c r="AA108" i="3"/>
  <c r="S63" i="2"/>
  <c r="R63" i="2"/>
  <c r="Z96" i="3"/>
  <c r="Z112" i="3"/>
  <c r="Z92" i="3"/>
  <c r="AA104" i="3"/>
  <c r="X100" i="3"/>
  <c r="F104" i="3"/>
  <c r="J92" i="3"/>
  <c r="X108" i="3"/>
  <c r="F108" i="3"/>
  <c r="X96" i="3"/>
  <c r="F112" i="3"/>
  <c r="X92" i="3"/>
  <c r="U126" i="3"/>
  <c r="U134" i="3"/>
  <c r="V142" i="3" s="1"/>
  <c r="Q134" i="3"/>
  <c r="M134" i="3"/>
  <c r="I134" i="3"/>
  <c r="J126" i="3" s="1"/>
  <c r="E134" i="3"/>
  <c r="C134" i="3"/>
  <c r="Y145" i="3"/>
  <c r="T34" i="2" s="1"/>
  <c r="U6" i="2" s="1"/>
  <c r="I142" i="3"/>
  <c r="AA145" i="3"/>
  <c r="Y144" i="3"/>
  <c r="Z144" i="3"/>
  <c r="X144" i="3"/>
  <c r="Y143" i="3"/>
  <c r="T76" i="2" s="1"/>
  <c r="Q142" i="3"/>
  <c r="R126" i="3" s="1"/>
  <c r="AA143" i="3"/>
  <c r="AB142" i="3"/>
  <c r="W142" i="3"/>
  <c r="U142" i="3"/>
  <c r="V134" i="3" s="1"/>
  <c r="T142" i="3"/>
  <c r="S142" i="3"/>
  <c r="P142" i="3"/>
  <c r="O142" i="3"/>
  <c r="L142" i="3"/>
  <c r="K142" i="3"/>
  <c r="H142" i="3"/>
  <c r="G142" i="3"/>
  <c r="E142" i="3"/>
  <c r="F122" i="3" s="1"/>
  <c r="D142" i="3"/>
  <c r="C142" i="3"/>
  <c r="Y141" i="3"/>
  <c r="Z141" i="3"/>
  <c r="X141" i="3"/>
  <c r="AA141" i="3"/>
  <c r="Z140" i="3"/>
  <c r="Y140" i="3"/>
  <c r="AA140" i="3"/>
  <c r="Y139" i="3"/>
  <c r="Z139" i="3"/>
  <c r="AB138" i="3"/>
  <c r="W138" i="3"/>
  <c r="U138" i="3"/>
  <c r="V130" i="3" s="1"/>
  <c r="T138" i="3"/>
  <c r="S138" i="3"/>
  <c r="Q138" i="3"/>
  <c r="R134" i="3" s="1"/>
  <c r="P138" i="3"/>
  <c r="O138" i="3"/>
  <c r="M138" i="3"/>
  <c r="N142" i="3" s="1"/>
  <c r="L138" i="3"/>
  <c r="K138" i="3"/>
  <c r="I138" i="3"/>
  <c r="J122" i="3" s="1"/>
  <c r="H138" i="3"/>
  <c r="G138" i="3"/>
  <c r="E138" i="3"/>
  <c r="D138" i="3"/>
  <c r="C138" i="3"/>
  <c r="Z137" i="3"/>
  <c r="Y137" i="3"/>
  <c r="R138" i="3"/>
  <c r="AA137" i="3"/>
  <c r="Y136" i="3"/>
  <c r="Z136" i="3"/>
  <c r="Y135" i="3"/>
  <c r="N122" i="3"/>
  <c r="AA135" i="3"/>
  <c r="AB134" i="3"/>
  <c r="W134" i="3"/>
  <c r="T134" i="3"/>
  <c r="S134" i="3"/>
  <c r="P134" i="3"/>
  <c r="O134" i="3"/>
  <c r="L134" i="3"/>
  <c r="K134" i="3"/>
  <c r="H134" i="3"/>
  <c r="G134" i="3"/>
  <c r="D134" i="3"/>
  <c r="Y133" i="3"/>
  <c r="U130" i="3"/>
  <c r="V138" i="3" s="1"/>
  <c r="Z133" i="3"/>
  <c r="Y132" i="3"/>
  <c r="I130" i="3"/>
  <c r="J142" i="3" s="1"/>
  <c r="AA132" i="3"/>
  <c r="Y131" i="3"/>
  <c r="Q130" i="3"/>
  <c r="R122" i="3" s="1"/>
  <c r="M130" i="3"/>
  <c r="N126" i="3" s="1"/>
  <c r="X131" i="3"/>
  <c r="AA131" i="3"/>
  <c r="AB130" i="3"/>
  <c r="W130" i="3"/>
  <c r="T130" i="3"/>
  <c r="S130" i="3"/>
  <c r="P130" i="3"/>
  <c r="O130" i="3"/>
  <c r="L130" i="3"/>
  <c r="K130" i="3"/>
  <c r="H130" i="3"/>
  <c r="G130" i="3"/>
  <c r="D130" i="3"/>
  <c r="C130" i="3"/>
  <c r="Y129" i="3"/>
  <c r="AA129" i="3"/>
  <c r="Y128" i="3"/>
  <c r="Z128" i="3"/>
  <c r="X128" i="3"/>
  <c r="Y127" i="3"/>
  <c r="R142" i="3"/>
  <c r="X127" i="3"/>
  <c r="AB126" i="3"/>
  <c r="W126" i="3"/>
  <c r="V122" i="3"/>
  <c r="T126" i="3"/>
  <c r="S126" i="3"/>
  <c r="P126" i="3"/>
  <c r="O126" i="3"/>
  <c r="L126" i="3"/>
  <c r="K126" i="3"/>
  <c r="H126" i="3"/>
  <c r="G126" i="3"/>
  <c r="F138" i="3"/>
  <c r="D126" i="3"/>
  <c r="Y125" i="3"/>
  <c r="Z125" i="3"/>
  <c r="X125" i="3"/>
  <c r="Y124" i="3"/>
  <c r="Z124" i="3"/>
  <c r="X124" i="3"/>
  <c r="Y123" i="3"/>
  <c r="Z123" i="3"/>
  <c r="AB122" i="3"/>
  <c r="W122" i="3"/>
  <c r="U122" i="3"/>
  <c r="V126" i="3" s="1"/>
  <c r="T122" i="3"/>
  <c r="S122" i="3"/>
  <c r="Q122" i="3"/>
  <c r="R130" i="3" s="1"/>
  <c r="P122" i="3"/>
  <c r="O122" i="3"/>
  <c r="M122" i="3"/>
  <c r="N134" i="3" s="1"/>
  <c r="L122" i="3"/>
  <c r="K122" i="3"/>
  <c r="I122" i="3"/>
  <c r="J138" i="3" s="1"/>
  <c r="H122" i="3"/>
  <c r="G122" i="3"/>
  <c r="D122" i="3"/>
  <c r="C122" i="3"/>
  <c r="Y142" i="3" l="1"/>
  <c r="Y134" i="3"/>
  <c r="Y130" i="3"/>
  <c r="Y122" i="3"/>
  <c r="Y138" i="3"/>
  <c r="Y126" i="3"/>
  <c r="X138" i="3"/>
  <c r="Z138" i="3"/>
  <c r="Z122" i="3"/>
  <c r="J134" i="3"/>
  <c r="J130" i="3"/>
  <c r="AA123" i="3"/>
  <c r="X129" i="3"/>
  <c r="X132" i="3"/>
  <c r="AA133" i="3"/>
  <c r="AA130" i="3" s="1"/>
  <c r="AA139" i="3"/>
  <c r="AA138" i="3" s="1"/>
  <c r="Z143" i="3"/>
  <c r="X145" i="3"/>
  <c r="X123" i="3"/>
  <c r="S114" i="2" s="1"/>
  <c r="AA124" i="3"/>
  <c r="N130" i="3"/>
  <c r="AA127" i="3"/>
  <c r="Z131" i="3"/>
  <c r="X133" i="3"/>
  <c r="AA125" i="3"/>
  <c r="F126" i="3"/>
  <c r="AA128" i="3"/>
  <c r="Z129" i="3"/>
  <c r="E130" i="3"/>
  <c r="Z132" i="3"/>
  <c r="Z135" i="3"/>
  <c r="Z134" i="3" s="1"/>
  <c r="X137" i="3"/>
  <c r="R60" i="2" s="1"/>
  <c r="X140" i="3"/>
  <c r="X143" i="3"/>
  <c r="AA144" i="3"/>
  <c r="AA142" i="3" s="1"/>
  <c r="Z145" i="3"/>
  <c r="E122" i="3"/>
  <c r="Z127" i="3"/>
  <c r="X135" i="3"/>
  <c r="R95" i="2" s="1"/>
  <c r="AA136" i="3"/>
  <c r="AA134" i="3" s="1"/>
  <c r="X136" i="3"/>
  <c r="X139" i="3"/>
  <c r="M142" i="3"/>
  <c r="N138" i="3" s="1"/>
  <c r="U175" i="3"/>
  <c r="U174" i="3"/>
  <c r="U173" i="3"/>
  <c r="U171" i="3"/>
  <c r="U170" i="3"/>
  <c r="U169" i="3"/>
  <c r="U167" i="3"/>
  <c r="U166" i="3"/>
  <c r="U164" i="3" s="1"/>
  <c r="U165" i="3"/>
  <c r="U163" i="3"/>
  <c r="U162" i="3"/>
  <c r="U161" i="3"/>
  <c r="U159" i="3"/>
  <c r="U158" i="3"/>
  <c r="U157" i="3"/>
  <c r="U154" i="3"/>
  <c r="U155" i="3"/>
  <c r="U153" i="3"/>
  <c r="H22" i="1"/>
  <c r="G22" i="1"/>
  <c r="F22" i="1"/>
  <c r="H26" i="1"/>
  <c r="G26" i="1"/>
  <c r="F26" i="1"/>
  <c r="H33" i="1"/>
  <c r="G33" i="1"/>
  <c r="F33" i="1"/>
  <c r="H17" i="1"/>
  <c r="G17" i="1"/>
  <c r="F17" i="1"/>
  <c r="H36" i="1"/>
  <c r="G36" i="1"/>
  <c r="F36" i="1"/>
  <c r="H42" i="1"/>
  <c r="G42" i="1"/>
  <c r="F42" i="1"/>
  <c r="Q175" i="3"/>
  <c r="Q174" i="3"/>
  <c r="Q173" i="3"/>
  <c r="Q171" i="3"/>
  <c r="Q170" i="3"/>
  <c r="Q169" i="3"/>
  <c r="Q167" i="3"/>
  <c r="Q166" i="3"/>
  <c r="Q165" i="3"/>
  <c r="Q163" i="3"/>
  <c r="Q162" i="3"/>
  <c r="Q161" i="3"/>
  <c r="Q159" i="3"/>
  <c r="Q158" i="3"/>
  <c r="Q157" i="3"/>
  <c r="Q154" i="3"/>
  <c r="Q155" i="3"/>
  <c r="Q153" i="3"/>
  <c r="M175" i="3"/>
  <c r="M174" i="3"/>
  <c r="M173" i="3"/>
  <c r="M171" i="3"/>
  <c r="M170" i="3"/>
  <c r="M169" i="3"/>
  <c r="M167" i="3"/>
  <c r="M166" i="3"/>
  <c r="M165" i="3"/>
  <c r="M163" i="3"/>
  <c r="M162" i="3"/>
  <c r="M161" i="3"/>
  <c r="M159" i="3"/>
  <c r="M158" i="3"/>
  <c r="M157" i="3"/>
  <c r="M154" i="3"/>
  <c r="M155" i="3"/>
  <c r="M153" i="3"/>
  <c r="R114" i="2"/>
  <c r="T114" i="2"/>
  <c r="R92" i="2"/>
  <c r="S92" i="2"/>
  <c r="T92" i="2"/>
  <c r="T95" i="2"/>
  <c r="U89" i="2" s="1"/>
  <c r="R101" i="2"/>
  <c r="S101" i="2"/>
  <c r="T101" i="2"/>
  <c r="R110" i="2"/>
  <c r="S110" i="2"/>
  <c r="T110" i="2"/>
  <c r="R43" i="2"/>
  <c r="S43" i="2"/>
  <c r="T43" i="2"/>
  <c r="R30" i="2"/>
  <c r="S30" i="2"/>
  <c r="T30" i="2"/>
  <c r="U33" i="2" s="1"/>
  <c r="R82" i="2"/>
  <c r="S82" i="2"/>
  <c r="T82" i="2"/>
  <c r="R84" i="2"/>
  <c r="S84" i="2"/>
  <c r="T84" i="2"/>
  <c r="R39" i="2"/>
  <c r="S39" i="2"/>
  <c r="T39" i="2"/>
  <c r="T60" i="2"/>
  <c r="U77" i="2" s="1"/>
  <c r="R46" i="2"/>
  <c r="S46" i="2"/>
  <c r="T46" i="2"/>
  <c r="I175" i="3"/>
  <c r="I174" i="3"/>
  <c r="I173" i="3"/>
  <c r="I171" i="3"/>
  <c r="I170" i="3"/>
  <c r="I169" i="3"/>
  <c r="I167" i="3"/>
  <c r="I166" i="3"/>
  <c r="I165" i="3"/>
  <c r="I163" i="3"/>
  <c r="I162" i="3"/>
  <c r="I161" i="3"/>
  <c r="I159" i="3"/>
  <c r="I158" i="3"/>
  <c r="I157" i="3"/>
  <c r="I154" i="3"/>
  <c r="I155" i="3"/>
  <c r="I153" i="3"/>
  <c r="E175" i="3"/>
  <c r="E174" i="3"/>
  <c r="E173" i="3"/>
  <c r="E171" i="3"/>
  <c r="E170" i="3"/>
  <c r="E169" i="3"/>
  <c r="E167" i="3"/>
  <c r="E166" i="3"/>
  <c r="E165" i="3"/>
  <c r="E163" i="3"/>
  <c r="E162" i="3"/>
  <c r="E161" i="3"/>
  <c r="E159" i="3"/>
  <c r="E158" i="3"/>
  <c r="E157" i="3"/>
  <c r="E154" i="3"/>
  <c r="E155" i="3"/>
  <c r="E153" i="3"/>
  <c r="M164" i="3" l="1"/>
  <c r="U80" i="2"/>
  <c r="U82" i="2"/>
  <c r="U84" i="2"/>
  <c r="U59" i="2"/>
  <c r="U92" i="2"/>
  <c r="U100" i="2"/>
  <c r="U120" i="2"/>
  <c r="Q164" i="3"/>
  <c r="U90" i="2"/>
  <c r="U85" i="2"/>
  <c r="U44" i="2"/>
  <c r="S60" i="2"/>
  <c r="S95" i="2"/>
  <c r="S76" i="2"/>
  <c r="R76" i="2"/>
  <c r="S34" i="2"/>
  <c r="R34" i="2"/>
  <c r="Z126" i="3"/>
  <c r="AA126" i="3"/>
  <c r="Z142" i="3"/>
  <c r="X122" i="3"/>
  <c r="F142" i="3"/>
  <c r="X130" i="3"/>
  <c r="F134" i="3"/>
  <c r="F130" i="3"/>
  <c r="X134" i="3"/>
  <c r="AA122" i="3"/>
  <c r="X126" i="3"/>
  <c r="Z130" i="3"/>
  <c r="X142" i="3"/>
  <c r="I164" i="3"/>
  <c r="E164" i="3"/>
  <c r="C164" i="3" l="1"/>
  <c r="Y175" i="3"/>
  <c r="T20" i="2" s="1"/>
  <c r="Y174" i="3"/>
  <c r="T53" i="2" s="1"/>
  <c r="U172" i="3"/>
  <c r="V164" i="3" s="1"/>
  <c r="Z174" i="3"/>
  <c r="Y173" i="3"/>
  <c r="T118" i="2" s="1"/>
  <c r="Q172" i="3"/>
  <c r="R156" i="3" s="1"/>
  <c r="AB172" i="3"/>
  <c r="W172" i="3"/>
  <c r="T172" i="3"/>
  <c r="S172" i="3"/>
  <c r="P172" i="3"/>
  <c r="O172" i="3"/>
  <c r="L172" i="3"/>
  <c r="K172" i="3"/>
  <c r="H172" i="3"/>
  <c r="G172" i="3"/>
  <c r="D172" i="3"/>
  <c r="C172" i="3"/>
  <c r="Y171" i="3"/>
  <c r="T50" i="2" s="1"/>
  <c r="Z171" i="3"/>
  <c r="Y170" i="3"/>
  <c r="T127" i="2" s="1"/>
  <c r="U168" i="3"/>
  <c r="V160" i="3" s="1"/>
  <c r="Y169" i="3"/>
  <c r="T21" i="2" s="1"/>
  <c r="AB168" i="3"/>
  <c r="W168" i="3"/>
  <c r="T168" i="3"/>
  <c r="S168" i="3"/>
  <c r="P168" i="3"/>
  <c r="O168" i="3"/>
  <c r="L168" i="3"/>
  <c r="K168" i="3"/>
  <c r="H168" i="3"/>
  <c r="G168" i="3"/>
  <c r="D168" i="3"/>
  <c r="C168" i="3"/>
  <c r="Y167" i="3"/>
  <c r="T29" i="2" s="1"/>
  <c r="X167" i="3"/>
  <c r="Y166" i="3"/>
  <c r="T56" i="2" s="1"/>
  <c r="Y165" i="3"/>
  <c r="T69" i="2" s="1"/>
  <c r="J156" i="3"/>
  <c r="AB164" i="3"/>
  <c r="W164" i="3"/>
  <c r="T164" i="3"/>
  <c r="S164" i="3"/>
  <c r="P164" i="3"/>
  <c r="O164" i="3"/>
  <c r="N152" i="3"/>
  <c r="L164" i="3"/>
  <c r="K164" i="3"/>
  <c r="H164" i="3"/>
  <c r="G164" i="3"/>
  <c r="D164" i="3"/>
  <c r="Y163" i="3"/>
  <c r="T17" i="2" s="1"/>
  <c r="Y162" i="3"/>
  <c r="T79" i="2" s="1"/>
  <c r="Y161" i="3"/>
  <c r="T106" i="2" s="1"/>
  <c r="AB160" i="3"/>
  <c r="W160" i="3"/>
  <c r="T160" i="3"/>
  <c r="S160" i="3"/>
  <c r="P160" i="3"/>
  <c r="O160" i="3"/>
  <c r="L160" i="3"/>
  <c r="K160" i="3"/>
  <c r="H160" i="3"/>
  <c r="G160" i="3"/>
  <c r="D160" i="3"/>
  <c r="C160" i="3"/>
  <c r="Y159" i="3"/>
  <c r="T49" i="2" s="1"/>
  <c r="Y158" i="3"/>
  <c r="T40" i="2" s="1"/>
  <c r="U70" i="2" s="1"/>
  <c r="Y157" i="3"/>
  <c r="T109" i="2" s="1"/>
  <c r="AB156" i="3"/>
  <c r="W156" i="3"/>
  <c r="T156" i="3"/>
  <c r="S156" i="3"/>
  <c r="P156" i="3"/>
  <c r="O156" i="3"/>
  <c r="L156" i="3"/>
  <c r="K156" i="3"/>
  <c r="H156" i="3"/>
  <c r="G156" i="3"/>
  <c r="D156" i="3"/>
  <c r="C156" i="3"/>
  <c r="Y155" i="3"/>
  <c r="T25" i="2" s="1"/>
  <c r="Y154" i="3"/>
  <c r="U152" i="3"/>
  <c r="V156" i="3" s="1"/>
  <c r="Z154" i="3"/>
  <c r="Y153" i="3"/>
  <c r="T37" i="2" s="1"/>
  <c r="AB152" i="3"/>
  <c r="W152" i="3"/>
  <c r="T152" i="3"/>
  <c r="S152" i="3"/>
  <c r="P152" i="3"/>
  <c r="O152" i="3"/>
  <c r="L152" i="3"/>
  <c r="K152" i="3"/>
  <c r="H152" i="3"/>
  <c r="G152" i="3"/>
  <c r="E152" i="3"/>
  <c r="D152" i="3"/>
  <c r="C152" i="3"/>
  <c r="T113" i="2"/>
  <c r="T116" i="2"/>
  <c r="S116" i="2"/>
  <c r="R116" i="2"/>
  <c r="T74" i="2"/>
  <c r="S74" i="2"/>
  <c r="R74" i="2"/>
  <c r="T45" i="2"/>
  <c r="S45" i="2"/>
  <c r="R45" i="2"/>
  <c r="T62" i="2"/>
  <c r="S62" i="2"/>
  <c r="R62" i="2"/>
  <c r="T36" i="2"/>
  <c r="S36" i="2"/>
  <c r="R36" i="2"/>
  <c r="T122" i="2"/>
  <c r="U122" i="2" s="1"/>
  <c r="S122" i="2"/>
  <c r="R122" i="2"/>
  <c r="T104" i="2"/>
  <c r="U103" i="2" s="1"/>
  <c r="S104" i="2"/>
  <c r="R104" i="2"/>
  <c r="T18" i="2"/>
  <c r="S18" i="2"/>
  <c r="R18" i="2"/>
  <c r="T94" i="2"/>
  <c r="S94" i="2"/>
  <c r="R94" i="2"/>
  <c r="T11" i="2"/>
  <c r="S11" i="2"/>
  <c r="R11" i="2"/>
  <c r="T12" i="2"/>
  <c r="U71" i="2" s="1"/>
  <c r="S12" i="2"/>
  <c r="R12" i="2"/>
  <c r="T38" i="2"/>
  <c r="S38" i="2"/>
  <c r="R38" i="2"/>
  <c r="H40" i="1"/>
  <c r="G40" i="1"/>
  <c r="F40" i="1"/>
  <c r="H23" i="1"/>
  <c r="G23" i="1"/>
  <c r="F23" i="1"/>
  <c r="H41" i="1"/>
  <c r="G41" i="1"/>
  <c r="F41" i="1"/>
  <c r="H13" i="1"/>
  <c r="G13" i="1"/>
  <c r="F13" i="1"/>
  <c r="H21" i="1"/>
  <c r="G21" i="1"/>
  <c r="F21" i="1"/>
  <c r="H20" i="1"/>
  <c r="G20" i="1"/>
  <c r="F20" i="1"/>
  <c r="H38" i="1"/>
  <c r="G38" i="1"/>
  <c r="F38" i="1"/>
  <c r="H29" i="1"/>
  <c r="G29" i="1"/>
  <c r="F29" i="1"/>
  <c r="H16" i="1"/>
  <c r="G16" i="1"/>
  <c r="F16" i="1"/>
  <c r="H43" i="1"/>
  <c r="G43" i="1"/>
  <c r="F43" i="1"/>
  <c r="H12" i="1"/>
  <c r="G12" i="1"/>
  <c r="F12" i="1"/>
  <c r="H34" i="1"/>
  <c r="G34" i="1"/>
  <c r="F34" i="1"/>
  <c r="H44" i="1"/>
  <c r="G44" i="1"/>
  <c r="F44" i="1"/>
  <c r="H45" i="1"/>
  <c r="G45" i="1"/>
  <c r="F45" i="1"/>
  <c r="H14" i="1"/>
  <c r="G14" i="1"/>
  <c r="F14" i="1"/>
  <c r="H39" i="1"/>
  <c r="G39" i="1"/>
  <c r="F39" i="1"/>
  <c r="H35" i="1"/>
  <c r="G35" i="1"/>
  <c r="F35" i="1"/>
  <c r="H30" i="1"/>
  <c r="G30" i="1"/>
  <c r="F30" i="1"/>
  <c r="H37" i="1"/>
  <c r="G37" i="1"/>
  <c r="F37" i="1"/>
  <c r="H28" i="1"/>
  <c r="G28" i="1"/>
  <c r="F28" i="1"/>
  <c r="H18" i="1"/>
  <c r="G18" i="1"/>
  <c r="F18" i="1"/>
  <c r="H32" i="1"/>
  <c r="G32" i="1"/>
  <c r="F32" i="1"/>
  <c r="G25" i="1"/>
  <c r="F25" i="1"/>
  <c r="A22" i="1"/>
  <c r="A23" i="1" s="1"/>
  <c r="A24" i="1" s="1"/>
  <c r="A25" i="1" s="1"/>
  <c r="A26" i="1" s="1"/>
  <c r="H11" i="1"/>
  <c r="G11" i="1"/>
  <c r="F11" i="1"/>
  <c r="A16" i="1"/>
  <c r="A17" i="1" s="1"/>
  <c r="A18" i="1" s="1"/>
  <c r="A19" i="1" s="1"/>
  <c r="A20" i="1" s="1"/>
  <c r="U126" i="2" l="1"/>
  <c r="U127" i="2"/>
  <c r="U78" i="2"/>
  <c r="U79" i="2"/>
  <c r="U18" i="2"/>
  <c r="U74" i="2"/>
  <c r="U76" i="2"/>
  <c r="U37" i="2"/>
  <c r="U124" i="2"/>
  <c r="U125" i="2"/>
  <c r="U14" i="2"/>
  <c r="U50" i="2"/>
  <c r="U67" i="2"/>
  <c r="U66" i="2"/>
  <c r="U17" i="2"/>
  <c r="U75" i="2"/>
  <c r="U58" i="2"/>
  <c r="U105" i="2"/>
  <c r="U96" i="2"/>
  <c r="U116" i="2"/>
  <c r="U62" i="2"/>
  <c r="U16" i="2"/>
  <c r="U28" i="2"/>
  <c r="U46" i="2"/>
  <c r="U72" i="2"/>
  <c r="U108" i="2"/>
  <c r="U88" i="2"/>
  <c r="U121" i="2"/>
  <c r="U118" i="2"/>
  <c r="U40" i="2"/>
  <c r="U56" i="2"/>
  <c r="U69" i="2"/>
  <c r="U107" i="2"/>
  <c r="U25" i="2"/>
  <c r="U117" i="2"/>
  <c r="U119" i="2"/>
  <c r="U113" i="2"/>
  <c r="U112" i="2"/>
  <c r="U94" i="2"/>
  <c r="U101" i="2"/>
  <c r="U91" i="2"/>
  <c r="U93" i="2"/>
  <c r="U102" i="2"/>
  <c r="U110" i="2"/>
  <c r="U53" i="2"/>
  <c r="U65" i="2"/>
  <c r="U52" i="2"/>
  <c r="U61" i="2"/>
  <c r="U54" i="2"/>
  <c r="U55" i="2"/>
  <c r="U57" i="2"/>
  <c r="U68" i="2"/>
  <c r="U60" i="2"/>
  <c r="U41" i="2"/>
  <c r="U39" i="2"/>
  <c r="U45" i="2"/>
  <c r="U104" i="2"/>
  <c r="U5" i="2"/>
  <c r="U12" i="2"/>
  <c r="U22" i="2"/>
  <c r="U15" i="2"/>
  <c r="U29" i="2"/>
  <c r="U98" i="2"/>
  <c r="U99" i="2"/>
  <c r="U109" i="2"/>
  <c r="U114" i="2"/>
  <c r="U111" i="2"/>
  <c r="U115" i="2"/>
  <c r="U106" i="2"/>
  <c r="U95" i="2"/>
  <c r="U97" i="2"/>
  <c r="U21" i="2"/>
  <c r="U32" i="2"/>
  <c r="U36" i="2"/>
  <c r="U48" i="2"/>
  <c r="U20" i="2"/>
  <c r="U7" i="2"/>
  <c r="U10" i="2"/>
  <c r="U34" i="2"/>
  <c r="U24" i="2"/>
  <c r="U35" i="2"/>
  <c r="U47" i="2"/>
  <c r="U26" i="2"/>
  <c r="U30" i="2"/>
  <c r="U43" i="2"/>
  <c r="U27" i="2"/>
  <c r="U38" i="2"/>
  <c r="U49" i="2"/>
  <c r="U31" i="2"/>
  <c r="U51" i="2"/>
  <c r="U64" i="2"/>
  <c r="U63" i="2"/>
  <c r="U11" i="2"/>
  <c r="U19" i="2"/>
  <c r="U23" i="2"/>
  <c r="U9" i="2"/>
  <c r="U13" i="2"/>
  <c r="S29" i="2"/>
  <c r="R29" i="2"/>
  <c r="Y164" i="3"/>
  <c r="G24" i="1" s="1"/>
  <c r="M172" i="3"/>
  <c r="N168" i="3" s="1"/>
  <c r="M160" i="3"/>
  <c r="N156" i="3" s="1"/>
  <c r="X174" i="3"/>
  <c r="M152" i="3"/>
  <c r="N164" i="3" s="1"/>
  <c r="X157" i="3"/>
  <c r="Q160" i="3"/>
  <c r="R152" i="3" s="1"/>
  <c r="I160" i="3"/>
  <c r="J172" i="3" s="1"/>
  <c r="E172" i="3"/>
  <c r="F152" i="3" s="1"/>
  <c r="I152" i="3"/>
  <c r="J168" i="3" s="1"/>
  <c r="AA167" i="3"/>
  <c r="AA170" i="3"/>
  <c r="AA153" i="3"/>
  <c r="Q152" i="3"/>
  <c r="R160" i="3" s="1"/>
  <c r="AA155" i="3"/>
  <c r="M156" i="3"/>
  <c r="N160" i="3" s="1"/>
  <c r="Z157" i="3"/>
  <c r="X159" i="3"/>
  <c r="X161" i="3"/>
  <c r="U160" i="3"/>
  <c r="V168" i="3" s="1"/>
  <c r="AA166" i="3"/>
  <c r="V172" i="3"/>
  <c r="Q168" i="3"/>
  <c r="R164" i="3" s="1"/>
  <c r="Y168" i="3"/>
  <c r="G19" i="1" s="1"/>
  <c r="AA173" i="3"/>
  <c r="AA154" i="3"/>
  <c r="X155" i="3"/>
  <c r="Y152" i="3"/>
  <c r="G15" i="1" s="1"/>
  <c r="Q156" i="3"/>
  <c r="R172" i="3" s="1"/>
  <c r="U156" i="3"/>
  <c r="V152" i="3" s="1"/>
  <c r="Y160" i="3"/>
  <c r="G31" i="1" s="1"/>
  <c r="R168" i="3"/>
  <c r="AA169" i="3"/>
  <c r="M168" i="3"/>
  <c r="N172" i="3" s="1"/>
  <c r="AA171" i="3"/>
  <c r="I172" i="3"/>
  <c r="J160" i="3" s="1"/>
  <c r="AA157" i="3"/>
  <c r="AA162" i="3"/>
  <c r="AA165" i="3"/>
  <c r="X171" i="3"/>
  <c r="AA174" i="3"/>
  <c r="Y172" i="3"/>
  <c r="G10" i="1" s="1"/>
  <c r="Y156" i="3"/>
  <c r="G9" i="1" s="1"/>
  <c r="AA159" i="3"/>
  <c r="Z163" i="3"/>
  <c r="E160" i="3"/>
  <c r="X163" i="3"/>
  <c r="X165" i="3"/>
  <c r="F172" i="3"/>
  <c r="Z153" i="3"/>
  <c r="X153" i="3"/>
  <c r="X154" i="3"/>
  <c r="X158" i="3"/>
  <c r="X162" i="3"/>
  <c r="AA163" i="3"/>
  <c r="Z166" i="3"/>
  <c r="X166" i="3"/>
  <c r="Z155" i="3"/>
  <c r="E156" i="3"/>
  <c r="I156" i="3"/>
  <c r="J164" i="3" s="1"/>
  <c r="Z158" i="3"/>
  <c r="Z161" i="3"/>
  <c r="Z167" i="3"/>
  <c r="I168" i="3"/>
  <c r="J152" i="3" s="1"/>
  <c r="Z169" i="3"/>
  <c r="X169" i="3"/>
  <c r="X175" i="3"/>
  <c r="AA158" i="3"/>
  <c r="Z159" i="3"/>
  <c r="AA161" i="3"/>
  <c r="Z162" i="3"/>
  <c r="Z165" i="3"/>
  <c r="Z170" i="3"/>
  <c r="E168" i="3"/>
  <c r="X170" i="3"/>
  <c r="Z173" i="3"/>
  <c r="X173" i="3"/>
  <c r="Z175" i="3"/>
  <c r="AA175" i="3"/>
  <c r="R50" i="2" l="1"/>
  <c r="S50" i="2"/>
  <c r="S20" i="2"/>
  <c r="R20" i="2"/>
  <c r="R49" i="2"/>
  <c r="S49" i="2"/>
  <c r="S40" i="2"/>
  <c r="R40" i="2"/>
  <c r="R17" i="2"/>
  <c r="S17" i="2"/>
  <c r="S25" i="2"/>
  <c r="R25" i="2"/>
  <c r="S53" i="2"/>
  <c r="R53" i="2"/>
  <c r="S127" i="2"/>
  <c r="R127" i="2"/>
  <c r="R56" i="2"/>
  <c r="S56" i="2"/>
  <c r="R118" i="2"/>
  <c r="S118" i="2"/>
  <c r="R109" i="2"/>
  <c r="S109" i="2"/>
  <c r="S21" i="2"/>
  <c r="R21" i="2"/>
  <c r="S79" i="2"/>
  <c r="R79" i="2"/>
  <c r="S113" i="2"/>
  <c r="R113" i="2"/>
  <c r="S69" i="2"/>
  <c r="R69" i="2"/>
  <c r="R106" i="2"/>
  <c r="S106" i="2"/>
  <c r="R37" i="2"/>
  <c r="S37" i="2"/>
  <c r="AA160" i="3"/>
  <c r="AA152" i="3"/>
  <c r="AA168" i="3"/>
  <c r="AA164" i="3"/>
  <c r="AA156" i="3"/>
  <c r="AA172" i="3"/>
  <c r="X152" i="3"/>
  <c r="Z156" i="3"/>
  <c r="X172" i="3"/>
  <c r="F168" i="3"/>
  <c r="X156" i="3"/>
  <c r="Z164" i="3"/>
  <c r="Z160" i="3"/>
  <c r="X160" i="3"/>
  <c r="F164" i="3"/>
  <c r="F156" i="3"/>
  <c r="X168" i="3"/>
  <c r="Z168" i="3"/>
  <c r="Z152" i="3"/>
  <c r="Z172" i="3"/>
  <c r="F160" i="3"/>
  <c r="X164" i="3"/>
  <c r="F10" i="1" l="1"/>
  <c r="H10" i="1"/>
  <c r="F9" i="1"/>
  <c r="H9" i="1"/>
  <c r="F19" i="1"/>
  <c r="H19" i="1"/>
  <c r="F24" i="1"/>
  <c r="H24" i="1"/>
  <c r="F31" i="1"/>
  <c r="H31" i="1"/>
  <c r="F15" i="1"/>
  <c r="H15" i="1"/>
</calcChain>
</file>

<file path=xl/sharedStrings.xml><?xml version="1.0" encoding="utf-8"?>
<sst xmlns="http://schemas.openxmlformats.org/spreadsheetml/2006/main" count="1246" uniqueCount="245">
  <si>
    <t>FIRMALIIGA</t>
  </si>
  <si>
    <t>Mänguaeg</t>
  </si>
  <si>
    <t>Võistkond</t>
  </si>
  <si>
    <t>Fin.  voor</t>
  </si>
  <si>
    <t>Võite</t>
  </si>
  <si>
    <t>Kesk. koos HK</t>
  </si>
  <si>
    <t>Kesk.</t>
  </si>
  <si>
    <t>Summa</t>
  </si>
  <si>
    <t>I</t>
  </si>
  <si>
    <t>I-HK</t>
  </si>
  <si>
    <t>II</t>
  </si>
  <si>
    <t>II-HK</t>
  </si>
  <si>
    <t>III</t>
  </si>
  <si>
    <t>III-HK</t>
  </si>
  <si>
    <t>IV</t>
  </si>
  <si>
    <t>IV-HK</t>
  </si>
  <si>
    <t>V</t>
  </si>
  <si>
    <t>V-HK</t>
  </si>
  <si>
    <t>VI</t>
  </si>
  <si>
    <t>VI-HK</t>
  </si>
  <si>
    <t>Royalsmart</t>
  </si>
  <si>
    <t>Würth</t>
  </si>
  <si>
    <t>VERX</t>
  </si>
  <si>
    <t>Estonian Cell</t>
  </si>
  <si>
    <t>Toode</t>
  </si>
  <si>
    <t>IKI</t>
  </si>
  <si>
    <t>Kirevene Mulk</t>
  </si>
  <si>
    <t>Team 29</t>
  </si>
  <si>
    <t>Rakvere Soojus</t>
  </si>
  <si>
    <t>Eesti Raudtee</t>
  </si>
  <si>
    <t>Metsasõbrad</t>
  </si>
  <si>
    <t>Rakvere Kultuurikeskus</t>
  </si>
  <si>
    <t>Kunda Trans</t>
  </si>
  <si>
    <t>Temper</t>
  </si>
  <si>
    <t>Latestoil</t>
  </si>
  <si>
    <t>SILFER</t>
  </si>
  <si>
    <t>Külalised</t>
  </si>
  <si>
    <t>ASSAR</t>
  </si>
  <si>
    <t>Rakvere Linnavalitsus</t>
  </si>
  <si>
    <t>MEHED</t>
  </si>
  <si>
    <t>Jrk.</t>
  </si>
  <si>
    <t>Võistleja</t>
  </si>
  <si>
    <t xml:space="preserve">II </t>
  </si>
  <si>
    <t xml:space="preserve">VI </t>
  </si>
  <si>
    <t>Keskmine koos HK</t>
  </si>
  <si>
    <t>Keskmine ilma HK</t>
  </si>
  <si>
    <t>HK</t>
  </si>
  <si>
    <t>Marek Aava</t>
  </si>
  <si>
    <t>Ragnar Orgus</t>
  </si>
  <si>
    <t>Mehis Krigul</t>
  </si>
  <si>
    <t>Indrek Papstel</t>
  </si>
  <si>
    <t>Janek Kurusk</t>
  </si>
  <si>
    <t>Vladimir Dunets</t>
  </si>
  <si>
    <t>Jaanis Valter</t>
  </si>
  <si>
    <t>Erik Papstel</t>
  </si>
  <si>
    <t>Kasper Gorjatšev</t>
  </si>
  <si>
    <t>DanArpo</t>
  </si>
  <si>
    <t>Kalle Roostik</t>
  </si>
  <si>
    <t>Andrei Gurkin</t>
  </si>
  <si>
    <t>Toomas Laos</t>
  </si>
  <si>
    <t>Marek Tull</t>
  </si>
  <si>
    <t>Margus Pukk</t>
  </si>
  <si>
    <t>August Rozenthal</t>
  </si>
  <si>
    <t>Aroz3D</t>
  </si>
  <si>
    <t>Renee Räni</t>
  </si>
  <si>
    <t>Ingmar Papstel</t>
  </si>
  <si>
    <t>Viktor Mestilainen</t>
  </si>
  <si>
    <t>Kaido Nõmtak</t>
  </si>
  <si>
    <t>Margus Floren</t>
  </si>
  <si>
    <t>Artur Klimson</t>
  </si>
  <si>
    <t>Lembit Tamm</t>
  </si>
  <si>
    <t>Ergo Tambik</t>
  </si>
  <si>
    <t>Mati Veeväli</t>
  </si>
  <si>
    <t>Tristan Ruuto</t>
  </si>
  <si>
    <t>Indrek Pukki</t>
  </si>
  <si>
    <t>Ilmar Viitmaa</t>
  </si>
  <si>
    <t>Argo Laus</t>
  </si>
  <si>
    <t>Meelis Lindre</t>
  </si>
  <si>
    <t>NAISED</t>
  </si>
  <si>
    <t>Eli Vainlo</t>
  </si>
  <si>
    <t>Eve Palmar</t>
  </si>
  <si>
    <t>Aita Rohtmets</t>
  </si>
  <si>
    <t>Kristiina Rozenthal</t>
  </si>
  <si>
    <t>Airis Floren</t>
  </si>
  <si>
    <t>Madli Ruuto</t>
  </si>
  <si>
    <t>Kristi Tull</t>
  </si>
  <si>
    <t>Sirli Sang</t>
  </si>
  <si>
    <t>Heli Ruuto</t>
  </si>
  <si>
    <t>Piret Vares</t>
  </si>
  <si>
    <t>Kristina Molodova</t>
  </si>
  <si>
    <t>Ljuba Molodova</t>
  </si>
  <si>
    <t>Margret Peiker</t>
  </si>
  <si>
    <t>Anne-Ly Möllits</t>
  </si>
  <si>
    <t>Saalipalli võistkond</t>
  </si>
  <si>
    <t>1 SARI</t>
  </si>
  <si>
    <t>Vastane</t>
  </si>
  <si>
    <t>2 SARI</t>
  </si>
  <si>
    <t>3 SARI</t>
  </si>
  <si>
    <t>4 SARI</t>
  </si>
  <si>
    <t>5 SARI</t>
  </si>
  <si>
    <t>KOKKU</t>
  </si>
  <si>
    <t>Keskm.</t>
  </si>
  <si>
    <t>Mängijad</t>
  </si>
  <si>
    <t>Punkte</t>
  </si>
  <si>
    <t>Võidupunkt</t>
  </si>
  <si>
    <t>-HK</t>
  </si>
  <si>
    <t>koos HK</t>
  </si>
  <si>
    <t>puhas</t>
  </si>
  <si>
    <t>FIRMALIIGA 2020 Kevad I voor 03.02.2020</t>
  </si>
  <si>
    <t>Kevad 2020</t>
  </si>
  <si>
    <t>AAVMAR</t>
  </si>
  <si>
    <t>Ege Suilts</t>
  </si>
  <si>
    <t>Kaarel Laud</t>
  </si>
  <si>
    <t>Ege Sults</t>
  </si>
  <si>
    <t>Rakvere Autotehnika</t>
  </si>
  <si>
    <t>Põdra Pubi</t>
  </si>
  <si>
    <t>Väike Ingel</t>
  </si>
  <si>
    <t>Rakvere Teater</t>
  </si>
  <si>
    <t>VERX 2</t>
  </si>
  <si>
    <t>KII</t>
  </si>
  <si>
    <t>Rakvere Bowling</t>
  </si>
  <si>
    <t>ELKE Rakvere</t>
  </si>
  <si>
    <t>BMF</t>
  </si>
  <si>
    <t>K</t>
  </si>
  <si>
    <t>37. hooaeg</t>
  </si>
  <si>
    <t>FIRMALIIGA 2020 Kevad I voor 04.02.2020</t>
  </si>
  <si>
    <t>Aivo Rumjantsev</t>
  </si>
  <si>
    <t>Andres Mägi</t>
  </si>
  <si>
    <t>Martin Mägi</t>
  </si>
  <si>
    <t>FIRMALIIGA 2020 Kevad I voor 05.02.2020</t>
  </si>
  <si>
    <t>Andre Rozenthal</t>
  </si>
  <si>
    <t>Eiki Orgmets</t>
  </si>
  <si>
    <t>Jelena Dunets</t>
  </si>
  <si>
    <t>Helen Solovjev</t>
  </si>
  <si>
    <t>Imre Õunapuu</t>
  </si>
  <si>
    <t>Kätlin Hoop</t>
  </si>
  <si>
    <t>FIRMALIIGA 2020 Kevad I voor 10.02.2020</t>
  </si>
  <si>
    <t>Lembit Luik</t>
  </si>
  <si>
    <t>Martin Ruuto</t>
  </si>
  <si>
    <t>Martin Nisu</t>
  </si>
  <si>
    <t>Helen Õunas</t>
  </si>
  <si>
    <t>Kaidi Pitk</t>
  </si>
  <si>
    <t>Annika Reinula</t>
  </si>
  <si>
    <t>Tõnis Reinula</t>
  </si>
  <si>
    <t>Vaiko Saar</t>
  </si>
  <si>
    <t>Maie Rummel</t>
  </si>
  <si>
    <t>Ilmar Paal</t>
  </si>
  <si>
    <t>Kuido Lehtmäe</t>
  </si>
  <si>
    <t>Oleg Smirnov</t>
  </si>
  <si>
    <t>Ivo Zamanov</t>
  </si>
  <si>
    <t>Kairika Kluust</t>
  </si>
  <si>
    <t>Jaanus Malm</t>
  </si>
  <si>
    <t>Eha Neito</t>
  </si>
  <si>
    <t>Fred Ankipovitś</t>
  </si>
  <si>
    <t xml:space="preserve">Marko Helme </t>
  </si>
  <si>
    <t>Marko Helme</t>
  </si>
  <si>
    <t>Fred Ankipovitš</t>
  </si>
  <si>
    <t>FIRMALIIGA 2020 Kevad I voor 11.02.2020</t>
  </si>
  <si>
    <t>Kristi Piispea</t>
  </si>
  <si>
    <t>Ingmar Etti</t>
  </si>
  <si>
    <t>Ivo Mäe</t>
  </si>
  <si>
    <t>Larissa Vagel</t>
  </si>
  <si>
    <t>Tauno Arpo</t>
  </si>
  <si>
    <t>Dan Sööl</t>
  </si>
  <si>
    <t>Kaisa Kruusmaa</t>
  </si>
  <si>
    <t>Ly Rannamäe</t>
  </si>
  <si>
    <t>Erkki Leek</t>
  </si>
  <si>
    <t>Marina Viikoja</t>
  </si>
  <si>
    <t>Martti Trei</t>
  </si>
  <si>
    <t>Priidu Trutsi</t>
  </si>
  <si>
    <t>Kairit Pärna</t>
  </si>
  <si>
    <t>Mikk Maasi</t>
  </si>
  <si>
    <t>Kaspar Lood</t>
  </si>
  <si>
    <t>ITshop</t>
  </si>
  <si>
    <t>FIRMALIIGA 2020 Kevad I voor 12.02.2020</t>
  </si>
  <si>
    <t>Viru Batuudid</t>
  </si>
  <si>
    <t>MRL</t>
  </si>
  <si>
    <t>Siim Kesler</t>
  </si>
  <si>
    <t>Ivar Kallasmaa</t>
  </si>
  <si>
    <t>Lea Valter</t>
  </si>
  <si>
    <t>Ingar Lakson</t>
  </si>
  <si>
    <t>Anne Ridala</t>
  </si>
  <si>
    <t>Raivo Ridala</t>
  </si>
  <si>
    <t>Laura Pajula</t>
  </si>
  <si>
    <t>Rivo Välba</t>
  </si>
  <si>
    <t>Mihkel Rannamäe</t>
  </si>
  <si>
    <t>Liis Veerg</t>
  </si>
  <si>
    <t>Mikk Leon</t>
  </si>
  <si>
    <t>Fredi Arnover</t>
  </si>
  <si>
    <t>Kertu Neeme</t>
  </si>
  <si>
    <t>Grete Sats</t>
  </si>
  <si>
    <t>Annely Kooli</t>
  </si>
  <si>
    <t>Romet Makstin</t>
  </si>
  <si>
    <t>Signe Kerm</t>
  </si>
  <si>
    <t>Tauri Heinmets</t>
  </si>
  <si>
    <t>Kunda Sadam</t>
  </si>
  <si>
    <t>Holo.ee</t>
  </si>
  <si>
    <t>Mihkel Rannamaa</t>
  </si>
  <si>
    <t>*</t>
  </si>
  <si>
    <t>Julia Simuk</t>
  </si>
  <si>
    <t>Katrin Õun</t>
  </si>
  <si>
    <t>FIRMALIIGA 2020 Kevad II voor 17.02.2020</t>
  </si>
  <si>
    <t>FIRMALIIGA 2020 Kevad II voor 18.02.2020</t>
  </si>
  <si>
    <t>Priit Normak</t>
  </si>
  <si>
    <t>Vadim Koppel</t>
  </si>
  <si>
    <t>Marylin Loigu</t>
  </si>
  <si>
    <t>FIRMALIIGA 2020 Kevad II voor 19.02.2020</t>
  </si>
  <si>
    <t>Raili Laats</t>
  </si>
  <si>
    <t>Teet Nigol</t>
  </si>
  <si>
    <t>Gertu Grishtshenko</t>
  </si>
  <si>
    <t>Reio Robin Reinula</t>
  </si>
  <si>
    <t>FIRMALIIGA 2020 Kevad II voor 02.03.2020</t>
  </si>
  <si>
    <t>Reio Koka</t>
  </si>
  <si>
    <t>Indrek Apinis</t>
  </si>
  <si>
    <t>FIRMALIIGA 2020 Kevad II voor 03.03.2020</t>
  </si>
  <si>
    <t>Rannu Eimla</t>
  </si>
  <si>
    <t>Aire Aros</t>
  </si>
  <si>
    <t>Eve Uustal</t>
  </si>
  <si>
    <t>Ingrid Leichter</t>
  </si>
  <si>
    <t>Hergi Vaga</t>
  </si>
  <si>
    <t>E</t>
  </si>
  <si>
    <t>FIRMALIIGA 2020 Kevad II voor 04.03.2020</t>
  </si>
  <si>
    <t>Priidik Kasak</t>
  </si>
  <si>
    <t>Siim Tuus</t>
  </si>
  <si>
    <t>Raina Rehe</t>
  </si>
  <si>
    <t>Rait Raudvee</t>
  </si>
  <si>
    <t>T</t>
  </si>
  <si>
    <t>16.märts</t>
  </si>
  <si>
    <t>17.märts</t>
  </si>
  <si>
    <t>18.märts</t>
  </si>
  <si>
    <t>FIRMALIIGA 2020 Kevad III voor 09.03.2020</t>
  </si>
  <si>
    <t>Sven Trofimov</t>
  </si>
  <si>
    <t>Maris Aros</t>
  </si>
  <si>
    <t>Mikk Mikker</t>
  </si>
  <si>
    <t>FIRMALIIGA 2020 Kevad III voor 10.03.2020</t>
  </si>
  <si>
    <t>FIRMALIIGA 2020 Kevad III voor 11.03.2020</t>
  </si>
  <si>
    <t>Ülle Ristimägi</t>
  </si>
  <si>
    <t>Liina Selter</t>
  </si>
  <si>
    <t>Triin Kiis</t>
  </si>
  <si>
    <t>Arles Juurikas</t>
  </si>
  <si>
    <t>Vladimir Jermakov</t>
  </si>
  <si>
    <t>Kevin Paalo</t>
  </si>
  <si>
    <t>FIRMALIIGA 2020/KEVAD</t>
  </si>
  <si>
    <t xml:space="preserve">
Seoses eriolukorra ja piirangutega Eestis jäi Firmaliiga (kevad 2020) võistlus pooleli. 
</t>
  </si>
  <si>
    <t>Mängitud sai vähem kui pooled eelvoorud. Sellest tulenevalt jääb, see Firmaliiga hooaeg poolikuks ning sügisel alustame uue võistlusega.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</si>
</sst>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-* #,##0.0\ _k_r_-;\-* #,##0.0\ _k_r_-;_-* &quot;-&quot;??\ _k_r_-;_-@_-"/>
    <numFmt numFmtId="166" formatCode="0;[Red]0"/>
    <numFmt numFmtId="167" formatCode="0.0"/>
  </numFmts>
  <fonts count="48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Verdana"/>
      <family val="2"/>
      <charset val="186"/>
    </font>
    <font>
      <b/>
      <sz val="11"/>
      <color rgb="FFFF0000"/>
      <name val="Verdana"/>
      <family val="2"/>
      <charset val="186"/>
    </font>
    <font>
      <sz val="11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4"/>
      <name val="Verdana"/>
      <family val="2"/>
      <charset val="186"/>
    </font>
    <font>
      <b/>
      <sz val="15"/>
      <name val="Verdana"/>
      <family val="2"/>
      <charset val="186"/>
    </font>
    <font>
      <b/>
      <sz val="15"/>
      <color rgb="FFFF0000"/>
      <name val="Verdana"/>
      <family val="2"/>
      <charset val="186"/>
    </font>
    <font>
      <b/>
      <sz val="15"/>
      <color indexed="10"/>
      <name val="Verdana"/>
      <family val="2"/>
      <charset val="186"/>
    </font>
    <font>
      <sz val="15"/>
      <color indexed="10"/>
      <name val="Verdana"/>
      <family val="2"/>
      <charset val="186"/>
    </font>
    <font>
      <sz val="15"/>
      <name val="Verdana"/>
      <family val="2"/>
      <charset val="186"/>
    </font>
    <font>
      <b/>
      <sz val="10"/>
      <name val="Verdana"/>
      <family val="2"/>
      <charset val="186"/>
    </font>
    <font>
      <sz val="10"/>
      <color indexed="10"/>
      <name val="Verdana"/>
      <family val="2"/>
      <charset val="186"/>
    </font>
    <font>
      <sz val="10"/>
      <color rgb="FFFF0000"/>
      <name val="Verdana"/>
      <family val="2"/>
      <charset val="186"/>
    </font>
    <font>
      <b/>
      <sz val="10"/>
      <name val="Arial"/>
      <family val="2"/>
      <charset val="186"/>
    </font>
    <font>
      <b/>
      <sz val="14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8"/>
      <name val="Arial"/>
      <family val="2"/>
      <charset val="186"/>
    </font>
    <font>
      <b/>
      <sz val="10"/>
      <color indexed="62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rgb="FFFF0000"/>
      <name val="Arial"/>
      <family val="2"/>
      <charset val="186"/>
    </font>
    <font>
      <sz val="12"/>
      <name val="Arial"/>
      <family val="2"/>
      <charset val="186"/>
    </font>
    <font>
      <b/>
      <sz val="12"/>
      <color indexed="62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color indexed="62"/>
      <name val="Arial"/>
      <family val="2"/>
      <charset val="186"/>
    </font>
    <font>
      <sz val="13"/>
      <name val="Arial"/>
      <family val="2"/>
      <charset val="186"/>
    </font>
    <font>
      <b/>
      <sz val="13"/>
      <name val="Arial"/>
      <family val="2"/>
      <charset val="186"/>
    </font>
    <font>
      <b/>
      <sz val="18"/>
      <name val="Verdana"/>
      <family val="2"/>
    </font>
    <font>
      <sz val="14"/>
      <name val="Arial"/>
      <family val="2"/>
      <charset val="186"/>
    </font>
    <font>
      <b/>
      <sz val="14"/>
      <name val="Verdana"/>
      <family val="2"/>
    </font>
    <font>
      <b/>
      <sz val="13"/>
      <name val="Verdana"/>
      <family val="2"/>
    </font>
    <font>
      <b/>
      <sz val="13"/>
      <color indexed="6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color indexed="62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b/>
      <sz val="12"/>
      <color theme="9" tint="-0.249977111117893"/>
      <name val="Verdana"/>
      <family val="2"/>
      <charset val="186"/>
    </font>
    <font>
      <b/>
      <sz val="18"/>
      <color theme="9" tint="-0.249977111117893"/>
      <name val="Verdana"/>
      <family val="2"/>
    </font>
    <font>
      <sz val="16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indexed="9"/>
        <bgColor indexed="26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3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296">
    <xf numFmtId="0" fontId="0" fillId="0" borderId="0" xfId="0"/>
    <xf numFmtId="0" fontId="2" fillId="2" borderId="1" xfId="1" applyFont="1" applyFill="1" applyBorder="1"/>
    <xf numFmtId="49" fontId="3" fillId="2" borderId="1" xfId="1" applyNumberFormat="1" applyFont="1" applyFill="1" applyBorder="1"/>
    <xf numFmtId="0" fontId="2" fillId="3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165" fontId="2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0" fontId="4" fillId="2" borderId="1" xfId="1" applyFont="1" applyFill="1" applyBorder="1"/>
    <xf numFmtId="0" fontId="2" fillId="2" borderId="0" xfId="1" applyFont="1" applyFill="1"/>
    <xf numFmtId="0" fontId="4" fillId="2" borderId="0" xfId="1" applyFont="1" applyFill="1"/>
    <xf numFmtId="0" fontId="5" fillId="2" borderId="0" xfId="0" applyFont="1" applyFill="1" applyBorder="1"/>
    <xf numFmtId="0" fontId="5" fillId="2" borderId="0" xfId="0" applyFont="1" applyFill="1"/>
    <xf numFmtId="166" fontId="2" fillId="2" borderId="0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1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/>
    <xf numFmtId="0" fontId="4" fillId="2" borderId="0" xfId="1" applyFont="1" applyFill="1" applyBorder="1"/>
    <xf numFmtId="0" fontId="8" fillId="2" borderId="0" xfId="1" applyFont="1" applyFill="1" applyBorder="1"/>
    <xf numFmtId="49" fontId="9" fillId="2" borderId="0" xfId="1" applyNumberFormat="1" applyFont="1" applyFill="1" applyBorder="1"/>
    <xf numFmtId="0" fontId="10" fillId="3" borderId="0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center"/>
    </xf>
    <xf numFmtId="165" fontId="10" fillId="2" borderId="0" xfId="2" applyNumberFormat="1" applyFont="1" applyFill="1" applyBorder="1" applyAlignment="1">
      <alignment horizontal="center"/>
    </xf>
    <xf numFmtId="2" fontId="11" fillId="2" borderId="0" xfId="1" applyNumberFormat="1" applyFont="1" applyFill="1" applyBorder="1" applyAlignment="1">
      <alignment horizontal="center"/>
    </xf>
    <xf numFmtId="2" fontId="10" fillId="2" borderId="0" xfId="1" applyNumberFormat="1" applyFont="1" applyFill="1" applyBorder="1" applyAlignment="1">
      <alignment horizontal="center"/>
    </xf>
    <xf numFmtId="1" fontId="10" fillId="2" borderId="0" xfId="1" applyNumberFormat="1" applyFont="1" applyFill="1" applyBorder="1" applyAlignment="1">
      <alignment horizontal="center"/>
    </xf>
    <xf numFmtId="0" fontId="11" fillId="2" borderId="0" xfId="1" applyFont="1" applyFill="1" applyBorder="1"/>
    <xf numFmtId="0" fontId="12" fillId="2" borderId="0" xfId="1" applyFont="1" applyFill="1" applyBorder="1"/>
    <xf numFmtId="0" fontId="8" fillId="2" borderId="0" xfId="1" applyFont="1" applyFill="1"/>
    <xf numFmtId="0" fontId="12" fillId="2" borderId="0" xfId="1" applyFont="1" applyFill="1"/>
    <xf numFmtId="0" fontId="12" fillId="2" borderId="0" xfId="0" applyFont="1" applyFill="1" applyBorder="1"/>
    <xf numFmtId="0" fontId="12" fillId="2" borderId="0" xfId="0" applyFont="1" applyFill="1"/>
    <xf numFmtId="166" fontId="2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165" fontId="13" fillId="5" borderId="3" xfId="2" applyNumberFormat="1" applyFont="1" applyFill="1" applyBorder="1" applyAlignment="1">
      <alignment horizontal="center" vertical="center" wrapText="1"/>
    </xf>
    <xf numFmtId="2" fontId="5" fillId="5" borderId="3" xfId="1" applyNumberFormat="1" applyFont="1" applyFill="1" applyBorder="1" applyAlignment="1">
      <alignment horizontal="center" vertical="center" wrapText="1"/>
    </xf>
    <xf numFmtId="1" fontId="13" fillId="5" borderId="3" xfId="1" applyNumberFormat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49" fontId="3" fillId="2" borderId="6" xfId="1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165" fontId="2" fillId="2" borderId="8" xfId="2" applyNumberFormat="1" applyFont="1" applyFill="1" applyBorder="1" applyAlignment="1">
      <alignment horizontal="center"/>
    </xf>
    <xf numFmtId="167" fontId="4" fillId="2" borderId="8" xfId="3" applyNumberFormat="1" applyFont="1" applyFill="1" applyBorder="1" applyAlignment="1">
      <alignment horizontal="center"/>
    </xf>
    <xf numFmtId="1" fontId="2" fillId="2" borderId="8" xfId="3" applyNumberFormat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14" fillId="2" borderId="0" xfId="0" applyFont="1" applyFill="1" applyBorder="1"/>
    <xf numFmtId="0" fontId="2" fillId="2" borderId="11" xfId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165" fontId="2" fillId="2" borderId="13" xfId="2" applyNumberFormat="1" applyFont="1" applyFill="1" applyBorder="1" applyAlignment="1">
      <alignment horizontal="center"/>
    </xf>
    <xf numFmtId="167" fontId="4" fillId="2" borderId="13" xfId="3" applyNumberFormat="1" applyFont="1" applyFill="1" applyBorder="1" applyAlignment="1">
      <alignment horizontal="center"/>
    </xf>
    <xf numFmtId="1" fontId="2" fillId="2" borderId="13" xfId="3" applyNumberFormat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2" borderId="13" xfId="2" applyNumberFormat="1" applyFont="1" applyFill="1" applyBorder="1" applyAlignment="1">
      <alignment horizontal="center"/>
    </xf>
    <xf numFmtId="49" fontId="2" fillId="2" borderId="6" xfId="1" applyNumberFormat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49" fontId="3" fillId="2" borderId="16" xfId="1" applyNumberFormat="1" applyFont="1" applyFill="1" applyBorder="1" applyAlignment="1">
      <alignment horizontal="center"/>
    </xf>
    <xf numFmtId="0" fontId="2" fillId="2" borderId="17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165" fontId="2" fillId="2" borderId="18" xfId="2" applyNumberFormat="1" applyFont="1" applyFill="1" applyBorder="1" applyAlignment="1">
      <alignment horizontal="center"/>
    </xf>
    <xf numFmtId="167" fontId="4" fillId="2" borderId="18" xfId="3" applyNumberFormat="1" applyFont="1" applyFill="1" applyBorder="1" applyAlignment="1">
      <alignment horizontal="center"/>
    </xf>
    <xf numFmtId="1" fontId="2" fillId="2" borderId="18" xfId="3" applyNumberFormat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49" fontId="3" fillId="2" borderId="21" xfId="1" applyNumberFormat="1" applyFont="1" applyFill="1" applyBorder="1" applyAlignment="1">
      <alignment horizontal="center"/>
    </xf>
    <xf numFmtId="0" fontId="4" fillId="3" borderId="22" xfId="1" applyFont="1" applyFill="1" applyBorder="1" applyAlignment="1">
      <alignment horizontal="center"/>
    </xf>
    <xf numFmtId="49" fontId="3" fillId="2" borderId="23" xfId="1" applyNumberFormat="1" applyFont="1" applyFill="1" applyBorder="1" applyAlignment="1">
      <alignment horizontal="center"/>
    </xf>
    <xf numFmtId="49" fontId="2" fillId="2" borderId="21" xfId="1" applyNumberFormat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165" fontId="2" fillId="2" borderId="9" xfId="2" applyNumberFormat="1" applyFont="1" applyFill="1" applyBorder="1" applyAlignment="1">
      <alignment horizontal="center"/>
    </xf>
    <xf numFmtId="167" fontId="4" fillId="2" borderId="9" xfId="3" applyNumberFormat="1" applyFont="1" applyFill="1" applyBorder="1" applyAlignment="1">
      <alignment horizontal="center"/>
    </xf>
    <xf numFmtId="1" fontId="2" fillId="2" borderId="9" xfId="3" applyNumberFormat="1" applyFont="1" applyFill="1" applyBorder="1" applyAlignment="1">
      <alignment horizontal="center"/>
    </xf>
    <xf numFmtId="0" fontId="4" fillId="3" borderId="25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2" fillId="3" borderId="17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6" borderId="26" xfId="1" applyFont="1" applyFill="1" applyBorder="1" applyAlignment="1">
      <alignment horizontal="center"/>
    </xf>
    <xf numFmtId="49" fontId="3" fillId="6" borderId="27" xfId="1" applyNumberFormat="1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2" fillId="6" borderId="3" xfId="1" applyFont="1" applyFill="1" applyBorder="1" applyAlignment="1">
      <alignment horizontal="center"/>
    </xf>
    <xf numFmtId="165" fontId="2" fillId="6" borderId="3" xfId="2" applyNumberFormat="1" applyFont="1" applyFill="1" applyBorder="1" applyAlignment="1">
      <alignment horizontal="center"/>
    </xf>
    <xf numFmtId="167" fontId="4" fillId="6" borderId="3" xfId="3" applyNumberFormat="1" applyFont="1" applyFill="1" applyBorder="1" applyAlignment="1">
      <alignment horizontal="center"/>
    </xf>
    <xf numFmtId="1" fontId="2" fillId="6" borderId="3" xfId="3" applyNumberFormat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49" fontId="15" fillId="2" borderId="0" xfId="0" applyNumberFormat="1" applyFont="1" applyFill="1"/>
    <xf numFmtId="0" fontId="4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5" fillId="2" borderId="0" xfId="2" applyNumberFormat="1" applyFont="1" applyFill="1"/>
    <xf numFmtId="0" fontId="13" fillId="2" borderId="0" xfId="0" applyFont="1" applyFill="1"/>
    <xf numFmtId="0" fontId="16" fillId="2" borderId="0" xfId="4" applyFont="1" applyFill="1" applyBorder="1" applyAlignment="1">
      <alignment horizontal="center"/>
    </xf>
    <xf numFmtId="0" fontId="17" fillId="2" borderId="0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/>
    </xf>
    <xf numFmtId="1" fontId="20" fillId="2" borderId="0" xfId="4" applyNumberFormat="1" applyFont="1" applyFill="1" applyBorder="1" applyAlignment="1">
      <alignment horizontal="center"/>
    </xf>
    <xf numFmtId="0" fontId="21" fillId="2" borderId="13" xfId="4" applyFont="1" applyFill="1" applyBorder="1" applyAlignment="1">
      <alignment horizontal="center" vertical="center" wrapText="1"/>
    </xf>
    <xf numFmtId="0" fontId="22" fillId="2" borderId="13" xfId="4" applyFont="1" applyFill="1" applyBorder="1" applyAlignment="1">
      <alignment horizontal="center" vertical="center" wrapText="1"/>
    </xf>
    <xf numFmtId="0" fontId="23" fillId="2" borderId="13" xfId="4" applyFont="1" applyFill="1" applyBorder="1" applyAlignment="1">
      <alignment horizontal="center" vertical="center" wrapText="1"/>
    </xf>
    <xf numFmtId="0" fontId="21" fillId="2" borderId="13" xfId="4" applyFont="1" applyFill="1" applyBorder="1" applyAlignment="1">
      <alignment horizontal="left" vertical="center" wrapText="1"/>
    </xf>
    <xf numFmtId="164" fontId="21" fillId="2" borderId="13" xfId="5" applyFont="1" applyFill="1" applyBorder="1" applyAlignment="1">
      <alignment horizontal="center" vertical="center" wrapText="1"/>
    </xf>
    <xf numFmtId="1" fontId="24" fillId="2" borderId="13" xfId="4" applyNumberFormat="1" applyFont="1" applyFill="1" applyBorder="1" applyAlignment="1">
      <alignment horizontal="center" vertical="center" wrapText="1"/>
    </xf>
    <xf numFmtId="0" fontId="21" fillId="2" borderId="30" xfId="4" applyFont="1" applyFill="1" applyBorder="1" applyAlignment="1">
      <alignment horizontal="center"/>
    </xf>
    <xf numFmtId="0" fontId="21" fillId="2" borderId="13" xfId="4" applyFont="1" applyFill="1" applyBorder="1" applyAlignment="1">
      <alignment horizontal="left"/>
    </xf>
    <xf numFmtId="0" fontId="22" fillId="2" borderId="13" xfId="4" applyFont="1" applyFill="1" applyBorder="1" applyAlignment="1">
      <alignment horizontal="center"/>
    </xf>
    <xf numFmtId="0" fontId="21" fillId="2" borderId="13" xfId="4" applyFont="1" applyFill="1" applyBorder="1" applyAlignment="1">
      <alignment horizontal="center"/>
    </xf>
    <xf numFmtId="0" fontId="23" fillId="2" borderId="13" xfId="4" applyFont="1" applyFill="1" applyBorder="1" applyAlignment="1">
      <alignment horizontal="center"/>
    </xf>
    <xf numFmtId="164" fontId="21" fillId="2" borderId="13" xfId="5" applyFont="1" applyFill="1" applyBorder="1" applyAlignment="1">
      <alignment horizontal="center"/>
    </xf>
    <xf numFmtId="1" fontId="24" fillId="2" borderId="13" xfId="4" applyNumberFormat="1" applyFont="1" applyFill="1" applyBorder="1" applyAlignment="1">
      <alignment horizontal="center"/>
    </xf>
    <xf numFmtId="0" fontId="17" fillId="2" borderId="29" xfId="4" applyFont="1" applyFill="1" applyBorder="1" applyAlignment="1">
      <alignment horizontal="center"/>
    </xf>
    <xf numFmtId="0" fontId="18" fillId="2" borderId="29" xfId="4" applyFont="1" applyFill="1" applyBorder="1" applyAlignment="1">
      <alignment horizontal="center"/>
    </xf>
    <xf numFmtId="0" fontId="25" fillId="2" borderId="29" xfId="4" applyFont="1" applyFill="1" applyBorder="1" applyAlignment="1">
      <alignment horizontal="center"/>
    </xf>
    <xf numFmtId="0" fontId="25" fillId="2" borderId="29" xfId="0" applyFont="1" applyFill="1" applyBorder="1"/>
    <xf numFmtId="0" fontId="26" fillId="2" borderId="29" xfId="0" applyFont="1" applyFill="1" applyBorder="1"/>
    <xf numFmtId="0" fontId="1" fillId="2" borderId="29" xfId="0" applyFont="1" applyFill="1" applyBorder="1"/>
    <xf numFmtId="0" fontId="16" fillId="2" borderId="29" xfId="0" applyFont="1" applyFill="1" applyBorder="1"/>
    <xf numFmtId="1" fontId="27" fillId="2" borderId="29" xfId="4" applyNumberFormat="1" applyFont="1" applyFill="1" applyBorder="1" applyAlignment="1">
      <alignment horizontal="center"/>
    </xf>
    <xf numFmtId="0" fontId="21" fillId="2" borderId="8" xfId="4" applyFont="1" applyFill="1" applyBorder="1" applyAlignment="1">
      <alignment horizontal="center"/>
    </xf>
    <xf numFmtId="164" fontId="21" fillId="2" borderId="8" xfId="2" applyFont="1" applyFill="1" applyBorder="1" applyAlignment="1">
      <alignment horizontal="center" vertical="center" wrapText="1"/>
    </xf>
    <xf numFmtId="164" fontId="22" fillId="2" borderId="8" xfId="2" applyFont="1" applyFill="1" applyBorder="1" applyAlignment="1">
      <alignment horizontal="center" vertical="center" wrapText="1"/>
    </xf>
    <xf numFmtId="164" fontId="24" fillId="2" borderId="8" xfId="2" applyFont="1" applyFill="1" applyBorder="1" applyAlignment="1">
      <alignment horizontal="center" vertical="center" wrapText="1"/>
    </xf>
    <xf numFmtId="0" fontId="21" fillId="2" borderId="31" xfId="4" applyFont="1" applyFill="1" applyBorder="1" applyAlignment="1">
      <alignment horizontal="left"/>
    </xf>
    <xf numFmtId="0" fontId="22" fillId="2" borderId="31" xfId="4" applyFont="1" applyFill="1" applyBorder="1" applyAlignment="1">
      <alignment horizontal="center"/>
    </xf>
    <xf numFmtId="0" fontId="21" fillId="2" borderId="31" xfId="4" applyFont="1" applyFill="1" applyBorder="1" applyAlignment="1">
      <alignment horizontal="center"/>
    </xf>
    <xf numFmtId="0" fontId="28" fillId="2" borderId="0" xfId="0" applyFont="1" applyFill="1"/>
    <xf numFmtId="0" fontId="28" fillId="3" borderId="0" xfId="0" applyFont="1" applyFill="1"/>
    <xf numFmtId="0" fontId="28" fillId="2" borderId="0" xfId="0" applyFont="1" applyFill="1" applyAlignment="1">
      <alignment horizontal="center"/>
    </xf>
    <xf numFmtId="0" fontId="29" fillId="2" borderId="0" xfId="0" applyFont="1" applyFill="1"/>
    <xf numFmtId="0" fontId="17" fillId="3" borderId="0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30" fillId="2" borderId="0" xfId="4" applyFont="1" applyFill="1" applyBorder="1" applyAlignment="1">
      <alignment horizontal="center" vertical="center"/>
    </xf>
    <xf numFmtId="0" fontId="31" fillId="2" borderId="0" xfId="0" applyFont="1" applyFill="1"/>
    <xf numFmtId="0" fontId="32" fillId="2" borderId="0" xfId="4" applyFont="1" applyFill="1" applyAlignment="1">
      <alignment horizontal="center" vertical="center"/>
    </xf>
    <xf numFmtId="0" fontId="0" fillId="4" borderId="0" xfId="0" applyFill="1"/>
    <xf numFmtId="0" fontId="16" fillId="2" borderId="0" xfId="0" applyFont="1" applyFill="1"/>
    <xf numFmtId="0" fontId="33" fillId="2" borderId="33" xfId="4" applyFont="1" applyFill="1" applyBorder="1" applyAlignment="1">
      <alignment horizontal="left"/>
    </xf>
    <xf numFmtId="0" fontId="34" fillId="2" borderId="34" xfId="4" applyFont="1" applyFill="1" applyBorder="1" applyAlignment="1">
      <alignment horizontal="center"/>
    </xf>
    <xf numFmtId="0" fontId="33" fillId="2" borderId="34" xfId="4" applyFont="1" applyFill="1" applyBorder="1" applyAlignment="1">
      <alignment horizontal="center"/>
    </xf>
    <xf numFmtId="0" fontId="35" fillId="2" borderId="35" xfId="4" applyFont="1" applyFill="1" applyBorder="1" applyAlignment="1">
      <alignment horizontal="center"/>
    </xf>
    <xf numFmtId="0" fontId="35" fillId="2" borderId="35" xfId="4" applyFont="1" applyFill="1" applyBorder="1" applyAlignment="1">
      <alignment horizontal="center"/>
    </xf>
    <xf numFmtId="0" fontId="35" fillId="2" borderId="34" xfId="4" applyFont="1" applyFill="1" applyBorder="1" applyAlignment="1">
      <alignment horizontal="center"/>
    </xf>
    <xf numFmtId="0" fontId="35" fillId="2" borderId="9" xfId="4" applyFont="1" applyFill="1" applyBorder="1" applyAlignment="1">
      <alignment horizontal="center"/>
    </xf>
    <xf numFmtId="0" fontId="36" fillId="2" borderId="9" xfId="4" applyFont="1" applyFill="1" applyBorder="1" applyAlignment="1">
      <alignment horizontal="center"/>
    </xf>
    <xf numFmtId="0" fontId="37" fillId="2" borderId="9" xfId="4" applyFont="1" applyFill="1" applyBorder="1" applyAlignment="1">
      <alignment horizontal="center"/>
    </xf>
    <xf numFmtId="165" fontId="35" fillId="2" borderId="9" xfId="5" applyNumberFormat="1" applyFont="1" applyFill="1" applyBorder="1" applyAlignment="1">
      <alignment horizontal="center"/>
    </xf>
    <xf numFmtId="165" fontId="36" fillId="2" borderId="9" xfId="5" applyNumberFormat="1" applyFont="1" applyFill="1" applyBorder="1" applyAlignment="1">
      <alignment horizontal="center"/>
    </xf>
    <xf numFmtId="0" fontId="35" fillId="2" borderId="22" xfId="4" applyFont="1" applyFill="1" applyBorder="1" applyAlignment="1">
      <alignment horizontal="center"/>
    </xf>
    <xf numFmtId="0" fontId="33" fillId="2" borderId="0" xfId="4" applyFont="1" applyFill="1"/>
    <xf numFmtId="0" fontId="33" fillId="2" borderId="36" xfId="4" applyFont="1" applyFill="1" applyBorder="1" applyAlignment="1">
      <alignment horizontal="left"/>
    </xf>
    <xf numFmtId="0" fontId="34" fillId="2" borderId="17" xfId="4" applyFont="1" applyFill="1" applyBorder="1" applyAlignment="1">
      <alignment horizontal="center"/>
    </xf>
    <xf numFmtId="0" fontId="33" fillId="2" borderId="17" xfId="4" applyFont="1" applyFill="1" applyBorder="1" applyAlignment="1">
      <alignment horizontal="center"/>
    </xf>
    <xf numFmtId="0" fontId="35" fillId="2" borderId="18" xfId="4" applyFont="1" applyFill="1" applyBorder="1" applyAlignment="1">
      <alignment horizontal="center"/>
    </xf>
    <xf numFmtId="0" fontId="35" fillId="2" borderId="17" xfId="4" applyFont="1" applyFill="1" applyBorder="1" applyAlignment="1">
      <alignment horizontal="center"/>
    </xf>
    <xf numFmtId="0" fontId="36" fillId="2" borderId="18" xfId="4" applyFont="1" applyFill="1" applyBorder="1" applyAlignment="1">
      <alignment horizontal="center"/>
    </xf>
    <xf numFmtId="0" fontId="35" fillId="2" borderId="37" xfId="4" applyFont="1" applyFill="1" applyBorder="1" applyAlignment="1">
      <alignment horizontal="center"/>
    </xf>
    <xf numFmtId="49" fontId="39" fillId="2" borderId="18" xfId="4" applyNumberFormat="1" applyFont="1" applyFill="1" applyBorder="1" applyAlignment="1">
      <alignment horizontal="center"/>
    </xf>
    <xf numFmtId="165" fontId="35" fillId="2" borderId="18" xfId="5" applyNumberFormat="1" applyFont="1" applyFill="1" applyBorder="1" applyAlignment="1">
      <alignment horizontal="center"/>
    </xf>
    <xf numFmtId="165" fontId="36" fillId="2" borderId="18" xfId="5" applyNumberFormat="1" applyFont="1" applyFill="1" applyBorder="1" applyAlignment="1">
      <alignment horizontal="center"/>
    </xf>
    <xf numFmtId="0" fontId="35" fillId="2" borderId="38" xfId="4" applyFont="1" applyFill="1" applyBorder="1" applyAlignment="1">
      <alignment horizontal="center"/>
    </xf>
    <xf numFmtId="0" fontId="40" fillId="7" borderId="33" xfId="4" applyFont="1" applyFill="1" applyBorder="1" applyAlignment="1">
      <alignment horizontal="left" vertical="center" wrapText="1"/>
    </xf>
    <xf numFmtId="0" fontId="36" fillId="2" borderId="34" xfId="4" applyFont="1" applyFill="1" applyBorder="1" applyAlignment="1">
      <alignment horizontal="center" vertical="center" wrapText="1"/>
    </xf>
    <xf numFmtId="0" fontId="35" fillId="2" borderId="39" xfId="4" applyFont="1" applyFill="1" applyBorder="1" applyAlignment="1">
      <alignment horizontal="center" vertical="center"/>
    </xf>
    <xf numFmtId="0" fontId="35" fillId="2" borderId="8" xfId="4" applyFont="1" applyFill="1" applyBorder="1" applyAlignment="1">
      <alignment horizontal="center" vertical="center"/>
    </xf>
    <xf numFmtId="0" fontId="42" fillId="2" borderId="8" xfId="4" applyFont="1" applyFill="1" applyBorder="1" applyAlignment="1">
      <alignment horizontal="center" vertical="center" wrapText="1"/>
    </xf>
    <xf numFmtId="0" fontId="36" fillId="2" borderId="9" xfId="4" applyFont="1" applyFill="1" applyBorder="1" applyAlignment="1">
      <alignment horizontal="center" vertical="center" wrapText="1"/>
    </xf>
    <xf numFmtId="0" fontId="35" fillId="2" borderId="7" xfId="4" applyFont="1" applyFill="1" applyBorder="1" applyAlignment="1">
      <alignment horizontal="center" vertical="center"/>
    </xf>
    <xf numFmtId="0" fontId="42" fillId="2" borderId="9" xfId="4" applyFont="1" applyFill="1" applyBorder="1" applyAlignment="1">
      <alignment horizontal="center" vertical="center" wrapText="1"/>
    </xf>
    <xf numFmtId="0" fontId="36" fillId="2" borderId="9" xfId="4" applyFont="1" applyFill="1" applyBorder="1" applyAlignment="1">
      <alignment horizontal="center" vertical="center"/>
    </xf>
    <xf numFmtId="0" fontId="36" fillId="2" borderId="8" xfId="4" applyFont="1" applyFill="1" applyBorder="1" applyAlignment="1">
      <alignment horizontal="center" vertical="center"/>
    </xf>
    <xf numFmtId="0" fontId="32" fillId="2" borderId="9" xfId="4" applyFont="1" applyFill="1" applyBorder="1" applyAlignment="1">
      <alignment horizontal="center" vertical="center"/>
    </xf>
    <xf numFmtId="167" fontId="32" fillId="2" borderId="8" xfId="5" applyNumberFormat="1" applyFont="1" applyFill="1" applyBorder="1" applyAlignment="1">
      <alignment horizontal="center" vertical="center"/>
    </xf>
    <xf numFmtId="167" fontId="43" fillId="2" borderId="9" xfId="5" applyNumberFormat="1" applyFont="1" applyFill="1" applyBorder="1" applyAlignment="1">
      <alignment horizontal="center" vertical="center"/>
    </xf>
    <xf numFmtId="0" fontId="33" fillId="2" borderId="0" xfId="4" applyFont="1" applyFill="1" applyAlignment="1">
      <alignment vertical="center"/>
    </xf>
    <xf numFmtId="0" fontId="36" fillId="2" borderId="12" xfId="4" applyFont="1" applyFill="1" applyBorder="1" applyAlignment="1">
      <alignment horizontal="center" vertical="center"/>
    </xf>
    <xf numFmtId="0" fontId="35" fillId="2" borderId="12" xfId="4" applyFont="1" applyFill="1" applyBorder="1" applyAlignment="1">
      <alignment horizontal="center" vertical="center"/>
    </xf>
    <xf numFmtId="0" fontId="36" fillId="2" borderId="13" xfId="4" applyFont="1" applyFill="1" applyBorder="1" applyAlignment="1">
      <alignment horizontal="center" vertical="center"/>
    </xf>
    <xf numFmtId="0" fontId="35" fillId="2" borderId="13" xfId="4" applyFont="1" applyFill="1" applyBorder="1" applyAlignment="1">
      <alignment horizontal="center" vertical="center"/>
    </xf>
    <xf numFmtId="167" fontId="35" fillId="2" borderId="13" xfId="5" applyNumberFormat="1" applyFont="1" applyFill="1" applyBorder="1" applyAlignment="1">
      <alignment horizontal="center" vertical="center"/>
    </xf>
    <xf numFmtId="167" fontId="36" fillId="2" borderId="13" xfId="5" applyNumberFormat="1" applyFont="1" applyFill="1" applyBorder="1" applyAlignment="1">
      <alignment horizontal="center" vertical="center"/>
    </xf>
    <xf numFmtId="0" fontId="35" fillId="3" borderId="36" xfId="4" applyFont="1" applyFill="1" applyBorder="1" applyAlignment="1">
      <alignment horizontal="left" vertical="center"/>
    </xf>
    <xf numFmtId="0" fontId="36" fillId="2" borderId="17" xfId="4" applyFont="1" applyFill="1" applyBorder="1" applyAlignment="1">
      <alignment horizontal="center" vertical="center"/>
    </xf>
    <xf numFmtId="0" fontId="36" fillId="2" borderId="18" xfId="4" applyFont="1" applyFill="1" applyBorder="1" applyAlignment="1">
      <alignment horizontal="center" vertical="center"/>
    </xf>
    <xf numFmtId="0" fontId="35" fillId="2" borderId="18" xfId="4" applyFont="1" applyFill="1" applyBorder="1" applyAlignment="1">
      <alignment horizontal="center" vertical="center"/>
    </xf>
    <xf numFmtId="167" fontId="35" fillId="2" borderId="18" xfId="5" applyNumberFormat="1" applyFont="1" applyFill="1" applyBorder="1" applyAlignment="1">
      <alignment horizontal="center" vertical="center"/>
    </xf>
    <xf numFmtId="167" fontId="36" fillId="2" borderId="18" xfId="5" applyNumberFormat="1" applyFont="1" applyFill="1" applyBorder="1" applyAlignment="1">
      <alignment horizontal="center" vertical="center"/>
    </xf>
    <xf numFmtId="0" fontId="35" fillId="2" borderId="9" xfId="4" applyFont="1" applyFill="1" applyBorder="1" applyAlignment="1">
      <alignment horizontal="center" vertical="center"/>
    </xf>
    <xf numFmtId="0" fontId="36" fillId="2" borderId="29" xfId="4" applyFont="1" applyFill="1" applyBorder="1" applyAlignment="1">
      <alignment horizontal="center" vertical="center" wrapText="1"/>
    </xf>
    <xf numFmtId="0" fontId="35" fillId="2" borderId="34" xfId="4" applyFont="1" applyFill="1" applyBorder="1" applyAlignment="1">
      <alignment horizontal="center" vertical="center" wrapText="1"/>
    </xf>
    <xf numFmtId="0" fontId="35" fillId="2" borderId="25" xfId="4" applyFont="1" applyFill="1" applyBorder="1" applyAlignment="1">
      <alignment horizontal="center" vertical="center"/>
    </xf>
    <xf numFmtId="167" fontId="32" fillId="2" borderId="9" xfId="5" applyNumberFormat="1" applyFont="1" applyFill="1" applyBorder="1" applyAlignment="1">
      <alignment horizontal="center" vertical="center"/>
    </xf>
    <xf numFmtId="0" fontId="35" fillId="2" borderId="33" xfId="4" applyFont="1" applyFill="1" applyBorder="1" applyAlignment="1">
      <alignment horizontal="left" vertical="center"/>
    </xf>
    <xf numFmtId="0" fontId="35" fillId="9" borderId="47" xfId="4" applyFont="1" applyFill="1" applyBorder="1" applyAlignment="1">
      <alignment horizontal="left" vertical="center"/>
    </xf>
    <xf numFmtId="0" fontId="35" fillId="3" borderId="47" xfId="6" applyFont="1" applyFill="1" applyBorder="1" applyAlignment="1">
      <alignment horizontal="left" vertical="center"/>
    </xf>
    <xf numFmtId="0" fontId="35" fillId="3" borderId="36" xfId="6" applyFont="1" applyFill="1" applyBorder="1" applyAlignment="1">
      <alignment horizontal="left" vertical="center"/>
    </xf>
    <xf numFmtId="0" fontId="40" fillId="7" borderId="27" xfId="4" applyFont="1" applyFill="1" applyBorder="1" applyAlignment="1">
      <alignment horizontal="left" vertical="center" wrapText="1"/>
    </xf>
    <xf numFmtId="0" fontId="36" fillId="2" borderId="8" xfId="4" applyFont="1" applyFill="1" applyBorder="1" applyAlignment="1">
      <alignment horizontal="center" vertical="center" wrapText="1"/>
    </xf>
    <xf numFmtId="0" fontId="35" fillId="3" borderId="48" xfId="4" applyFont="1" applyFill="1" applyBorder="1" applyAlignment="1">
      <alignment horizontal="left" vertical="center"/>
    </xf>
    <xf numFmtId="0" fontId="35" fillId="3" borderId="49" xfId="4" applyFont="1" applyFill="1" applyBorder="1" applyAlignment="1">
      <alignment horizontal="left" vertical="center"/>
    </xf>
    <xf numFmtId="0" fontId="35" fillId="7" borderId="50" xfId="4" applyFont="1" applyFill="1" applyBorder="1" applyAlignment="1">
      <alignment horizontal="left" vertical="center"/>
    </xf>
    <xf numFmtId="0" fontId="35" fillId="3" borderId="33" xfId="4" applyFont="1" applyFill="1" applyBorder="1" applyAlignment="1">
      <alignment horizontal="left" vertical="center"/>
    </xf>
    <xf numFmtId="0" fontId="35" fillId="7" borderId="47" xfId="4" applyFont="1" applyFill="1" applyBorder="1" applyAlignment="1">
      <alignment horizontal="left" vertical="center"/>
    </xf>
    <xf numFmtId="0" fontId="40" fillId="8" borderId="27" xfId="4" applyFont="1" applyFill="1" applyBorder="1" applyAlignment="1">
      <alignment horizontal="left" vertical="center" wrapText="1"/>
    </xf>
    <xf numFmtId="0" fontId="35" fillId="3" borderId="24" xfId="4" applyFont="1" applyFill="1" applyBorder="1" applyAlignment="1">
      <alignment horizontal="left" vertical="center"/>
    </xf>
    <xf numFmtId="0" fontId="41" fillId="2" borderId="5" xfId="4" applyFont="1" applyFill="1" applyBorder="1" applyAlignment="1">
      <alignment horizontal="center" vertical="center"/>
    </xf>
    <xf numFmtId="0" fontId="41" fillId="2" borderId="11" xfId="4" applyFont="1" applyFill="1" applyBorder="1" applyAlignment="1">
      <alignment horizontal="center" vertical="center"/>
    </xf>
    <xf numFmtId="1" fontId="41" fillId="2" borderId="15" xfId="4" applyNumberFormat="1" applyFont="1" applyFill="1" applyBorder="1" applyAlignment="1">
      <alignment horizontal="center"/>
    </xf>
    <xf numFmtId="0" fontId="41" fillId="0" borderId="5" xfId="4" applyFont="1" applyFill="1" applyBorder="1" applyAlignment="1">
      <alignment horizontal="center" vertical="center" wrapText="1"/>
    </xf>
    <xf numFmtId="0" fontId="41" fillId="2" borderId="5" xfId="4" applyFont="1" applyFill="1" applyBorder="1" applyAlignment="1">
      <alignment horizontal="center" vertical="center" wrapText="1"/>
    </xf>
    <xf numFmtId="0" fontId="41" fillId="2" borderId="26" xfId="4" applyFont="1" applyFill="1" applyBorder="1" applyAlignment="1">
      <alignment horizontal="center" vertical="center" wrapText="1"/>
    </xf>
    <xf numFmtId="0" fontId="2" fillId="2" borderId="51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49" fontId="3" fillId="2" borderId="52" xfId="1" applyNumberFormat="1" applyFont="1" applyFill="1" applyBorder="1" applyAlignment="1">
      <alignment horizontal="center"/>
    </xf>
    <xf numFmtId="0" fontId="46" fillId="2" borderId="0" xfId="4" applyFont="1" applyFill="1" applyAlignment="1">
      <alignment horizontal="center" vertical="center"/>
    </xf>
    <xf numFmtId="0" fontId="47" fillId="4" borderId="0" xfId="0" applyFont="1" applyFill="1"/>
    <xf numFmtId="0" fontId="35" fillId="2" borderId="35" xfId="4" applyFont="1" applyFill="1" applyBorder="1" applyAlignment="1">
      <alignment horizontal="center"/>
    </xf>
    <xf numFmtId="0" fontId="35" fillId="2" borderId="35" xfId="4" applyFont="1" applyFill="1" applyBorder="1" applyAlignment="1">
      <alignment horizontal="center"/>
    </xf>
    <xf numFmtId="0" fontId="40" fillId="8" borderId="33" xfId="4" applyFont="1" applyFill="1" applyBorder="1" applyAlignment="1">
      <alignment horizontal="left" vertical="center" wrapText="1"/>
    </xf>
    <xf numFmtId="0" fontId="35" fillId="2" borderId="35" xfId="4" applyFont="1" applyFill="1" applyBorder="1" applyAlignment="1">
      <alignment horizontal="center"/>
    </xf>
    <xf numFmtId="0" fontId="35" fillId="2" borderId="53" xfId="4" applyFont="1" applyFill="1" applyBorder="1" applyAlignment="1">
      <alignment horizontal="left" vertical="center"/>
    </xf>
    <xf numFmtId="0" fontId="35" fillId="9" borderId="42" xfId="4" applyFont="1" applyFill="1" applyBorder="1" applyAlignment="1">
      <alignment horizontal="left" vertical="center"/>
    </xf>
    <xf numFmtId="0" fontId="35" fillId="2" borderId="35" xfId="4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5" fillId="2" borderId="35" xfId="4" applyFont="1" applyFill="1" applyBorder="1" applyAlignment="1">
      <alignment horizontal="center"/>
    </xf>
    <xf numFmtId="0" fontId="33" fillId="3" borderId="0" xfId="4" applyFont="1" applyFill="1"/>
    <xf numFmtId="0" fontId="33" fillId="3" borderId="0" xfId="4" applyFont="1" applyFill="1" applyAlignment="1">
      <alignment vertical="center"/>
    </xf>
    <xf numFmtId="0" fontId="35" fillId="3" borderId="53" xfId="4" applyFont="1" applyFill="1" applyBorder="1" applyAlignment="1">
      <alignment horizontal="left" vertical="center"/>
    </xf>
    <xf numFmtId="0" fontId="35" fillId="7" borderId="42" xfId="4" applyFont="1" applyFill="1" applyBorder="1" applyAlignment="1">
      <alignment horizontal="left" vertical="center"/>
    </xf>
    <xf numFmtId="0" fontId="35" fillId="2" borderId="35" xfId="4" applyFont="1" applyFill="1" applyBorder="1" applyAlignment="1">
      <alignment horizontal="center"/>
    </xf>
    <xf numFmtId="0" fontId="35" fillId="2" borderId="35" xfId="4" applyFont="1" applyFill="1" applyBorder="1" applyAlignment="1">
      <alignment horizontal="center"/>
    </xf>
    <xf numFmtId="0" fontId="35" fillId="2" borderId="5" xfId="4" applyFont="1" applyFill="1" applyBorder="1" applyAlignment="1">
      <alignment horizontal="left" vertical="center"/>
    </xf>
    <xf numFmtId="0" fontId="33" fillId="2" borderId="21" xfId="4" applyFont="1" applyFill="1" applyBorder="1" applyAlignment="1">
      <alignment vertical="center"/>
    </xf>
    <xf numFmtId="0" fontId="35" fillId="9" borderId="15" xfId="4" applyFont="1" applyFill="1" applyBorder="1" applyAlignment="1">
      <alignment horizontal="left" vertical="center"/>
    </xf>
    <xf numFmtId="0" fontId="35" fillId="2" borderId="35" xfId="4" applyFont="1" applyFill="1" applyBorder="1" applyAlignment="1">
      <alignment horizontal="center"/>
    </xf>
    <xf numFmtId="49" fontId="3" fillId="2" borderId="24" xfId="1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5" fillId="2" borderId="35" xfId="4" applyFont="1" applyFill="1" applyBorder="1" applyAlignment="1">
      <alignment horizontal="center"/>
    </xf>
    <xf numFmtId="0" fontId="35" fillId="2" borderId="35" xfId="4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1" fontId="4" fillId="3" borderId="13" xfId="1" applyNumberFormat="1" applyFont="1" applyFill="1" applyBorder="1" applyAlignment="1">
      <alignment horizontal="center"/>
    </xf>
    <xf numFmtId="0" fontId="35" fillId="2" borderId="35" xfId="4" applyFont="1" applyFill="1" applyBorder="1" applyAlignment="1">
      <alignment horizontal="center"/>
    </xf>
    <xf numFmtId="0" fontId="35" fillId="7" borderId="0" xfId="4" applyFont="1" applyFill="1" applyBorder="1" applyAlignment="1">
      <alignment horizontal="left" vertical="center"/>
    </xf>
    <xf numFmtId="1" fontId="41" fillId="2" borderId="0" xfId="4" applyNumberFormat="1" applyFont="1" applyFill="1" applyBorder="1" applyAlignment="1">
      <alignment horizontal="center"/>
    </xf>
    <xf numFmtId="0" fontId="36" fillId="2" borderId="0" xfId="4" applyFont="1" applyFill="1" applyBorder="1" applyAlignment="1">
      <alignment horizontal="center" vertical="center"/>
    </xf>
    <xf numFmtId="0" fontId="35" fillId="2" borderId="0" xfId="4" applyFont="1" applyFill="1" applyBorder="1" applyAlignment="1">
      <alignment horizontal="center" vertical="center"/>
    </xf>
    <xf numFmtId="0" fontId="38" fillId="2" borderId="0" xfId="4" applyFont="1" applyFill="1" applyBorder="1" applyAlignment="1">
      <alignment horizontal="center" vertical="center"/>
    </xf>
    <xf numFmtId="167" fontId="35" fillId="2" borderId="0" xfId="5" applyNumberFormat="1" applyFont="1" applyFill="1" applyBorder="1" applyAlignment="1">
      <alignment horizontal="center" vertical="center"/>
    </xf>
    <xf numFmtId="167" fontId="36" fillId="2" borderId="0" xfId="5" applyNumberFormat="1" applyFont="1" applyFill="1" applyBorder="1" applyAlignment="1">
      <alignment horizontal="center" vertical="center"/>
    </xf>
    <xf numFmtId="0" fontId="44" fillId="2" borderId="0" xfId="4" applyFont="1" applyFill="1" applyBorder="1" applyAlignment="1">
      <alignment horizontal="center" vertical="center"/>
    </xf>
    <xf numFmtId="1" fontId="2" fillId="2" borderId="9" xfId="2" applyNumberFormat="1" applyFont="1" applyFill="1" applyBorder="1" applyAlignment="1">
      <alignment horizontal="center"/>
    </xf>
    <xf numFmtId="0" fontId="35" fillId="2" borderId="35" xfId="4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5" fillId="2" borderId="35" xfId="4" applyFont="1" applyFill="1" applyBorder="1" applyAlignment="1">
      <alignment horizontal="center"/>
    </xf>
    <xf numFmtId="0" fontId="41" fillId="2" borderId="54" xfId="4" applyFont="1" applyFill="1" applyBorder="1" applyAlignment="1">
      <alignment horizontal="center" vertical="center"/>
    </xf>
    <xf numFmtId="1" fontId="41" fillId="2" borderId="55" xfId="4" applyNumberFormat="1" applyFont="1" applyFill="1" applyBorder="1" applyAlignment="1">
      <alignment horizontal="center"/>
    </xf>
    <xf numFmtId="0" fontId="40" fillId="8" borderId="24" xfId="4" applyFont="1" applyFill="1" applyBorder="1" applyAlignment="1">
      <alignment horizontal="left" vertical="center" wrapText="1"/>
    </xf>
    <xf numFmtId="0" fontId="35" fillId="2" borderId="11" xfId="4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center"/>
    </xf>
    <xf numFmtId="0" fontId="45" fillId="2" borderId="0" xfId="1" applyFont="1" applyFill="1" applyBorder="1" applyAlignment="1">
      <alignment horizontal="center"/>
    </xf>
    <xf numFmtId="0" fontId="19" fillId="2" borderId="29" xfId="4" applyFont="1" applyFill="1" applyBorder="1" applyAlignment="1">
      <alignment horizontal="left"/>
    </xf>
    <xf numFmtId="0" fontId="44" fillId="2" borderId="40" xfId="4" applyFont="1" applyFill="1" applyBorder="1" applyAlignment="1">
      <alignment horizontal="center" vertical="center"/>
    </xf>
    <xf numFmtId="0" fontId="44" fillId="2" borderId="41" xfId="4" applyFont="1" applyFill="1" applyBorder="1" applyAlignment="1">
      <alignment horizontal="center" vertical="center"/>
    </xf>
    <xf numFmtId="0" fontId="44" fillId="2" borderId="38" xfId="4" applyFont="1" applyFill="1" applyBorder="1" applyAlignment="1">
      <alignment horizontal="center" vertical="center"/>
    </xf>
    <xf numFmtId="0" fontId="38" fillId="2" borderId="31" xfId="4" applyFont="1" applyFill="1" applyBorder="1" applyAlignment="1">
      <alignment horizontal="center" vertical="center"/>
    </xf>
    <xf numFmtId="0" fontId="38" fillId="2" borderId="32" xfId="4" applyFont="1" applyFill="1" applyBorder="1" applyAlignment="1">
      <alignment horizontal="center" vertical="center"/>
    </xf>
    <xf numFmtId="0" fontId="38" fillId="2" borderId="43" xfId="4" applyFont="1" applyFill="1" applyBorder="1" applyAlignment="1">
      <alignment horizontal="center" vertical="center"/>
    </xf>
    <xf numFmtId="0" fontId="38" fillId="2" borderId="44" xfId="4" applyFont="1" applyFill="1" applyBorder="1" applyAlignment="1">
      <alignment horizontal="center" vertical="center"/>
    </xf>
    <xf numFmtId="0" fontId="38" fillId="2" borderId="45" xfId="4" applyFont="1" applyFill="1" applyBorder="1" applyAlignment="1">
      <alignment horizontal="center" vertical="center"/>
    </xf>
    <xf numFmtId="0" fontId="38" fillId="2" borderId="46" xfId="4" applyFont="1" applyFill="1" applyBorder="1" applyAlignment="1">
      <alignment horizontal="center" vertical="center"/>
    </xf>
    <xf numFmtId="0" fontId="38" fillId="2" borderId="37" xfId="4" applyFont="1" applyFill="1" applyBorder="1" applyAlignment="1">
      <alignment horizontal="center"/>
    </xf>
    <xf numFmtId="0" fontId="38" fillId="2" borderId="17" xfId="4" applyFont="1" applyFill="1" applyBorder="1" applyAlignment="1">
      <alignment horizontal="center"/>
    </xf>
    <xf numFmtId="0" fontId="35" fillId="2" borderId="35" xfId="4" applyFont="1" applyFill="1" applyBorder="1" applyAlignment="1">
      <alignment horizontal="center"/>
    </xf>
    <xf numFmtId="0" fontId="35" fillId="2" borderId="25" xfId="4" applyFont="1" applyFill="1" applyBorder="1" applyAlignment="1">
      <alignment horizontal="center"/>
    </xf>
    <xf numFmtId="0" fontId="10" fillId="3" borderId="0" xfId="1" applyFont="1" applyFill="1" applyBorder="1" applyAlignment="1">
      <alignment horizontal="left" vertical="top"/>
    </xf>
  </cellXfs>
  <cellStyles count="7">
    <cellStyle name="Comma_Firmliiga 2" xfId="5" xr:uid="{00000000-0005-0000-0000-000000000000}"/>
    <cellStyle name="Koma 2" xfId="2" xr:uid="{00000000-0005-0000-0000-000001000000}"/>
    <cellStyle name="Normal" xfId="0" builtinId="0"/>
    <cellStyle name="Normal_Firmaliiga" xfId="1" xr:uid="{00000000-0005-0000-0000-000003000000}"/>
    <cellStyle name="Normal_Firmaliiga 2" xfId="3" xr:uid="{00000000-0005-0000-0000-000004000000}"/>
    <cellStyle name="Normal_Firmliiga 2" xfId="4" xr:uid="{00000000-0005-0000-0000-000005000000}"/>
    <cellStyle name="Normal_Firmliiga 2 2 2 2" xfId="6" xr:uid="{00000000-0005-0000-0000-000006000000}"/>
  </cellStyles>
  <dxfs count="621"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E45"/>
  <sheetViews>
    <sheetView tabSelected="1" zoomScale="80" zoomScaleNormal="80" workbookViewId="0">
      <selection activeCell="A2" sqref="A2"/>
    </sheetView>
  </sheetViews>
  <sheetFormatPr defaultColWidth="9.109375" defaultRowHeight="13.8" x14ac:dyDescent="0.25"/>
  <cols>
    <col min="1" max="1" width="4.88671875" style="12" bestFit="1" customWidth="1"/>
    <col min="2" max="2" width="13" style="109" bestFit="1" customWidth="1"/>
    <col min="3" max="3" width="29.44140625" style="110" bestFit="1" customWidth="1"/>
    <col min="4" max="4" width="12.33203125" style="111" hidden="1" customWidth="1"/>
    <col min="5" max="5" width="8" style="12" bestFit="1" customWidth="1"/>
    <col min="6" max="6" width="17.6640625" style="112" bestFit="1" customWidth="1"/>
    <col min="7" max="7" width="8.6640625" style="12" bestFit="1" customWidth="1"/>
    <col min="8" max="8" width="15" style="113" customWidth="1"/>
    <col min="9" max="9" width="8.44140625" style="113" customWidth="1"/>
    <col min="10" max="10" width="8.44140625" style="12" customWidth="1"/>
    <col min="11" max="11" width="7.33203125" style="113" bestFit="1" customWidth="1"/>
    <col min="12" max="15" width="8.44140625" style="12" customWidth="1"/>
    <col min="16" max="18" width="8.44140625" style="12" hidden="1" customWidth="1"/>
    <col min="19" max="19" width="8" style="12" hidden="1" customWidth="1"/>
    <col min="20" max="20" width="7.33203125" style="12" hidden="1" customWidth="1"/>
    <col min="21" max="21" width="8.6640625" style="12" customWidth="1"/>
    <col min="22" max="16384" width="9.109375" style="12"/>
  </cols>
  <sheetData>
    <row r="1" spans="1:31" ht="2.4" customHeight="1" x14ac:dyDescent="0.25">
      <c r="A1" s="1"/>
      <c r="B1" s="2"/>
      <c r="C1" s="3"/>
      <c r="D1" s="4"/>
      <c r="E1" s="4"/>
      <c r="F1" s="5"/>
      <c r="G1" s="6"/>
      <c r="H1" s="7"/>
      <c r="I1" s="1"/>
      <c r="J1" s="8"/>
      <c r="K1" s="1"/>
      <c r="L1" s="8"/>
      <c r="M1" s="1"/>
      <c r="N1" s="8"/>
      <c r="O1" s="1"/>
      <c r="P1" s="8"/>
      <c r="Q1" s="9"/>
      <c r="R1" s="10"/>
      <c r="S1" s="9"/>
      <c r="T1" s="10"/>
      <c r="U1" s="11"/>
      <c r="V1" s="11"/>
      <c r="W1" s="11"/>
      <c r="X1" s="11"/>
      <c r="Y1" s="11"/>
      <c r="Z1" s="11"/>
      <c r="AA1" s="11"/>
      <c r="AB1" s="11"/>
    </row>
    <row r="2" spans="1:31" ht="19.8" x14ac:dyDescent="0.3">
      <c r="A2" s="13"/>
      <c r="B2" s="14"/>
      <c r="C2" s="15" t="s">
        <v>0</v>
      </c>
      <c r="D2" s="16"/>
      <c r="E2" s="280" t="s">
        <v>109</v>
      </c>
      <c r="F2" s="280"/>
      <c r="G2" s="17"/>
      <c r="H2" s="18" t="s">
        <v>124</v>
      </c>
      <c r="I2" s="19"/>
      <c r="J2" s="20"/>
      <c r="K2" s="19"/>
      <c r="L2" s="20"/>
      <c r="M2" s="19"/>
      <c r="N2" s="20"/>
      <c r="O2" s="19"/>
      <c r="P2" s="20"/>
      <c r="Q2" s="9"/>
      <c r="R2" s="10"/>
      <c r="S2" s="9"/>
      <c r="T2" s="1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34" customFormat="1" ht="9.6" customHeight="1" x14ac:dyDescent="0.35">
      <c r="A3" s="21"/>
      <c r="B3" s="22"/>
      <c r="C3" s="23"/>
      <c r="D3" s="24"/>
      <c r="E3" s="24"/>
      <c r="F3" s="25"/>
      <c r="G3" s="26"/>
      <c r="H3" s="27"/>
      <c r="I3" s="28"/>
      <c r="J3" s="29"/>
      <c r="K3" s="21"/>
      <c r="L3" s="30"/>
      <c r="M3" s="21"/>
      <c r="N3" s="30"/>
      <c r="O3" s="21"/>
      <c r="P3" s="30"/>
      <c r="Q3" s="31"/>
      <c r="R3" s="32"/>
      <c r="S3" s="31"/>
      <c r="T3" s="32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s="34" customFormat="1" ht="9.6" customHeight="1" x14ac:dyDescent="0.35">
      <c r="A4" s="21"/>
      <c r="B4" s="22"/>
      <c r="D4" s="24"/>
      <c r="E4" s="24"/>
      <c r="F4" s="25"/>
      <c r="G4" s="26"/>
      <c r="H4" s="27"/>
      <c r="I4" s="28"/>
      <c r="J4" s="29"/>
      <c r="K4" s="21"/>
      <c r="L4" s="30"/>
      <c r="M4" s="21"/>
      <c r="N4" s="30"/>
      <c r="O4" s="21"/>
      <c r="P4" s="30"/>
      <c r="Q4" s="31"/>
      <c r="R4" s="32"/>
      <c r="S4" s="31"/>
      <c r="T4" s="32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1" s="34" customFormat="1" ht="44.4" customHeight="1" x14ac:dyDescent="0.35">
      <c r="A5" s="21"/>
      <c r="B5" s="22"/>
      <c r="C5" s="23" t="s">
        <v>242</v>
      </c>
      <c r="D5" s="24"/>
      <c r="E5" s="24"/>
      <c r="F5" s="25"/>
      <c r="G5" s="26"/>
      <c r="H5" s="27"/>
      <c r="I5" s="28"/>
      <c r="J5" s="29"/>
      <c r="K5" s="21"/>
      <c r="L5" s="30"/>
      <c r="M5" s="21"/>
      <c r="N5" s="30"/>
      <c r="O5" s="21"/>
      <c r="P5" s="30"/>
      <c r="Q5" s="31"/>
      <c r="R5" s="32"/>
      <c r="S5" s="31"/>
      <c r="T5" s="32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1" s="34" customFormat="1" ht="19.8" x14ac:dyDescent="0.35">
      <c r="A6" s="21"/>
      <c r="B6" s="22"/>
      <c r="C6" s="295" t="s">
        <v>243</v>
      </c>
      <c r="D6" s="24"/>
      <c r="E6" s="24"/>
      <c r="F6" s="25"/>
      <c r="G6" s="26"/>
      <c r="H6" s="27"/>
      <c r="I6" s="28"/>
      <c r="J6" s="29"/>
      <c r="K6" s="21"/>
      <c r="L6" s="30"/>
      <c r="M6" s="21"/>
      <c r="N6" s="30"/>
      <c r="O6" s="21"/>
      <c r="P6" s="30"/>
      <c r="Q6" s="31"/>
      <c r="R6" s="32"/>
      <c r="S6" s="31"/>
      <c r="T6" s="32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34" customFormat="1" ht="44.4" customHeight="1" thickBot="1" x14ac:dyDescent="0.4">
      <c r="A7" s="21"/>
      <c r="B7" s="22"/>
      <c r="C7" s="295" t="s">
        <v>244</v>
      </c>
      <c r="D7" s="24"/>
      <c r="E7" s="24"/>
      <c r="F7" s="25"/>
      <c r="G7" s="26"/>
      <c r="H7" s="27"/>
      <c r="I7" s="28"/>
      <c r="J7" s="29"/>
      <c r="K7" s="21"/>
      <c r="L7" s="30"/>
      <c r="M7" s="21"/>
      <c r="N7" s="30"/>
      <c r="O7" s="21"/>
      <c r="P7" s="30"/>
      <c r="Q7" s="31"/>
      <c r="R7" s="32"/>
      <c r="S7" s="31"/>
      <c r="T7" s="32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ht="25.5" customHeight="1" thickBot="1" x14ac:dyDescent="0.25">
      <c r="A8" s="35"/>
      <c r="B8" s="36" t="s">
        <v>1</v>
      </c>
      <c r="C8" s="37" t="s">
        <v>2</v>
      </c>
      <c r="D8" s="38" t="s">
        <v>3</v>
      </c>
      <c r="E8" s="38" t="s">
        <v>4</v>
      </c>
      <c r="F8" s="39" t="s">
        <v>5</v>
      </c>
      <c r="G8" s="40" t="s">
        <v>6</v>
      </c>
      <c r="H8" s="41" t="s">
        <v>7</v>
      </c>
      <c r="I8" s="42" t="s">
        <v>8</v>
      </c>
      <c r="J8" s="43" t="s">
        <v>9</v>
      </c>
      <c r="K8" s="42" t="s">
        <v>10</v>
      </c>
      <c r="L8" s="43" t="s">
        <v>11</v>
      </c>
      <c r="M8" s="42" t="s">
        <v>12</v>
      </c>
      <c r="N8" s="43" t="s">
        <v>13</v>
      </c>
      <c r="O8" s="42" t="s">
        <v>14</v>
      </c>
      <c r="P8" s="43" t="s">
        <v>15</v>
      </c>
      <c r="Q8" s="42" t="s">
        <v>16</v>
      </c>
      <c r="R8" s="43" t="s">
        <v>17</v>
      </c>
      <c r="S8" s="42" t="s">
        <v>18</v>
      </c>
      <c r="T8" s="44" t="s">
        <v>19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ht="18" customHeight="1" x14ac:dyDescent="0.25">
      <c r="A9" s="59">
        <v>1</v>
      </c>
      <c r="B9" s="83"/>
      <c r="C9" s="279" t="s">
        <v>20</v>
      </c>
      <c r="D9" s="48"/>
      <c r="E9" s="49">
        <f>2+3+5</f>
        <v>10</v>
      </c>
      <c r="F9" s="50">
        <f t="shared" ref="F9:F26" si="0">AVERAGE(I9,K9,M9,O9,Q9,S9)/15</f>
        <v>181.53333333333333</v>
      </c>
      <c r="G9" s="51">
        <f t="shared" ref="G9:G26" si="1">AVERAGE(J9,L9,N9,P9,R9,T9)/15</f>
        <v>146.42222222222225</v>
      </c>
      <c r="H9" s="52">
        <f t="shared" ref="H9:H26" si="2">I9+K9+M9+O9+Q9+S9</f>
        <v>8169</v>
      </c>
      <c r="I9" s="53">
        <v>2573</v>
      </c>
      <c r="J9" s="54">
        <v>2133</v>
      </c>
      <c r="K9" s="53">
        <v>2728</v>
      </c>
      <c r="L9" s="54">
        <v>2153</v>
      </c>
      <c r="M9" s="53">
        <v>2868</v>
      </c>
      <c r="N9" s="54">
        <v>2303</v>
      </c>
      <c r="O9" s="53"/>
      <c r="P9" s="233"/>
      <c r="Q9" s="53"/>
      <c r="R9" s="54"/>
      <c r="S9" s="53"/>
      <c r="T9" s="54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8" customHeight="1" x14ac:dyDescent="0.25">
      <c r="A10" s="59">
        <f>A9+1</f>
        <v>2</v>
      </c>
      <c r="B10" s="83"/>
      <c r="C10" s="69" t="s">
        <v>37</v>
      </c>
      <c r="D10" s="61"/>
      <c r="E10" s="62">
        <f>2+3+4</f>
        <v>9</v>
      </c>
      <c r="F10" s="63">
        <f t="shared" si="0"/>
        <v>183.11111111111111</v>
      </c>
      <c r="G10" s="64">
        <f t="shared" si="1"/>
        <v>148.33333333333334</v>
      </c>
      <c r="H10" s="65">
        <f t="shared" si="2"/>
        <v>8240</v>
      </c>
      <c r="I10" s="66">
        <v>2564</v>
      </c>
      <c r="J10" s="67">
        <v>2104</v>
      </c>
      <c r="K10" s="66">
        <v>2707</v>
      </c>
      <c r="L10" s="67">
        <v>2102</v>
      </c>
      <c r="M10" s="66">
        <v>2969</v>
      </c>
      <c r="N10" s="67">
        <v>2469</v>
      </c>
      <c r="O10" s="66"/>
      <c r="P10" s="93"/>
      <c r="Q10" s="66"/>
      <c r="R10" s="67"/>
      <c r="S10" s="66"/>
      <c r="T10" s="67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18" customHeight="1" x14ac:dyDescent="0.25">
      <c r="A11" s="59">
        <f>A10+1</f>
        <v>3</v>
      </c>
      <c r="B11" s="83"/>
      <c r="C11" s="69" t="s">
        <v>28</v>
      </c>
      <c r="D11" s="61"/>
      <c r="E11" s="62">
        <f>2+1+5</f>
        <v>8</v>
      </c>
      <c r="F11" s="63">
        <f t="shared" si="0"/>
        <v>182.4</v>
      </c>
      <c r="G11" s="64">
        <f t="shared" si="1"/>
        <v>143.4</v>
      </c>
      <c r="H11" s="65">
        <f t="shared" si="2"/>
        <v>8208</v>
      </c>
      <c r="I11" s="66">
        <v>2716</v>
      </c>
      <c r="J11" s="67">
        <v>2171</v>
      </c>
      <c r="K11" s="66">
        <v>2728</v>
      </c>
      <c r="L11" s="67">
        <v>2188</v>
      </c>
      <c r="M11" s="66">
        <v>2764</v>
      </c>
      <c r="N11" s="67">
        <v>2094</v>
      </c>
      <c r="O11" s="66"/>
      <c r="P11" s="93"/>
      <c r="Q11" s="66"/>
      <c r="R11" s="67"/>
      <c r="S11" s="66"/>
      <c r="T11" s="67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8" customHeight="1" x14ac:dyDescent="0.25">
      <c r="A12" s="59">
        <f>A11+1</f>
        <v>4</v>
      </c>
      <c r="B12" s="83"/>
      <c r="C12" s="69" t="s">
        <v>24</v>
      </c>
      <c r="D12" s="61"/>
      <c r="E12" s="62">
        <f>0+4+4</f>
        <v>8</v>
      </c>
      <c r="F12" s="63">
        <f t="shared" si="0"/>
        <v>180.17777777777778</v>
      </c>
      <c r="G12" s="64">
        <f t="shared" si="1"/>
        <v>146.73333333333332</v>
      </c>
      <c r="H12" s="65">
        <f t="shared" si="2"/>
        <v>8108</v>
      </c>
      <c r="I12" s="66">
        <v>2494</v>
      </c>
      <c r="J12" s="67">
        <v>2129</v>
      </c>
      <c r="K12" s="66">
        <v>2755</v>
      </c>
      <c r="L12" s="67">
        <v>2180</v>
      </c>
      <c r="M12" s="66">
        <v>2859</v>
      </c>
      <c r="N12" s="67">
        <v>2294</v>
      </c>
      <c r="O12" s="66"/>
      <c r="P12" s="93"/>
      <c r="Q12" s="66"/>
      <c r="R12" s="67"/>
      <c r="S12" s="66"/>
      <c r="T12" s="67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18" customHeight="1" x14ac:dyDescent="0.25">
      <c r="A13" s="59">
        <f>A12+1</f>
        <v>5</v>
      </c>
      <c r="B13" s="86"/>
      <c r="C13" s="69" t="s">
        <v>120</v>
      </c>
      <c r="D13" s="61"/>
      <c r="E13" s="62">
        <f>3.5+1+3.5</f>
        <v>8</v>
      </c>
      <c r="F13" s="63">
        <f t="shared" si="0"/>
        <v>177.6</v>
      </c>
      <c r="G13" s="64">
        <f t="shared" si="1"/>
        <v>136.82222222222222</v>
      </c>
      <c r="H13" s="65">
        <f t="shared" si="2"/>
        <v>7992</v>
      </c>
      <c r="I13" s="66">
        <v>2591</v>
      </c>
      <c r="J13" s="67">
        <v>1841</v>
      </c>
      <c r="K13" s="66">
        <v>2611</v>
      </c>
      <c r="L13" s="67">
        <v>2071</v>
      </c>
      <c r="M13" s="66">
        <v>2790</v>
      </c>
      <c r="N13" s="67">
        <v>2245</v>
      </c>
      <c r="O13" s="66"/>
      <c r="P13" s="93"/>
      <c r="Q13" s="66"/>
      <c r="R13" s="67"/>
      <c r="S13" s="66"/>
      <c r="T13" s="67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8" customHeight="1" thickBot="1" x14ac:dyDescent="0.3">
      <c r="A14" s="59">
        <f>A13+1</f>
        <v>6</v>
      </c>
      <c r="B14" s="85"/>
      <c r="C14" s="257" t="s">
        <v>29</v>
      </c>
      <c r="D14" s="74"/>
      <c r="E14" s="75">
        <f>1+4+3</f>
        <v>8</v>
      </c>
      <c r="F14" s="76">
        <f t="shared" si="0"/>
        <v>177.02222222222224</v>
      </c>
      <c r="G14" s="77">
        <f t="shared" si="1"/>
        <v>150.80000000000001</v>
      </c>
      <c r="H14" s="78">
        <f t="shared" si="2"/>
        <v>7966</v>
      </c>
      <c r="I14" s="79">
        <v>2556</v>
      </c>
      <c r="J14" s="80">
        <v>2111</v>
      </c>
      <c r="K14" s="79">
        <v>2623</v>
      </c>
      <c r="L14" s="80">
        <v>2283</v>
      </c>
      <c r="M14" s="94">
        <v>2787</v>
      </c>
      <c r="N14" s="95">
        <v>2392</v>
      </c>
      <c r="O14" s="79"/>
      <c r="P14" s="95"/>
      <c r="Q14" s="79"/>
      <c r="R14" s="80"/>
      <c r="S14" s="79"/>
      <c r="T14" s="80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18" customHeight="1" x14ac:dyDescent="0.25">
      <c r="A15" s="45">
        <v>7</v>
      </c>
      <c r="B15" s="46"/>
      <c r="C15" s="47" t="s">
        <v>25</v>
      </c>
      <c r="D15" s="48"/>
      <c r="E15" s="49">
        <f>3+1+3.5</f>
        <v>7.5</v>
      </c>
      <c r="F15" s="50">
        <f t="shared" si="0"/>
        <v>183.51111111111109</v>
      </c>
      <c r="G15" s="51">
        <f t="shared" si="1"/>
        <v>147.62222222222223</v>
      </c>
      <c r="H15" s="52">
        <f t="shared" si="2"/>
        <v>8258</v>
      </c>
      <c r="I15" s="53">
        <v>2839</v>
      </c>
      <c r="J15" s="54">
        <v>2239</v>
      </c>
      <c r="K15" s="53">
        <v>2621</v>
      </c>
      <c r="L15" s="54">
        <v>2136</v>
      </c>
      <c r="M15" s="55">
        <v>2798</v>
      </c>
      <c r="N15" s="56">
        <v>2268</v>
      </c>
      <c r="O15" s="53"/>
      <c r="P15" s="54"/>
      <c r="Q15" s="53"/>
      <c r="R15" s="54"/>
      <c r="S15" s="53"/>
      <c r="T15" s="57"/>
      <c r="U15" s="58"/>
      <c r="V15" s="58"/>
      <c r="W15" s="58"/>
      <c r="X15" s="58"/>
      <c r="Y15" s="58"/>
      <c r="Z15" s="58"/>
      <c r="AA15" s="58"/>
      <c r="AB15" s="58"/>
      <c r="AC15" s="58"/>
      <c r="AD15" s="11"/>
      <c r="AE15" s="11"/>
    </row>
    <row r="16" spans="1:31" ht="18" customHeight="1" x14ac:dyDescent="0.25">
      <c r="A16" s="59">
        <f>A15+1</f>
        <v>8</v>
      </c>
      <c r="B16" s="46"/>
      <c r="C16" s="60" t="s">
        <v>118</v>
      </c>
      <c r="D16" s="273"/>
      <c r="E16" s="62">
        <f>3+1+3</f>
        <v>7</v>
      </c>
      <c r="F16" s="63">
        <f t="shared" si="0"/>
        <v>168.82222222222222</v>
      </c>
      <c r="G16" s="64">
        <f t="shared" si="1"/>
        <v>140.37777777777777</v>
      </c>
      <c r="H16" s="65">
        <f t="shared" si="2"/>
        <v>7597</v>
      </c>
      <c r="I16" s="66">
        <v>2751</v>
      </c>
      <c r="J16" s="67">
        <v>2246</v>
      </c>
      <c r="K16" s="66">
        <v>2308</v>
      </c>
      <c r="L16" s="67">
        <v>1973</v>
      </c>
      <c r="M16" s="66">
        <v>2538</v>
      </c>
      <c r="N16" s="67">
        <v>2098</v>
      </c>
      <c r="O16" s="66"/>
      <c r="P16" s="67"/>
      <c r="Q16" s="66"/>
      <c r="R16" s="67"/>
      <c r="S16" s="66"/>
      <c r="T16" s="68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8" customHeight="1" x14ac:dyDescent="0.25">
      <c r="A17" s="59">
        <f>A16+1</f>
        <v>9</v>
      </c>
      <c r="B17" s="46"/>
      <c r="C17" s="60" t="s">
        <v>38</v>
      </c>
      <c r="D17" s="61"/>
      <c r="E17" s="62">
        <f>1+4+2</f>
        <v>7</v>
      </c>
      <c r="F17" s="63">
        <f t="shared" si="0"/>
        <v>166.97777777777776</v>
      </c>
      <c r="G17" s="64">
        <f t="shared" si="1"/>
        <v>114.97777777777779</v>
      </c>
      <c r="H17" s="65">
        <f t="shared" si="2"/>
        <v>7514</v>
      </c>
      <c r="I17" s="66">
        <v>2359</v>
      </c>
      <c r="J17" s="67">
        <v>1574</v>
      </c>
      <c r="K17" s="66">
        <v>2741</v>
      </c>
      <c r="L17" s="67">
        <v>1891</v>
      </c>
      <c r="M17" s="66">
        <v>2414</v>
      </c>
      <c r="N17" s="67">
        <v>1709</v>
      </c>
      <c r="O17" s="66"/>
      <c r="P17" s="67"/>
      <c r="Q17" s="66"/>
      <c r="R17" s="67"/>
      <c r="S17" s="66"/>
      <c r="T17" s="68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8" customHeight="1" x14ac:dyDescent="0.25">
      <c r="A18" s="59">
        <f>A17+1</f>
        <v>10</v>
      </c>
      <c r="B18" s="46"/>
      <c r="C18" s="60" t="s">
        <v>115</v>
      </c>
      <c r="D18" s="61"/>
      <c r="E18" s="70">
        <f>2+2+2</f>
        <v>6</v>
      </c>
      <c r="F18" s="63">
        <f t="shared" si="0"/>
        <v>182.28888888888889</v>
      </c>
      <c r="G18" s="64">
        <f t="shared" si="1"/>
        <v>147.06666666666666</v>
      </c>
      <c r="H18" s="65">
        <f t="shared" si="2"/>
        <v>8203</v>
      </c>
      <c r="I18" s="66">
        <v>2666</v>
      </c>
      <c r="J18" s="67">
        <v>2171</v>
      </c>
      <c r="K18" s="66">
        <v>2717</v>
      </c>
      <c r="L18" s="67">
        <v>2172</v>
      </c>
      <c r="M18" s="66">
        <v>2820</v>
      </c>
      <c r="N18" s="67">
        <v>2275</v>
      </c>
      <c r="O18" s="66"/>
      <c r="P18" s="67"/>
      <c r="Q18" s="66"/>
      <c r="R18" s="67"/>
      <c r="S18" s="66"/>
      <c r="T18" s="68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8" customHeight="1" x14ac:dyDescent="0.25">
      <c r="A19" s="59">
        <f>A18+1</f>
        <v>11</v>
      </c>
      <c r="B19" s="71"/>
      <c r="C19" s="60" t="s">
        <v>35</v>
      </c>
      <c r="D19" s="61"/>
      <c r="E19" s="62">
        <f>2+2+2</f>
        <v>6</v>
      </c>
      <c r="F19" s="63">
        <f t="shared" si="0"/>
        <v>180.22222222222223</v>
      </c>
      <c r="G19" s="64">
        <f t="shared" si="1"/>
        <v>137</v>
      </c>
      <c r="H19" s="65">
        <f t="shared" si="2"/>
        <v>8110</v>
      </c>
      <c r="I19" s="66">
        <v>2651</v>
      </c>
      <c r="J19" s="67">
        <v>1916</v>
      </c>
      <c r="K19" s="66">
        <v>2687</v>
      </c>
      <c r="L19" s="67">
        <v>2077</v>
      </c>
      <c r="M19" s="66">
        <v>2772</v>
      </c>
      <c r="N19" s="67">
        <v>2172</v>
      </c>
      <c r="O19" s="66"/>
      <c r="P19" s="67"/>
      <c r="Q19" s="66"/>
      <c r="R19" s="67"/>
      <c r="S19" s="66"/>
      <c r="T19" s="68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8" customHeight="1" thickBot="1" x14ac:dyDescent="0.3">
      <c r="A20" s="72">
        <f>A19+1</f>
        <v>12</v>
      </c>
      <c r="B20" s="73"/>
      <c r="C20" s="98" t="s">
        <v>122</v>
      </c>
      <c r="D20" s="74"/>
      <c r="E20" s="75">
        <f>2+3+1</f>
        <v>6</v>
      </c>
      <c r="F20" s="76">
        <f t="shared" si="0"/>
        <v>171.3111111111111</v>
      </c>
      <c r="G20" s="77">
        <f t="shared" si="1"/>
        <v>121.08888888888889</v>
      </c>
      <c r="H20" s="78">
        <f t="shared" si="2"/>
        <v>7709</v>
      </c>
      <c r="I20" s="79">
        <v>2538</v>
      </c>
      <c r="J20" s="80">
        <v>1693</v>
      </c>
      <c r="K20" s="79">
        <v>2747</v>
      </c>
      <c r="L20" s="80">
        <v>1982</v>
      </c>
      <c r="M20" s="79">
        <v>2424</v>
      </c>
      <c r="N20" s="80">
        <v>1774</v>
      </c>
      <c r="O20" s="79"/>
      <c r="P20" s="80"/>
      <c r="Q20" s="79"/>
      <c r="R20" s="80"/>
      <c r="S20" s="79"/>
      <c r="T20" s="8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8" customHeight="1" x14ac:dyDescent="0.25">
      <c r="A21" s="82">
        <v>13</v>
      </c>
      <c r="B21" s="234"/>
      <c r="C21" s="244" t="s">
        <v>36</v>
      </c>
      <c r="D21" s="87"/>
      <c r="E21" s="271">
        <f>1+2+3</f>
        <v>6</v>
      </c>
      <c r="F21" s="89">
        <f t="shared" si="0"/>
        <v>158.19999999999999</v>
      </c>
      <c r="G21" s="90">
        <f t="shared" si="1"/>
        <v>105.64444444444445</v>
      </c>
      <c r="H21" s="91">
        <f t="shared" si="2"/>
        <v>7119</v>
      </c>
      <c r="I21" s="55">
        <v>2377</v>
      </c>
      <c r="J21" s="56">
        <v>1577</v>
      </c>
      <c r="K21" s="55">
        <v>2262</v>
      </c>
      <c r="L21" s="56">
        <v>1497</v>
      </c>
      <c r="M21" s="55">
        <v>2480</v>
      </c>
      <c r="N21" s="56">
        <v>1680</v>
      </c>
      <c r="O21" s="55"/>
      <c r="P21" s="56"/>
      <c r="Q21" s="55"/>
      <c r="R21" s="56"/>
      <c r="S21" s="55"/>
      <c r="T21" s="84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8" customHeight="1" x14ac:dyDescent="0.25">
      <c r="A22" s="59">
        <f>A21+1</f>
        <v>14</v>
      </c>
      <c r="B22" s="83"/>
      <c r="C22" s="60" t="s">
        <v>173</v>
      </c>
      <c r="D22" s="61"/>
      <c r="E22" s="62">
        <f>4+1+0</f>
        <v>5</v>
      </c>
      <c r="F22" s="63">
        <f t="shared" si="0"/>
        <v>170.11111111111111</v>
      </c>
      <c r="G22" s="64">
        <f t="shared" si="1"/>
        <v>113</v>
      </c>
      <c r="H22" s="65">
        <f t="shared" si="2"/>
        <v>7655</v>
      </c>
      <c r="I22" s="66">
        <v>2626</v>
      </c>
      <c r="J22" s="67">
        <v>1776</v>
      </c>
      <c r="K22" s="66">
        <v>2621</v>
      </c>
      <c r="L22" s="67">
        <v>1801</v>
      </c>
      <c r="M22" s="66">
        <v>2408</v>
      </c>
      <c r="N22" s="67">
        <v>1508</v>
      </c>
      <c r="O22" s="66"/>
      <c r="P22" s="67"/>
      <c r="Q22" s="66"/>
      <c r="R22" s="67"/>
      <c r="S22" s="66"/>
      <c r="T22" s="68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8" customHeight="1" x14ac:dyDescent="0.25">
      <c r="A23" s="59">
        <f>A22+1</f>
        <v>15</v>
      </c>
      <c r="B23" s="83"/>
      <c r="C23" s="60" t="s">
        <v>175</v>
      </c>
      <c r="D23" s="61"/>
      <c r="E23" s="62">
        <f>2+0+3</f>
        <v>5</v>
      </c>
      <c r="F23" s="63">
        <f t="shared" si="0"/>
        <v>159.26666666666668</v>
      </c>
      <c r="G23" s="64">
        <f t="shared" si="1"/>
        <v>103.71111111111112</v>
      </c>
      <c r="H23" s="65">
        <f t="shared" si="2"/>
        <v>7167</v>
      </c>
      <c r="I23" s="66">
        <v>2442</v>
      </c>
      <c r="J23" s="67">
        <v>1632</v>
      </c>
      <c r="K23" s="66">
        <v>2365</v>
      </c>
      <c r="L23" s="67">
        <v>1525</v>
      </c>
      <c r="M23" s="66">
        <v>2360</v>
      </c>
      <c r="N23" s="67">
        <v>1510</v>
      </c>
      <c r="O23" s="66"/>
      <c r="P23" s="67"/>
      <c r="Q23" s="66"/>
      <c r="R23" s="67"/>
      <c r="S23" s="66"/>
      <c r="T23" s="68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8" customHeight="1" x14ac:dyDescent="0.25">
      <c r="A24" s="59">
        <f>A23+1</f>
        <v>16</v>
      </c>
      <c r="B24" s="83"/>
      <c r="C24" s="69" t="s">
        <v>110</v>
      </c>
      <c r="D24" s="61"/>
      <c r="E24" s="70">
        <f>2+2+0</f>
        <v>4</v>
      </c>
      <c r="F24" s="63">
        <f t="shared" si="0"/>
        <v>172.06666666666666</v>
      </c>
      <c r="G24" s="64">
        <f t="shared" si="1"/>
        <v>136.95555555555558</v>
      </c>
      <c r="H24" s="65">
        <f t="shared" si="2"/>
        <v>7743</v>
      </c>
      <c r="I24" s="66">
        <v>2537</v>
      </c>
      <c r="J24" s="67">
        <v>2227</v>
      </c>
      <c r="K24" s="66">
        <v>2781</v>
      </c>
      <c r="L24" s="67">
        <v>2126</v>
      </c>
      <c r="M24" s="66">
        <v>2425</v>
      </c>
      <c r="N24" s="67">
        <v>1810</v>
      </c>
      <c r="O24" s="66"/>
      <c r="P24" s="67"/>
      <c r="Q24" s="66"/>
      <c r="R24" s="67"/>
      <c r="S24" s="66"/>
      <c r="T24" s="68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8" customHeight="1" x14ac:dyDescent="0.25">
      <c r="A25" s="59">
        <f>A24+1</f>
        <v>17</v>
      </c>
      <c r="B25" s="86"/>
      <c r="C25" s="60" t="s">
        <v>114</v>
      </c>
      <c r="D25" s="61"/>
      <c r="E25" s="62">
        <f>0+1+2</f>
        <v>3</v>
      </c>
      <c r="F25" s="63">
        <f t="shared" si="0"/>
        <v>143.6</v>
      </c>
      <c r="G25" s="64">
        <f t="shared" si="1"/>
        <v>88.6</v>
      </c>
      <c r="H25" s="65">
        <f t="shared" si="2"/>
        <v>4308</v>
      </c>
      <c r="I25" s="66">
        <v>2113</v>
      </c>
      <c r="J25" s="67">
        <v>1363</v>
      </c>
      <c r="K25" s="66">
        <v>2195</v>
      </c>
      <c r="L25" s="67">
        <v>1295</v>
      </c>
      <c r="M25" s="66"/>
      <c r="N25" s="67"/>
      <c r="O25" s="66"/>
      <c r="P25" s="67"/>
      <c r="Q25" s="66"/>
      <c r="R25" s="67"/>
      <c r="S25" s="66"/>
      <c r="T25" s="68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8" customHeight="1" thickBot="1" x14ac:dyDescent="0.3">
      <c r="A26" s="232">
        <f>A25+1</f>
        <v>18</v>
      </c>
      <c r="B26" s="85"/>
      <c r="C26" s="98" t="s">
        <v>195</v>
      </c>
      <c r="D26" s="74"/>
      <c r="E26" s="75">
        <f>0+0</f>
        <v>0</v>
      </c>
      <c r="F26" s="76">
        <f t="shared" si="0"/>
        <v>0</v>
      </c>
      <c r="G26" s="77">
        <f t="shared" si="1"/>
        <v>0</v>
      </c>
      <c r="H26" s="78">
        <f t="shared" si="2"/>
        <v>0</v>
      </c>
      <c r="I26" s="79">
        <v>0</v>
      </c>
      <c r="J26" s="80">
        <v>0</v>
      </c>
      <c r="K26" s="79">
        <v>0</v>
      </c>
      <c r="L26" s="80">
        <v>0</v>
      </c>
      <c r="M26" s="79"/>
      <c r="N26" s="80"/>
      <c r="O26" s="79"/>
      <c r="P26" s="80"/>
      <c r="Q26" s="79"/>
      <c r="R26" s="80"/>
      <c r="S26" s="79"/>
      <c r="T26" s="8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5.4" customHeight="1" thickBot="1" x14ac:dyDescent="0.3">
      <c r="A27" s="99"/>
      <c r="B27" s="100"/>
      <c r="C27" s="101"/>
      <c r="D27" s="102"/>
      <c r="E27" s="103"/>
      <c r="F27" s="104"/>
      <c r="G27" s="105"/>
      <c r="H27" s="106"/>
      <c r="I27" s="103"/>
      <c r="J27" s="107"/>
      <c r="K27" s="103"/>
      <c r="L27" s="107"/>
      <c r="M27" s="103"/>
      <c r="N27" s="107"/>
      <c r="O27" s="103"/>
      <c r="P27" s="108"/>
      <c r="Q27" s="108"/>
      <c r="R27" s="108"/>
      <c r="S27" s="108"/>
      <c r="T27" s="108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7.399999999999999" customHeight="1" x14ac:dyDescent="0.25">
      <c r="A28" s="45">
        <v>1</v>
      </c>
      <c r="B28" s="256"/>
      <c r="C28" s="47" t="s">
        <v>22</v>
      </c>
      <c r="D28" s="87"/>
      <c r="E28" s="271">
        <f>4+5</f>
        <v>9</v>
      </c>
      <c r="F28" s="89">
        <f t="shared" ref="F28:F45" si="3">AVERAGE(I28,K28,M28,O28,Q28,S28)/15</f>
        <v>189.16666666666666</v>
      </c>
      <c r="G28" s="90">
        <f t="shared" ref="G28:G45" si="4">AVERAGE(J28,L28,N28,P28,R28,T28)/15</f>
        <v>174.5</v>
      </c>
      <c r="H28" s="91">
        <f t="shared" ref="H28:H45" si="5">I28+K28+M28+O28+Q28+S28</f>
        <v>5675</v>
      </c>
      <c r="I28" s="55">
        <v>2764</v>
      </c>
      <c r="J28" s="56">
        <v>2554</v>
      </c>
      <c r="K28" s="55">
        <v>2911</v>
      </c>
      <c r="L28" s="56">
        <v>2681</v>
      </c>
      <c r="M28" s="55"/>
      <c r="N28" s="56"/>
      <c r="O28" s="55"/>
      <c r="P28" s="56"/>
      <c r="Q28" s="55"/>
      <c r="R28" s="56"/>
      <c r="S28" s="55"/>
      <c r="T28" s="84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7.399999999999999" customHeight="1" x14ac:dyDescent="0.25">
      <c r="A29" s="59">
        <f>A28+1</f>
        <v>2</v>
      </c>
      <c r="B29" s="46" t="s">
        <v>123</v>
      </c>
      <c r="C29" s="69" t="s">
        <v>26</v>
      </c>
      <c r="D29" s="61"/>
      <c r="E29" s="62">
        <f>3+5</f>
        <v>8</v>
      </c>
      <c r="F29" s="63">
        <f t="shared" si="3"/>
        <v>194.26666666666668</v>
      </c>
      <c r="G29" s="64">
        <f t="shared" si="4"/>
        <v>165.6</v>
      </c>
      <c r="H29" s="65">
        <f t="shared" si="5"/>
        <v>5828</v>
      </c>
      <c r="I29" s="66">
        <v>2764</v>
      </c>
      <c r="J29" s="67">
        <v>2439</v>
      </c>
      <c r="K29" s="66">
        <v>3064</v>
      </c>
      <c r="L29" s="67">
        <v>2529</v>
      </c>
      <c r="M29" s="66"/>
      <c r="N29" s="67"/>
      <c r="O29" s="66"/>
      <c r="P29" s="67"/>
      <c r="Q29" s="66"/>
      <c r="R29" s="67"/>
      <c r="S29" s="66"/>
      <c r="T29" s="68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7.399999999999999" customHeight="1" x14ac:dyDescent="0.25">
      <c r="A30" s="59">
        <f>A29+1</f>
        <v>3</v>
      </c>
      <c r="B30" s="46"/>
      <c r="C30" s="69" t="s">
        <v>34</v>
      </c>
      <c r="D30" s="61"/>
      <c r="E30" s="70">
        <f>3+4</f>
        <v>7</v>
      </c>
      <c r="F30" s="63">
        <f t="shared" si="3"/>
        <v>188.53333333333333</v>
      </c>
      <c r="G30" s="64">
        <f t="shared" si="4"/>
        <v>161.86666666666667</v>
      </c>
      <c r="H30" s="65">
        <f t="shared" si="5"/>
        <v>5656</v>
      </c>
      <c r="I30" s="66">
        <v>2795</v>
      </c>
      <c r="J30" s="67">
        <v>2375</v>
      </c>
      <c r="K30" s="66">
        <v>2861</v>
      </c>
      <c r="L30" s="67">
        <v>2481</v>
      </c>
      <c r="M30" s="66"/>
      <c r="N30" s="67"/>
      <c r="O30" s="66"/>
      <c r="P30" s="67"/>
      <c r="Q30" s="66"/>
      <c r="R30" s="67"/>
      <c r="S30" s="66"/>
      <c r="T30" s="68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7.399999999999999" customHeight="1" x14ac:dyDescent="0.25">
      <c r="A31" s="59">
        <f>A30+1</f>
        <v>4</v>
      </c>
      <c r="B31" s="46" t="s">
        <v>229</v>
      </c>
      <c r="C31" s="69" t="s">
        <v>21</v>
      </c>
      <c r="D31" s="61"/>
      <c r="E31" s="62">
        <f>4+3</f>
        <v>7</v>
      </c>
      <c r="F31" s="63">
        <f t="shared" si="3"/>
        <v>184</v>
      </c>
      <c r="G31" s="64">
        <f t="shared" si="4"/>
        <v>166.16666666666666</v>
      </c>
      <c r="H31" s="65">
        <f t="shared" si="5"/>
        <v>5520</v>
      </c>
      <c r="I31" s="66">
        <v>2572</v>
      </c>
      <c r="J31" s="67">
        <v>2362</v>
      </c>
      <c r="K31" s="66">
        <v>2948</v>
      </c>
      <c r="L31" s="67">
        <v>2623</v>
      </c>
      <c r="M31" s="66"/>
      <c r="N31" s="67"/>
      <c r="O31" s="66"/>
      <c r="P31" s="67"/>
      <c r="Q31" s="66"/>
      <c r="R31" s="67"/>
      <c r="S31" s="66"/>
      <c r="T31" s="68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7.399999999999999" customHeight="1" x14ac:dyDescent="0.25">
      <c r="A32" s="59">
        <f t="shared" ref="A32:A45" si="6">A31+1</f>
        <v>5</v>
      </c>
      <c r="B32" s="71"/>
      <c r="C32" s="69" t="s">
        <v>27</v>
      </c>
      <c r="D32" s="61"/>
      <c r="E32" s="62">
        <f>3+4</f>
        <v>7</v>
      </c>
      <c r="F32" s="63">
        <f t="shared" si="3"/>
        <v>183.76666666666668</v>
      </c>
      <c r="G32" s="64">
        <f t="shared" si="4"/>
        <v>137.43333333333334</v>
      </c>
      <c r="H32" s="65">
        <f t="shared" si="5"/>
        <v>5513</v>
      </c>
      <c r="I32" s="260">
        <v>2692</v>
      </c>
      <c r="J32" s="261">
        <v>2062</v>
      </c>
      <c r="K32" s="66">
        <v>2821</v>
      </c>
      <c r="L32" s="67">
        <v>2061</v>
      </c>
      <c r="M32" s="66"/>
      <c r="N32" s="67"/>
      <c r="O32" s="66"/>
      <c r="P32" s="67"/>
      <c r="Q32" s="66"/>
      <c r="R32" s="67"/>
      <c r="S32" s="66"/>
      <c r="T32" s="68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7.399999999999999" customHeight="1" thickBot="1" x14ac:dyDescent="0.3">
      <c r="A33" s="59">
        <f t="shared" si="6"/>
        <v>6</v>
      </c>
      <c r="B33" s="73"/>
      <c r="C33" s="98" t="s">
        <v>31</v>
      </c>
      <c r="D33" s="74"/>
      <c r="E33" s="75">
        <f>4+3</f>
        <v>7</v>
      </c>
      <c r="F33" s="76">
        <f t="shared" si="3"/>
        <v>183.26666666666668</v>
      </c>
      <c r="G33" s="77">
        <f t="shared" si="4"/>
        <v>136.6</v>
      </c>
      <c r="H33" s="78">
        <f t="shared" si="5"/>
        <v>5498</v>
      </c>
      <c r="I33" s="79">
        <v>2687</v>
      </c>
      <c r="J33" s="80">
        <v>1982</v>
      </c>
      <c r="K33" s="79">
        <v>2811</v>
      </c>
      <c r="L33" s="80">
        <v>2116</v>
      </c>
      <c r="M33" s="79"/>
      <c r="N33" s="80"/>
      <c r="O33" s="79"/>
      <c r="P33" s="80"/>
      <c r="Q33" s="79"/>
      <c r="R33" s="80"/>
      <c r="S33" s="79"/>
      <c r="T33" s="8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7.399999999999999" customHeight="1" x14ac:dyDescent="0.25">
      <c r="A34" s="59">
        <f t="shared" si="6"/>
        <v>7</v>
      </c>
      <c r="B34" s="46"/>
      <c r="C34" s="47" t="s">
        <v>196</v>
      </c>
      <c r="D34" s="87"/>
      <c r="E34" s="88">
        <f>4+2</f>
        <v>6</v>
      </c>
      <c r="F34" s="89">
        <f t="shared" si="3"/>
        <v>186.96666666666667</v>
      </c>
      <c r="G34" s="90">
        <f t="shared" si="4"/>
        <v>152.30000000000001</v>
      </c>
      <c r="H34" s="91">
        <f t="shared" si="5"/>
        <v>5609</v>
      </c>
      <c r="I34" s="55">
        <v>2811</v>
      </c>
      <c r="J34" s="56">
        <v>2226</v>
      </c>
      <c r="K34" s="55">
        <v>2798</v>
      </c>
      <c r="L34" s="56">
        <v>2343</v>
      </c>
      <c r="M34" s="66"/>
      <c r="N34" s="67"/>
      <c r="O34" s="96"/>
      <c r="P34" s="92"/>
      <c r="Q34" s="96"/>
      <c r="R34" s="92"/>
      <c r="S34" s="96"/>
      <c r="T34" s="92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7.399999999999999" customHeight="1" x14ac:dyDescent="0.25">
      <c r="A35" s="59">
        <f t="shared" si="6"/>
        <v>8</v>
      </c>
      <c r="B35" s="46" t="s">
        <v>226</v>
      </c>
      <c r="C35" s="60" t="s">
        <v>32</v>
      </c>
      <c r="D35" s="61"/>
      <c r="E35" s="62">
        <f>3+3</f>
        <v>6</v>
      </c>
      <c r="F35" s="63">
        <f t="shared" si="3"/>
        <v>185.46666666666667</v>
      </c>
      <c r="G35" s="64">
        <f t="shared" si="4"/>
        <v>142.96666666666667</v>
      </c>
      <c r="H35" s="65">
        <f t="shared" si="5"/>
        <v>5564</v>
      </c>
      <c r="I35" s="66">
        <v>2739</v>
      </c>
      <c r="J35" s="67">
        <v>2079</v>
      </c>
      <c r="K35" s="66">
        <v>2825</v>
      </c>
      <c r="L35" s="67">
        <v>2210</v>
      </c>
      <c r="M35" s="66"/>
      <c r="N35" s="67"/>
      <c r="O35" s="97"/>
      <c r="P35" s="93"/>
      <c r="Q35" s="97"/>
      <c r="R35" s="93"/>
      <c r="S35" s="97"/>
      <c r="T35" s="93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7.399999999999999" customHeight="1" x14ac:dyDescent="0.25">
      <c r="A36" s="59">
        <f t="shared" si="6"/>
        <v>9</v>
      </c>
      <c r="B36" s="46"/>
      <c r="C36" s="69" t="s">
        <v>56</v>
      </c>
      <c r="D36" s="61"/>
      <c r="E36" s="70">
        <f>4+2</f>
        <v>6</v>
      </c>
      <c r="F36" s="63">
        <f t="shared" si="3"/>
        <v>185.23333333333332</v>
      </c>
      <c r="G36" s="64">
        <f t="shared" si="4"/>
        <v>164.73333333333332</v>
      </c>
      <c r="H36" s="65">
        <f t="shared" si="5"/>
        <v>5557</v>
      </c>
      <c r="I36" s="66">
        <v>2835</v>
      </c>
      <c r="J36" s="67">
        <v>2500</v>
      </c>
      <c r="K36" s="66">
        <v>2722</v>
      </c>
      <c r="L36" s="67">
        <v>2442</v>
      </c>
      <c r="M36" s="66"/>
      <c r="N36" s="67"/>
      <c r="O36" s="97"/>
      <c r="P36" s="93"/>
      <c r="Q36" s="97"/>
      <c r="R36" s="93"/>
      <c r="S36" s="97"/>
      <c r="T36" s="97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17.399999999999999" customHeight="1" x14ac:dyDescent="0.25">
      <c r="A37" s="59">
        <f t="shared" si="6"/>
        <v>10</v>
      </c>
      <c r="B37" s="46" t="s">
        <v>228</v>
      </c>
      <c r="C37" s="60" t="s">
        <v>116</v>
      </c>
      <c r="D37" s="61"/>
      <c r="E37" s="62">
        <f>4+2</f>
        <v>6</v>
      </c>
      <c r="F37" s="63">
        <f t="shared" si="3"/>
        <v>180.83333333333334</v>
      </c>
      <c r="G37" s="64">
        <f t="shared" si="4"/>
        <v>129.33333333333334</v>
      </c>
      <c r="H37" s="65">
        <f t="shared" si="5"/>
        <v>5425</v>
      </c>
      <c r="I37" s="66">
        <v>2729</v>
      </c>
      <c r="J37" s="67">
        <v>1879</v>
      </c>
      <c r="K37" s="66">
        <v>2696</v>
      </c>
      <c r="L37" s="67">
        <v>2001</v>
      </c>
      <c r="M37" s="66"/>
      <c r="N37" s="67"/>
      <c r="O37" s="97"/>
      <c r="P37" s="93"/>
      <c r="Q37" s="97"/>
      <c r="R37" s="93"/>
      <c r="S37" s="97"/>
      <c r="T37" s="93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ht="17.399999999999999" customHeight="1" x14ac:dyDescent="0.25">
      <c r="A38" s="59">
        <f t="shared" si="6"/>
        <v>11</v>
      </c>
      <c r="B38" s="71"/>
      <c r="C38" s="69" t="s">
        <v>23</v>
      </c>
      <c r="D38" s="61"/>
      <c r="E38" s="62">
        <f>2+4</f>
        <v>6</v>
      </c>
      <c r="F38" s="63">
        <f t="shared" si="3"/>
        <v>178.16666666666666</v>
      </c>
      <c r="G38" s="64">
        <f t="shared" si="4"/>
        <v>140.16666666666666</v>
      </c>
      <c r="H38" s="65">
        <f t="shared" si="5"/>
        <v>5345</v>
      </c>
      <c r="I38" s="66">
        <v>2581</v>
      </c>
      <c r="J38" s="67">
        <v>2026</v>
      </c>
      <c r="K38" s="66">
        <v>2764</v>
      </c>
      <c r="L38" s="67">
        <v>2179</v>
      </c>
      <c r="M38" s="66"/>
      <c r="N38" s="67"/>
      <c r="O38" s="97"/>
      <c r="P38" s="93"/>
      <c r="Q38" s="97"/>
      <c r="R38" s="93"/>
      <c r="S38" s="97"/>
      <c r="T38" s="93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ht="17.399999999999999" customHeight="1" thickBot="1" x14ac:dyDescent="0.3">
      <c r="A39" s="59">
        <f t="shared" si="6"/>
        <v>12</v>
      </c>
      <c r="B39" s="73"/>
      <c r="C39" s="98" t="s">
        <v>117</v>
      </c>
      <c r="D39" s="74"/>
      <c r="E39" s="75">
        <f>3+3</f>
        <v>6</v>
      </c>
      <c r="F39" s="76">
        <f t="shared" si="3"/>
        <v>177.46666666666667</v>
      </c>
      <c r="G39" s="77">
        <f t="shared" si="4"/>
        <v>122.46666666666667</v>
      </c>
      <c r="H39" s="78">
        <f t="shared" si="5"/>
        <v>5324</v>
      </c>
      <c r="I39" s="79">
        <v>2673</v>
      </c>
      <c r="J39" s="80">
        <v>1873</v>
      </c>
      <c r="K39" s="79">
        <v>2651</v>
      </c>
      <c r="L39" s="80">
        <v>1801</v>
      </c>
      <c r="M39" s="79"/>
      <c r="N39" s="80"/>
      <c r="O39" s="94"/>
      <c r="P39" s="95"/>
      <c r="Q39" s="94"/>
      <c r="R39" s="95"/>
      <c r="S39" s="94"/>
      <c r="T39" s="95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17.399999999999999" customHeight="1" x14ac:dyDescent="0.25">
      <c r="A40" s="59">
        <f t="shared" si="6"/>
        <v>13</v>
      </c>
      <c r="B40" s="46"/>
      <c r="C40" s="47" t="s">
        <v>176</v>
      </c>
      <c r="D40" s="87"/>
      <c r="E40" s="88">
        <f>2+4</f>
        <v>6</v>
      </c>
      <c r="F40" s="89">
        <f t="shared" si="3"/>
        <v>176.33333333333334</v>
      </c>
      <c r="G40" s="90">
        <f t="shared" si="4"/>
        <v>123.16666666666667</v>
      </c>
      <c r="H40" s="91">
        <f t="shared" si="5"/>
        <v>5290</v>
      </c>
      <c r="I40" s="55">
        <v>2384</v>
      </c>
      <c r="J40" s="56">
        <v>1644</v>
      </c>
      <c r="K40" s="55">
        <v>2906</v>
      </c>
      <c r="L40" s="56">
        <v>2051</v>
      </c>
      <c r="M40" s="66"/>
      <c r="N40" s="67"/>
      <c r="O40" s="96"/>
      <c r="P40" s="92"/>
      <c r="Q40" s="96"/>
      <c r="R40" s="92"/>
      <c r="S40" s="96"/>
      <c r="T40" s="92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ht="17.399999999999999" customHeight="1" x14ac:dyDescent="0.25">
      <c r="A41" s="59">
        <f t="shared" si="6"/>
        <v>14</v>
      </c>
      <c r="B41" s="46" t="s">
        <v>220</v>
      </c>
      <c r="C41" s="60" t="s">
        <v>121</v>
      </c>
      <c r="D41" s="61"/>
      <c r="E41" s="62">
        <f>4.5+1</f>
        <v>5.5</v>
      </c>
      <c r="F41" s="63">
        <f t="shared" si="3"/>
        <v>179.33333333333334</v>
      </c>
      <c r="G41" s="64">
        <f t="shared" si="4"/>
        <v>134.5</v>
      </c>
      <c r="H41" s="65">
        <f t="shared" si="5"/>
        <v>5380</v>
      </c>
      <c r="I41" s="66">
        <v>2817</v>
      </c>
      <c r="J41" s="67">
        <v>2087</v>
      </c>
      <c r="K41" s="66">
        <v>2563</v>
      </c>
      <c r="L41" s="67">
        <v>1948</v>
      </c>
      <c r="M41" s="66"/>
      <c r="N41" s="67"/>
      <c r="O41" s="97"/>
      <c r="P41" s="93"/>
      <c r="Q41" s="97"/>
      <c r="R41" s="93"/>
      <c r="S41" s="97"/>
      <c r="T41" s="93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ht="17.399999999999999" customHeight="1" x14ac:dyDescent="0.25">
      <c r="A42" s="59">
        <f t="shared" si="6"/>
        <v>15</v>
      </c>
      <c r="B42" s="46"/>
      <c r="C42" s="69" t="s">
        <v>119</v>
      </c>
      <c r="D42" s="61"/>
      <c r="E42" s="62">
        <f>2+3</f>
        <v>5</v>
      </c>
      <c r="F42" s="63">
        <f t="shared" si="3"/>
        <v>181.6</v>
      </c>
      <c r="G42" s="64">
        <f t="shared" si="4"/>
        <v>152.26666666666668</v>
      </c>
      <c r="H42" s="65">
        <f t="shared" si="5"/>
        <v>5448</v>
      </c>
      <c r="I42" s="66">
        <v>2529</v>
      </c>
      <c r="J42" s="67">
        <v>2184</v>
      </c>
      <c r="K42" s="66">
        <v>2919</v>
      </c>
      <c r="L42" s="67">
        <v>2384</v>
      </c>
      <c r="M42" s="66"/>
      <c r="N42" s="67"/>
      <c r="O42" s="97"/>
      <c r="P42" s="93"/>
      <c r="Q42" s="97"/>
      <c r="R42" s="93"/>
      <c r="S42" s="97"/>
      <c r="T42" s="97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ht="17.399999999999999" customHeight="1" x14ac:dyDescent="0.25">
      <c r="A43" s="59">
        <f t="shared" si="6"/>
        <v>16</v>
      </c>
      <c r="B43" s="46" t="s">
        <v>227</v>
      </c>
      <c r="C43" s="60" t="s">
        <v>30</v>
      </c>
      <c r="D43" s="61"/>
      <c r="E43" s="62">
        <f>3+2</f>
        <v>5</v>
      </c>
      <c r="F43" s="63">
        <f t="shared" si="3"/>
        <v>180.46666666666667</v>
      </c>
      <c r="G43" s="64">
        <f t="shared" si="4"/>
        <v>146.30000000000001</v>
      </c>
      <c r="H43" s="65">
        <f t="shared" si="5"/>
        <v>5414</v>
      </c>
      <c r="I43" s="66">
        <v>2745</v>
      </c>
      <c r="J43" s="67">
        <v>2220</v>
      </c>
      <c r="K43" s="66">
        <v>2669</v>
      </c>
      <c r="L43" s="67">
        <v>2169</v>
      </c>
      <c r="M43" s="66"/>
      <c r="N43" s="67"/>
      <c r="O43" s="97"/>
      <c r="P43" s="93"/>
      <c r="Q43" s="97"/>
      <c r="R43" s="93"/>
      <c r="S43" s="97"/>
      <c r="T43" s="93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ht="17.399999999999999" customHeight="1" x14ac:dyDescent="0.25">
      <c r="A44" s="59">
        <f t="shared" si="6"/>
        <v>17</v>
      </c>
      <c r="B44" s="71"/>
      <c r="C44" s="60" t="s">
        <v>33</v>
      </c>
      <c r="D44" s="61"/>
      <c r="E44" s="62">
        <f>2+3</f>
        <v>5</v>
      </c>
      <c r="F44" s="63">
        <f t="shared" si="3"/>
        <v>179.7</v>
      </c>
      <c r="G44" s="64">
        <f t="shared" si="4"/>
        <v>136.86666666666667</v>
      </c>
      <c r="H44" s="65">
        <f t="shared" si="5"/>
        <v>5391</v>
      </c>
      <c r="I44" s="66">
        <v>2628</v>
      </c>
      <c r="J44" s="67">
        <v>2013</v>
      </c>
      <c r="K44" s="66">
        <v>2763</v>
      </c>
      <c r="L44" s="67">
        <v>2093</v>
      </c>
      <c r="M44" s="66"/>
      <c r="N44" s="67"/>
      <c r="O44" s="97"/>
      <c r="P44" s="93"/>
      <c r="Q44" s="97"/>
      <c r="R44" s="93"/>
      <c r="S44" s="97"/>
      <c r="T44" s="93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ht="17.399999999999999" customHeight="1" thickBot="1" x14ac:dyDescent="0.3">
      <c r="A45" s="59">
        <f t="shared" si="6"/>
        <v>18</v>
      </c>
      <c r="B45" s="73"/>
      <c r="C45" s="257" t="s">
        <v>63</v>
      </c>
      <c r="D45" s="74"/>
      <c r="E45" s="75">
        <f>3+2</f>
        <v>5</v>
      </c>
      <c r="F45" s="76">
        <f t="shared" si="3"/>
        <v>179</v>
      </c>
      <c r="G45" s="77">
        <f t="shared" si="4"/>
        <v>150.83333333333334</v>
      </c>
      <c r="H45" s="78">
        <f t="shared" si="5"/>
        <v>5370</v>
      </c>
      <c r="I45" s="79">
        <v>2617</v>
      </c>
      <c r="J45" s="80">
        <v>2227</v>
      </c>
      <c r="K45" s="79">
        <v>2753</v>
      </c>
      <c r="L45" s="80">
        <v>2298</v>
      </c>
      <c r="M45" s="79"/>
      <c r="N45" s="80"/>
      <c r="O45" s="94"/>
      <c r="P45" s="95"/>
      <c r="Q45" s="94"/>
      <c r="R45" s="95"/>
      <c r="S45" s="94"/>
      <c r="T45" s="95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</sheetData>
  <sortState xmlns:xlrd2="http://schemas.microsoft.com/office/spreadsheetml/2017/richdata2" ref="C9:N26">
    <sortCondition descending="1" ref="E9:E26"/>
    <sortCondition descending="1" ref="F9:F26"/>
  </sortState>
  <mergeCells count="1">
    <mergeCell ref="E2:F2"/>
  </mergeCells>
  <conditionalFormatting sqref="D20:H20 A1:B8 A15 A21:I21 B22:I26 B15:C20 O34:T39 A27:T27 K39:N39 B34:L39 B28:T33 B9:T14 J21:T26 C2:T3 D4:T4 C8:T8 D7:T7 C5:T6">
    <cfRule type="cellIs" dxfId="620" priority="82" stopIfTrue="1" operator="between">
      <formula>3000</formula>
      <formula>3099</formula>
    </cfRule>
    <cfRule type="cellIs" dxfId="619" priority="83" stopIfTrue="1" operator="between">
      <formula>600</formula>
      <formula>699</formula>
    </cfRule>
    <cfRule type="cellIs" dxfId="618" priority="84" stopIfTrue="1" operator="between">
      <formula>700</formula>
      <formula>799</formula>
    </cfRule>
  </conditionalFormatting>
  <conditionalFormatting sqref="B13:B14">
    <cfRule type="cellIs" dxfId="617" priority="76" stopIfTrue="1" operator="between">
      <formula>3000</formula>
      <formula>3099</formula>
    </cfRule>
    <cfRule type="cellIs" dxfId="616" priority="77" stopIfTrue="1" operator="between">
      <formula>600</formula>
      <formula>699</formula>
    </cfRule>
    <cfRule type="cellIs" dxfId="615" priority="78" stopIfTrue="1" operator="between">
      <formula>700</formula>
      <formula>799</formula>
    </cfRule>
  </conditionalFormatting>
  <conditionalFormatting sqref="B9:B12">
    <cfRule type="cellIs" dxfId="614" priority="73" stopIfTrue="1" operator="between">
      <formula>3000</formula>
      <formula>3099</formula>
    </cfRule>
    <cfRule type="cellIs" dxfId="613" priority="74" stopIfTrue="1" operator="between">
      <formula>600</formula>
      <formula>699</formula>
    </cfRule>
    <cfRule type="cellIs" dxfId="612" priority="75" stopIfTrue="1" operator="between">
      <formula>700</formula>
      <formula>799</formula>
    </cfRule>
  </conditionalFormatting>
  <conditionalFormatting sqref="B15:B20">
    <cfRule type="cellIs" dxfId="611" priority="79" stopIfTrue="1" operator="between">
      <formula>3000</formula>
      <formula>3099</formula>
    </cfRule>
    <cfRule type="cellIs" dxfId="610" priority="80" stopIfTrue="1" operator="between">
      <formula>600</formula>
      <formula>699</formula>
    </cfRule>
    <cfRule type="cellIs" dxfId="609" priority="81" stopIfTrue="1" operator="between">
      <formula>700</formula>
      <formula>799</formula>
    </cfRule>
  </conditionalFormatting>
  <conditionalFormatting sqref="B21:B24">
    <cfRule type="cellIs" dxfId="608" priority="70" stopIfTrue="1" operator="between">
      <formula>3000</formula>
      <formula>3099</formula>
    </cfRule>
    <cfRule type="cellIs" dxfId="607" priority="71" stopIfTrue="1" operator="between">
      <formula>600</formula>
      <formula>699</formula>
    </cfRule>
    <cfRule type="cellIs" dxfId="606" priority="72" stopIfTrue="1" operator="between">
      <formula>700</formula>
      <formula>799</formula>
    </cfRule>
  </conditionalFormatting>
  <conditionalFormatting sqref="B25:B27">
    <cfRule type="cellIs" dxfId="605" priority="67" stopIfTrue="1" operator="between">
      <formula>3000</formula>
      <formula>3099</formula>
    </cfRule>
    <cfRule type="cellIs" dxfId="604" priority="68" stopIfTrue="1" operator="between">
      <formula>600</formula>
      <formula>699</formula>
    </cfRule>
    <cfRule type="cellIs" dxfId="603" priority="69" stopIfTrue="1" operator="between">
      <formula>700</formula>
      <formula>799</formula>
    </cfRule>
  </conditionalFormatting>
  <conditionalFormatting sqref="B21:B24">
    <cfRule type="cellIs" dxfId="602" priority="64" stopIfTrue="1" operator="between">
      <formula>3000</formula>
      <formula>3099</formula>
    </cfRule>
    <cfRule type="cellIs" dxfId="601" priority="65" stopIfTrue="1" operator="between">
      <formula>600</formula>
      <formula>699</formula>
    </cfRule>
    <cfRule type="cellIs" dxfId="600" priority="66" stopIfTrue="1" operator="between">
      <formula>700</formula>
      <formula>799</formula>
    </cfRule>
  </conditionalFormatting>
  <conditionalFormatting sqref="B22:B27">
    <cfRule type="cellIs" dxfId="599" priority="61" stopIfTrue="1" operator="between">
      <formula>3000</formula>
      <formula>3099</formula>
    </cfRule>
    <cfRule type="cellIs" dxfId="598" priority="62" stopIfTrue="1" operator="between">
      <formula>600</formula>
      <formula>699</formula>
    </cfRule>
    <cfRule type="cellIs" dxfId="597" priority="63" stopIfTrue="1" operator="between">
      <formula>700</formula>
      <formula>799</formula>
    </cfRule>
  </conditionalFormatting>
  <conditionalFormatting sqref="B22:B27">
    <cfRule type="cellIs" dxfId="596" priority="58" stopIfTrue="1" operator="between">
      <formula>3000</formula>
      <formula>3099</formula>
    </cfRule>
    <cfRule type="cellIs" dxfId="595" priority="59" stopIfTrue="1" operator="between">
      <formula>600</formula>
      <formula>699</formula>
    </cfRule>
    <cfRule type="cellIs" dxfId="594" priority="60" stopIfTrue="1" operator="between">
      <formula>700</formula>
      <formula>799</formula>
    </cfRule>
  </conditionalFormatting>
  <conditionalFormatting sqref="B9:B12">
    <cfRule type="cellIs" dxfId="593" priority="55" stopIfTrue="1" operator="between">
      <formula>3000</formula>
      <formula>3099</formula>
    </cfRule>
    <cfRule type="cellIs" dxfId="592" priority="56" stopIfTrue="1" operator="between">
      <formula>600</formula>
      <formula>699</formula>
    </cfRule>
    <cfRule type="cellIs" dxfId="591" priority="57" stopIfTrue="1" operator="between">
      <formula>700</formula>
      <formula>799</formula>
    </cfRule>
  </conditionalFormatting>
  <conditionalFormatting sqref="B13">
    <cfRule type="cellIs" dxfId="590" priority="52" stopIfTrue="1" operator="between">
      <formula>3000</formula>
      <formula>3099</formula>
    </cfRule>
    <cfRule type="cellIs" dxfId="589" priority="53" stopIfTrue="1" operator="between">
      <formula>600</formula>
      <formula>699</formula>
    </cfRule>
    <cfRule type="cellIs" dxfId="588" priority="54" stopIfTrue="1" operator="between">
      <formula>700</formula>
      <formula>799</formula>
    </cfRule>
  </conditionalFormatting>
  <conditionalFormatting sqref="B9:B12">
    <cfRule type="cellIs" dxfId="587" priority="49" stopIfTrue="1" operator="between">
      <formula>3000</formula>
      <formula>3099</formula>
    </cfRule>
    <cfRule type="cellIs" dxfId="586" priority="50" stopIfTrue="1" operator="between">
      <formula>600</formula>
      <formula>699</formula>
    </cfRule>
    <cfRule type="cellIs" dxfId="585" priority="51" stopIfTrue="1" operator="between">
      <formula>700</formula>
      <formula>799</formula>
    </cfRule>
  </conditionalFormatting>
  <conditionalFormatting sqref="B34:B39">
    <cfRule type="cellIs" dxfId="584" priority="46" stopIfTrue="1" operator="between">
      <formula>3000</formula>
      <formula>3099</formula>
    </cfRule>
    <cfRule type="cellIs" dxfId="583" priority="47" stopIfTrue="1" operator="between">
      <formula>600</formula>
      <formula>699</formula>
    </cfRule>
    <cfRule type="cellIs" dxfId="582" priority="48" stopIfTrue="1" operator="between">
      <formula>700</formula>
      <formula>799</formula>
    </cfRule>
  </conditionalFormatting>
  <conditionalFormatting sqref="B15:B18">
    <cfRule type="cellIs" dxfId="581" priority="43" stopIfTrue="1" operator="between">
      <formula>3000</formula>
      <formula>3099</formula>
    </cfRule>
    <cfRule type="cellIs" dxfId="580" priority="44" stopIfTrue="1" operator="between">
      <formula>600</formula>
      <formula>699</formula>
    </cfRule>
    <cfRule type="cellIs" dxfId="579" priority="45" stopIfTrue="1" operator="between">
      <formula>700</formula>
      <formula>799</formula>
    </cfRule>
  </conditionalFormatting>
  <conditionalFormatting sqref="B19:B20">
    <cfRule type="cellIs" dxfId="578" priority="40" stopIfTrue="1" operator="between">
      <formula>3000</formula>
      <formula>3099</formula>
    </cfRule>
    <cfRule type="cellIs" dxfId="577" priority="41" stopIfTrue="1" operator="between">
      <formula>600</formula>
      <formula>699</formula>
    </cfRule>
    <cfRule type="cellIs" dxfId="576" priority="42" stopIfTrue="1" operator="between">
      <formula>700</formula>
      <formula>799</formula>
    </cfRule>
  </conditionalFormatting>
  <conditionalFormatting sqref="B15:B18">
    <cfRule type="cellIs" dxfId="575" priority="37" stopIfTrue="1" operator="between">
      <formula>3000</formula>
      <formula>3099</formula>
    </cfRule>
    <cfRule type="cellIs" dxfId="574" priority="38" stopIfTrue="1" operator="between">
      <formula>600</formula>
      <formula>699</formula>
    </cfRule>
    <cfRule type="cellIs" dxfId="573" priority="39" stopIfTrue="1" operator="between">
      <formula>700</formula>
      <formula>799</formula>
    </cfRule>
  </conditionalFormatting>
  <conditionalFormatting sqref="B16:B20">
    <cfRule type="cellIs" dxfId="572" priority="34" stopIfTrue="1" operator="between">
      <formula>3000</formula>
      <formula>3099</formula>
    </cfRule>
    <cfRule type="cellIs" dxfId="571" priority="35" stopIfTrue="1" operator="between">
      <formula>600</formula>
      <formula>699</formula>
    </cfRule>
    <cfRule type="cellIs" dxfId="570" priority="36" stopIfTrue="1" operator="between">
      <formula>700</formula>
      <formula>799</formula>
    </cfRule>
  </conditionalFormatting>
  <conditionalFormatting sqref="B16:B20">
    <cfRule type="cellIs" dxfId="569" priority="31" stopIfTrue="1" operator="between">
      <formula>3000</formula>
      <formula>3099</formula>
    </cfRule>
    <cfRule type="cellIs" dxfId="568" priority="32" stopIfTrue="1" operator="between">
      <formula>600</formula>
      <formula>699</formula>
    </cfRule>
    <cfRule type="cellIs" dxfId="567" priority="33" stopIfTrue="1" operator="between">
      <formula>700</formula>
      <formula>799</formula>
    </cfRule>
  </conditionalFormatting>
  <conditionalFormatting sqref="O40:T45 M45:N45 B40:L45">
    <cfRule type="cellIs" dxfId="566" priority="28" stopIfTrue="1" operator="between">
      <formula>3000</formula>
      <formula>3099</formula>
    </cfRule>
    <cfRule type="cellIs" dxfId="565" priority="29" stopIfTrue="1" operator="between">
      <formula>600</formula>
      <formula>699</formula>
    </cfRule>
    <cfRule type="cellIs" dxfId="564" priority="30" stopIfTrue="1" operator="between">
      <formula>700</formula>
      <formula>799</formula>
    </cfRule>
  </conditionalFormatting>
  <conditionalFormatting sqref="B40:B45">
    <cfRule type="cellIs" dxfId="563" priority="25" stopIfTrue="1" operator="between">
      <formula>3000</formula>
      <formula>3099</formula>
    </cfRule>
    <cfRule type="cellIs" dxfId="562" priority="26" stopIfTrue="1" operator="between">
      <formula>600</formula>
      <formula>699</formula>
    </cfRule>
    <cfRule type="cellIs" dxfId="561" priority="27" stopIfTrue="1" operator="between">
      <formula>700</formula>
      <formula>799</formula>
    </cfRule>
  </conditionalFormatting>
  <conditionalFormatting sqref="B28:B33">
    <cfRule type="cellIs" dxfId="560" priority="22" stopIfTrue="1" operator="between">
      <formula>3000</formula>
      <formula>3099</formula>
    </cfRule>
    <cfRule type="cellIs" dxfId="559" priority="23" stopIfTrue="1" operator="between">
      <formula>600</formula>
      <formula>699</formula>
    </cfRule>
    <cfRule type="cellIs" dxfId="558" priority="24" stopIfTrue="1" operator="between">
      <formula>700</formula>
      <formula>799</formula>
    </cfRule>
  </conditionalFormatting>
  <conditionalFormatting sqref="B28:B31">
    <cfRule type="cellIs" dxfId="557" priority="19" stopIfTrue="1" operator="between">
      <formula>3000</formula>
      <formula>3099</formula>
    </cfRule>
    <cfRule type="cellIs" dxfId="556" priority="20" stopIfTrue="1" operator="between">
      <formula>600</formula>
      <formula>699</formula>
    </cfRule>
    <cfRule type="cellIs" dxfId="555" priority="21" stopIfTrue="1" operator="between">
      <formula>700</formula>
      <formula>799</formula>
    </cfRule>
  </conditionalFormatting>
  <conditionalFormatting sqref="B32:B33">
    <cfRule type="cellIs" dxfId="554" priority="16" stopIfTrue="1" operator="between">
      <formula>3000</formula>
      <formula>3099</formula>
    </cfRule>
    <cfRule type="cellIs" dxfId="553" priority="17" stopIfTrue="1" operator="between">
      <formula>600</formula>
      <formula>699</formula>
    </cfRule>
    <cfRule type="cellIs" dxfId="552" priority="18" stopIfTrue="1" operator="between">
      <formula>700</formula>
      <formula>799</formula>
    </cfRule>
  </conditionalFormatting>
  <conditionalFormatting sqref="B28:B31">
    <cfRule type="cellIs" dxfId="551" priority="13" stopIfTrue="1" operator="between">
      <formula>3000</formula>
      <formula>3099</formula>
    </cfRule>
    <cfRule type="cellIs" dxfId="550" priority="14" stopIfTrue="1" operator="between">
      <formula>600</formula>
      <formula>699</formula>
    </cfRule>
    <cfRule type="cellIs" dxfId="549" priority="15" stopIfTrue="1" operator="between">
      <formula>700</formula>
      <formula>799</formula>
    </cfRule>
  </conditionalFormatting>
  <conditionalFormatting sqref="B29:B33">
    <cfRule type="cellIs" dxfId="548" priority="10" stopIfTrue="1" operator="between">
      <formula>3000</formula>
      <formula>3099</formula>
    </cfRule>
    <cfRule type="cellIs" dxfId="547" priority="11" stopIfTrue="1" operator="between">
      <formula>600</formula>
      <formula>699</formula>
    </cfRule>
    <cfRule type="cellIs" dxfId="546" priority="12" stopIfTrue="1" operator="between">
      <formula>700</formula>
      <formula>799</formula>
    </cfRule>
  </conditionalFormatting>
  <conditionalFormatting sqref="B29:B33">
    <cfRule type="cellIs" dxfId="545" priority="7" stopIfTrue="1" operator="between">
      <formula>3000</formula>
      <formula>3099</formula>
    </cfRule>
    <cfRule type="cellIs" dxfId="544" priority="8" stopIfTrue="1" operator="between">
      <formula>600</formula>
      <formula>699</formula>
    </cfRule>
    <cfRule type="cellIs" dxfId="543" priority="9" stopIfTrue="1" operator="between">
      <formula>700</formula>
      <formula>799</formula>
    </cfRule>
  </conditionalFormatting>
  <conditionalFormatting sqref="A28">
    <cfRule type="cellIs" dxfId="542" priority="4" stopIfTrue="1" operator="between">
      <formula>3000</formula>
      <formula>3099</formula>
    </cfRule>
    <cfRule type="cellIs" dxfId="541" priority="5" stopIfTrue="1" operator="between">
      <formula>600</formula>
      <formula>699</formula>
    </cfRule>
    <cfRule type="cellIs" dxfId="540" priority="6" stopIfTrue="1" operator="between">
      <formula>700</formula>
      <formula>799</formula>
    </cfRule>
  </conditionalFormatting>
  <conditionalFormatting sqref="C7">
    <cfRule type="cellIs" dxfId="2" priority="1" stopIfTrue="1" operator="between">
      <formula>3000</formula>
      <formula>3099</formula>
    </cfRule>
    <cfRule type="cellIs" dxfId="1" priority="2" stopIfTrue="1" operator="between">
      <formula>600</formula>
      <formula>699</formula>
    </cfRule>
    <cfRule type="cellIs" dxfId="0" priority="3" stopIfTrue="1" operator="between">
      <formula>700</formula>
      <formula>799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8"/>
  <sheetViews>
    <sheetView zoomScale="80" zoomScaleNormal="80" workbookViewId="0"/>
  </sheetViews>
  <sheetFormatPr defaultRowHeight="13.2" x14ac:dyDescent="0.25"/>
  <cols>
    <col min="1" max="1" width="5" bestFit="1" customWidth="1"/>
    <col min="2" max="2" width="24.33203125" customWidth="1"/>
    <col min="3" max="4" width="0" hidden="1" customWidth="1"/>
    <col min="5" max="5" width="26.33203125" bestFit="1" customWidth="1"/>
    <col min="8" max="8" width="9.44140625" customWidth="1"/>
    <col min="9" max="12" width="8.88671875" customWidth="1"/>
    <col min="13" max="16" width="8.88671875" hidden="1" customWidth="1"/>
    <col min="17" max="17" width="9.77734375" hidden="1" customWidth="1"/>
    <col min="19" max="20" width="12.33203125" customWidth="1"/>
  </cols>
  <sheetData>
    <row r="1" spans="1:21" ht="22.8" x14ac:dyDescent="0.4">
      <c r="A1" s="114"/>
      <c r="B1" s="115" t="s">
        <v>39</v>
      </c>
      <c r="C1" s="115"/>
      <c r="D1" s="116"/>
      <c r="E1" s="114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117"/>
    </row>
    <row r="2" spans="1:21" ht="31.2" x14ac:dyDescent="0.25">
      <c r="A2" s="118" t="s">
        <v>40</v>
      </c>
      <c r="B2" s="118" t="s">
        <v>41</v>
      </c>
      <c r="C2" s="118"/>
      <c r="D2" s="119"/>
      <c r="E2" s="118" t="s">
        <v>2</v>
      </c>
      <c r="F2" s="118" t="s">
        <v>8</v>
      </c>
      <c r="G2" s="120" t="s">
        <v>9</v>
      </c>
      <c r="H2" s="118" t="s">
        <v>42</v>
      </c>
      <c r="I2" s="120" t="s">
        <v>11</v>
      </c>
      <c r="J2" s="118" t="s">
        <v>12</v>
      </c>
      <c r="K2" s="120" t="s">
        <v>13</v>
      </c>
      <c r="L2" s="118" t="s">
        <v>14</v>
      </c>
      <c r="M2" s="120" t="s">
        <v>15</v>
      </c>
      <c r="N2" s="118" t="s">
        <v>16</v>
      </c>
      <c r="O2" s="120" t="s">
        <v>17</v>
      </c>
      <c r="P2" s="118" t="s">
        <v>43</v>
      </c>
      <c r="Q2" s="120" t="s">
        <v>19</v>
      </c>
      <c r="R2" s="121" t="s">
        <v>7</v>
      </c>
      <c r="S2" s="122" t="s">
        <v>44</v>
      </c>
      <c r="T2" s="122" t="s">
        <v>45</v>
      </c>
      <c r="U2" s="123" t="s">
        <v>46</v>
      </c>
    </row>
    <row r="3" spans="1:21" ht="15.6" x14ac:dyDescent="0.3">
      <c r="A3" s="124">
        <v>1</v>
      </c>
      <c r="B3" s="125" t="s">
        <v>222</v>
      </c>
      <c r="C3" s="125"/>
      <c r="D3" s="126"/>
      <c r="E3" s="127" t="s">
        <v>196</v>
      </c>
      <c r="F3" s="128"/>
      <c r="G3" s="128"/>
      <c r="H3" s="128">
        <v>1073</v>
      </c>
      <c r="I3" s="128">
        <v>883</v>
      </c>
      <c r="J3" s="128"/>
      <c r="K3" s="128"/>
      <c r="L3" s="128"/>
      <c r="M3" s="128"/>
      <c r="N3" s="128"/>
      <c r="O3" s="128"/>
      <c r="P3" s="128"/>
      <c r="Q3" s="128"/>
      <c r="R3" s="127">
        <f t="shared" ref="R3:R34" si="0">SUM(F3,H3,J3,L3,N3,P3)</f>
        <v>1073</v>
      </c>
      <c r="S3" s="129">
        <f t="shared" ref="S3:S34" si="1">AVERAGE(F3,H3,J3,L3,N3,P3)/5</f>
        <v>214.6</v>
      </c>
      <c r="T3" s="129">
        <f t="shared" ref="T3:T34" si="2">AVERAGE(G3,I3,K3,M3,O3,Q3)/5</f>
        <v>176.6</v>
      </c>
      <c r="U3" s="130">
        <f t="shared" ref="U3:U34" si="3">IF((190-T3)*0.8&gt;60,60,(190-T3)*0.8)</f>
        <v>10.720000000000006</v>
      </c>
    </row>
    <row r="4" spans="1:21" ht="15.6" x14ac:dyDescent="0.3">
      <c r="A4" s="124">
        <v>2</v>
      </c>
      <c r="B4" s="125" t="s">
        <v>215</v>
      </c>
      <c r="C4" s="125"/>
      <c r="D4" s="126"/>
      <c r="E4" s="127" t="s">
        <v>26</v>
      </c>
      <c r="F4" s="128"/>
      <c r="G4" s="128"/>
      <c r="H4" s="128">
        <v>1055</v>
      </c>
      <c r="I4" s="128">
        <v>755</v>
      </c>
      <c r="J4" s="128"/>
      <c r="K4" s="128"/>
      <c r="L4" s="128"/>
      <c r="M4" s="128"/>
      <c r="N4" s="128"/>
      <c r="O4" s="128"/>
      <c r="P4" s="128"/>
      <c r="Q4" s="128"/>
      <c r="R4" s="127">
        <f t="shared" si="0"/>
        <v>1055</v>
      </c>
      <c r="S4" s="129">
        <f t="shared" si="1"/>
        <v>211</v>
      </c>
      <c r="T4" s="129">
        <f t="shared" si="2"/>
        <v>151</v>
      </c>
      <c r="U4" s="130">
        <f t="shared" si="3"/>
        <v>31.200000000000003</v>
      </c>
    </row>
    <row r="5" spans="1:21" ht="15.6" x14ac:dyDescent="0.3">
      <c r="A5" s="124">
        <v>3</v>
      </c>
      <c r="B5" s="125" t="s">
        <v>225</v>
      </c>
      <c r="C5" s="125"/>
      <c r="D5" s="126"/>
      <c r="E5" s="127" t="s">
        <v>116</v>
      </c>
      <c r="F5" s="128"/>
      <c r="G5" s="128"/>
      <c r="H5" s="128">
        <v>1007</v>
      </c>
      <c r="I5" s="128">
        <v>797</v>
      </c>
      <c r="J5" s="128"/>
      <c r="K5" s="128"/>
      <c r="L5" s="128"/>
      <c r="M5" s="128"/>
      <c r="N5" s="128"/>
      <c r="O5" s="128"/>
      <c r="P5" s="128"/>
      <c r="Q5" s="128"/>
      <c r="R5" s="127">
        <f t="shared" si="0"/>
        <v>1007</v>
      </c>
      <c r="S5" s="129">
        <f t="shared" si="1"/>
        <v>201.4</v>
      </c>
      <c r="T5" s="129">
        <f t="shared" si="2"/>
        <v>159.4</v>
      </c>
      <c r="U5" s="130">
        <f t="shared" si="3"/>
        <v>24.479999999999997</v>
      </c>
    </row>
    <row r="6" spans="1:21" ht="15.6" x14ac:dyDescent="0.3">
      <c r="A6" s="124">
        <v>4</v>
      </c>
      <c r="B6" s="125" t="s">
        <v>68</v>
      </c>
      <c r="C6" s="125"/>
      <c r="D6" s="126"/>
      <c r="E6" s="127" t="s">
        <v>34</v>
      </c>
      <c r="F6" s="128">
        <v>1017</v>
      </c>
      <c r="G6" s="128">
        <v>912</v>
      </c>
      <c r="H6" s="128">
        <v>975</v>
      </c>
      <c r="I6" s="128">
        <v>945</v>
      </c>
      <c r="J6" s="128"/>
      <c r="K6" s="128"/>
      <c r="L6" s="128"/>
      <c r="M6" s="128"/>
      <c r="N6" s="128"/>
      <c r="O6" s="128"/>
      <c r="P6" s="128"/>
      <c r="Q6" s="128"/>
      <c r="R6" s="127">
        <f t="shared" si="0"/>
        <v>1992</v>
      </c>
      <c r="S6" s="129">
        <f t="shared" si="1"/>
        <v>199.2</v>
      </c>
      <c r="T6" s="129">
        <f t="shared" si="2"/>
        <v>185.7</v>
      </c>
      <c r="U6" s="130">
        <f t="shared" si="3"/>
        <v>3.4400000000000093</v>
      </c>
    </row>
    <row r="7" spans="1:21" ht="15.6" x14ac:dyDescent="0.3">
      <c r="A7" s="124">
        <v>5</v>
      </c>
      <c r="B7" s="125" t="s">
        <v>156</v>
      </c>
      <c r="C7" s="125"/>
      <c r="D7" s="126"/>
      <c r="E7" s="127" t="s">
        <v>23</v>
      </c>
      <c r="F7" s="128">
        <v>976</v>
      </c>
      <c r="G7" s="128">
        <v>676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7">
        <f t="shared" si="0"/>
        <v>976</v>
      </c>
      <c r="S7" s="129">
        <f t="shared" si="1"/>
        <v>195.2</v>
      </c>
      <c r="T7" s="129">
        <f t="shared" si="2"/>
        <v>135.19999999999999</v>
      </c>
      <c r="U7" s="130">
        <f t="shared" si="3"/>
        <v>43.840000000000011</v>
      </c>
    </row>
    <row r="8" spans="1:21" ht="15.6" x14ac:dyDescent="0.3">
      <c r="A8" s="124">
        <v>6</v>
      </c>
      <c r="B8" s="125" t="s">
        <v>219</v>
      </c>
      <c r="C8" s="125"/>
      <c r="D8" s="126"/>
      <c r="E8" s="127" t="s">
        <v>21</v>
      </c>
      <c r="F8" s="128"/>
      <c r="G8" s="128"/>
      <c r="H8" s="128">
        <v>974</v>
      </c>
      <c r="I8" s="128">
        <v>929</v>
      </c>
      <c r="J8" s="128"/>
      <c r="K8" s="128"/>
      <c r="L8" s="128"/>
      <c r="M8" s="128"/>
      <c r="N8" s="128"/>
      <c r="O8" s="128"/>
      <c r="P8" s="128"/>
      <c r="Q8" s="128"/>
      <c r="R8" s="127">
        <f t="shared" si="0"/>
        <v>974</v>
      </c>
      <c r="S8" s="129">
        <f t="shared" si="1"/>
        <v>194.8</v>
      </c>
      <c r="T8" s="129">
        <f t="shared" si="2"/>
        <v>185.8</v>
      </c>
      <c r="U8" s="130">
        <f t="shared" si="3"/>
        <v>3.359999999999991</v>
      </c>
    </row>
    <row r="9" spans="1:21" ht="15.6" x14ac:dyDescent="0.3">
      <c r="A9" s="124">
        <v>7</v>
      </c>
      <c r="B9" s="125" t="s">
        <v>188</v>
      </c>
      <c r="C9" s="125"/>
      <c r="D9" s="126"/>
      <c r="E9" s="127" t="s">
        <v>120</v>
      </c>
      <c r="F9" s="128">
        <v>994</v>
      </c>
      <c r="G9" s="128">
        <v>844</v>
      </c>
      <c r="H9" s="128">
        <v>858</v>
      </c>
      <c r="I9" s="128">
        <v>773</v>
      </c>
      <c r="J9" s="128">
        <v>1054</v>
      </c>
      <c r="K9" s="128">
        <v>939</v>
      </c>
      <c r="L9" s="128"/>
      <c r="M9" s="128"/>
      <c r="N9" s="128"/>
      <c r="O9" s="128"/>
      <c r="P9" s="128"/>
      <c r="Q9" s="128"/>
      <c r="R9" s="127">
        <f t="shared" si="0"/>
        <v>2906</v>
      </c>
      <c r="S9" s="129">
        <f t="shared" si="1"/>
        <v>193.73333333333332</v>
      </c>
      <c r="T9" s="129">
        <f t="shared" si="2"/>
        <v>170.4</v>
      </c>
      <c r="U9" s="130">
        <f t="shared" si="3"/>
        <v>15.679999999999996</v>
      </c>
    </row>
    <row r="10" spans="1:21" ht="15.6" x14ac:dyDescent="0.3">
      <c r="A10" s="124">
        <v>8</v>
      </c>
      <c r="B10" s="125" t="s">
        <v>168</v>
      </c>
      <c r="C10" s="125"/>
      <c r="D10" s="126"/>
      <c r="E10" s="127" t="s">
        <v>173</v>
      </c>
      <c r="F10" s="128">
        <v>963</v>
      </c>
      <c r="G10" s="128">
        <v>678</v>
      </c>
      <c r="H10" s="128">
        <v>971</v>
      </c>
      <c r="I10" s="128">
        <v>751</v>
      </c>
      <c r="J10" s="128"/>
      <c r="K10" s="128"/>
      <c r="L10" s="128"/>
      <c r="M10" s="128"/>
      <c r="N10" s="128"/>
      <c r="O10" s="128"/>
      <c r="P10" s="128"/>
      <c r="Q10" s="128"/>
      <c r="R10" s="127">
        <f t="shared" si="0"/>
        <v>1934</v>
      </c>
      <c r="S10" s="129">
        <f t="shared" si="1"/>
        <v>193.4</v>
      </c>
      <c r="T10" s="129">
        <f t="shared" si="2"/>
        <v>142.9</v>
      </c>
      <c r="U10" s="130">
        <f t="shared" si="3"/>
        <v>37.68</v>
      </c>
    </row>
    <row r="11" spans="1:21" ht="15.6" x14ac:dyDescent="0.3">
      <c r="A11" s="124">
        <v>9</v>
      </c>
      <c r="B11" s="125" t="s">
        <v>65</v>
      </c>
      <c r="C11" s="125"/>
      <c r="D11" s="126"/>
      <c r="E11" s="127" t="s">
        <v>22</v>
      </c>
      <c r="F11" s="128">
        <v>1057</v>
      </c>
      <c r="G11" s="128">
        <v>947</v>
      </c>
      <c r="H11" s="128">
        <v>874</v>
      </c>
      <c r="I11" s="128">
        <v>874</v>
      </c>
      <c r="J11" s="128"/>
      <c r="K11" s="128"/>
      <c r="L11" s="128"/>
      <c r="M11" s="128"/>
      <c r="N11" s="128"/>
      <c r="O11" s="128"/>
      <c r="P11" s="128"/>
      <c r="Q11" s="128"/>
      <c r="R11" s="127">
        <f t="shared" si="0"/>
        <v>1931</v>
      </c>
      <c r="S11" s="129">
        <f t="shared" si="1"/>
        <v>193.1</v>
      </c>
      <c r="T11" s="129">
        <f t="shared" si="2"/>
        <v>182.1</v>
      </c>
      <c r="U11" s="130">
        <f t="shared" si="3"/>
        <v>6.3200000000000047</v>
      </c>
    </row>
    <row r="12" spans="1:21" ht="15.6" x14ac:dyDescent="0.3">
      <c r="A12" s="124">
        <v>10</v>
      </c>
      <c r="B12" s="125" t="s">
        <v>50</v>
      </c>
      <c r="C12" s="125"/>
      <c r="D12" s="126"/>
      <c r="E12" s="127" t="s">
        <v>22</v>
      </c>
      <c r="F12" s="128">
        <v>806</v>
      </c>
      <c r="G12" s="128">
        <v>741</v>
      </c>
      <c r="H12" s="128">
        <v>1112</v>
      </c>
      <c r="I12" s="128">
        <v>947</v>
      </c>
      <c r="J12" s="128"/>
      <c r="K12" s="128"/>
      <c r="L12" s="128"/>
      <c r="M12" s="128"/>
      <c r="N12" s="128"/>
      <c r="O12" s="128"/>
      <c r="P12" s="128"/>
      <c r="Q12" s="128"/>
      <c r="R12" s="127">
        <f t="shared" si="0"/>
        <v>1918</v>
      </c>
      <c r="S12" s="129">
        <f t="shared" si="1"/>
        <v>191.8</v>
      </c>
      <c r="T12" s="129">
        <f t="shared" si="2"/>
        <v>168.8</v>
      </c>
      <c r="U12" s="130">
        <f t="shared" si="3"/>
        <v>16.95999999999999</v>
      </c>
    </row>
    <row r="13" spans="1:21" ht="15.6" x14ac:dyDescent="0.3">
      <c r="A13" s="124">
        <v>11</v>
      </c>
      <c r="B13" s="125" t="s">
        <v>162</v>
      </c>
      <c r="C13" s="125"/>
      <c r="D13" s="126"/>
      <c r="E13" s="127" t="s">
        <v>56</v>
      </c>
      <c r="F13" s="128">
        <v>913</v>
      </c>
      <c r="G13" s="128">
        <v>778</v>
      </c>
      <c r="H13" s="128">
        <v>1004</v>
      </c>
      <c r="I13" s="128">
        <v>864</v>
      </c>
      <c r="J13" s="128"/>
      <c r="K13" s="128"/>
      <c r="L13" s="128"/>
      <c r="M13" s="128"/>
      <c r="N13" s="128"/>
      <c r="O13" s="128"/>
      <c r="P13" s="128"/>
      <c r="Q13" s="128"/>
      <c r="R13" s="127">
        <f t="shared" si="0"/>
        <v>1917</v>
      </c>
      <c r="S13" s="129">
        <f t="shared" si="1"/>
        <v>191.7</v>
      </c>
      <c r="T13" s="129">
        <f t="shared" si="2"/>
        <v>164.2</v>
      </c>
      <c r="U13" s="130">
        <f t="shared" si="3"/>
        <v>20.640000000000011</v>
      </c>
    </row>
    <row r="14" spans="1:21" ht="15.6" x14ac:dyDescent="0.3">
      <c r="A14" s="124">
        <v>12</v>
      </c>
      <c r="B14" s="125" t="s">
        <v>212</v>
      </c>
      <c r="C14" s="125"/>
      <c r="D14" s="126"/>
      <c r="E14" s="127" t="s">
        <v>63</v>
      </c>
      <c r="F14" s="128"/>
      <c r="G14" s="128"/>
      <c r="H14" s="128">
        <v>958</v>
      </c>
      <c r="I14" s="128">
        <v>798</v>
      </c>
      <c r="J14" s="128"/>
      <c r="K14" s="128"/>
      <c r="L14" s="128"/>
      <c r="M14" s="128"/>
      <c r="N14" s="128"/>
      <c r="O14" s="128"/>
      <c r="P14" s="128"/>
      <c r="Q14" s="128"/>
      <c r="R14" s="127">
        <f t="shared" si="0"/>
        <v>958</v>
      </c>
      <c r="S14" s="129">
        <f t="shared" si="1"/>
        <v>191.6</v>
      </c>
      <c r="T14" s="129">
        <f t="shared" si="2"/>
        <v>159.6</v>
      </c>
      <c r="U14" s="130">
        <f t="shared" si="3"/>
        <v>24.320000000000007</v>
      </c>
    </row>
    <row r="15" spans="1:21" ht="15.6" x14ac:dyDescent="0.3">
      <c r="A15" s="124">
        <v>13</v>
      </c>
      <c r="B15" s="125" t="s">
        <v>194</v>
      </c>
      <c r="C15" s="125"/>
      <c r="D15" s="126"/>
      <c r="E15" s="127" t="s">
        <v>122</v>
      </c>
      <c r="F15" s="128">
        <v>966</v>
      </c>
      <c r="G15" s="128">
        <v>721</v>
      </c>
      <c r="H15" s="128">
        <v>953</v>
      </c>
      <c r="I15" s="128">
        <v>768</v>
      </c>
      <c r="J15" s="128">
        <v>951</v>
      </c>
      <c r="K15" s="128">
        <v>776</v>
      </c>
      <c r="L15" s="128"/>
      <c r="M15" s="128"/>
      <c r="N15" s="128"/>
      <c r="O15" s="128"/>
      <c r="P15" s="128"/>
      <c r="Q15" s="128"/>
      <c r="R15" s="127">
        <f t="shared" si="0"/>
        <v>2870</v>
      </c>
      <c r="S15" s="129">
        <f t="shared" si="1"/>
        <v>191.33333333333331</v>
      </c>
      <c r="T15" s="129">
        <f t="shared" si="2"/>
        <v>151</v>
      </c>
      <c r="U15" s="130">
        <f t="shared" si="3"/>
        <v>31.200000000000003</v>
      </c>
    </row>
    <row r="16" spans="1:21" ht="15.6" x14ac:dyDescent="0.3">
      <c r="A16" s="124">
        <v>14</v>
      </c>
      <c r="B16" s="125" t="s">
        <v>208</v>
      </c>
      <c r="C16" s="125"/>
      <c r="D16" s="126"/>
      <c r="E16" s="127" t="s">
        <v>23</v>
      </c>
      <c r="F16" s="128"/>
      <c r="G16" s="128"/>
      <c r="H16" s="128">
        <v>952</v>
      </c>
      <c r="I16" s="128">
        <v>652</v>
      </c>
      <c r="J16" s="128"/>
      <c r="K16" s="128"/>
      <c r="L16" s="128"/>
      <c r="M16" s="128"/>
      <c r="N16" s="128"/>
      <c r="O16" s="128"/>
      <c r="P16" s="128"/>
      <c r="Q16" s="128"/>
      <c r="R16" s="127">
        <f t="shared" si="0"/>
        <v>952</v>
      </c>
      <c r="S16" s="129">
        <f t="shared" si="1"/>
        <v>190.4</v>
      </c>
      <c r="T16" s="129">
        <f t="shared" si="2"/>
        <v>130.4</v>
      </c>
      <c r="U16" s="130">
        <f t="shared" si="3"/>
        <v>47.68</v>
      </c>
    </row>
    <row r="17" spans="1:21" ht="15.6" x14ac:dyDescent="0.3">
      <c r="A17" s="124">
        <v>15</v>
      </c>
      <c r="B17" s="125" t="s">
        <v>48</v>
      </c>
      <c r="C17" s="125"/>
      <c r="D17" s="126"/>
      <c r="E17" s="127" t="s">
        <v>21</v>
      </c>
      <c r="F17" s="128">
        <v>828</v>
      </c>
      <c r="G17" s="128">
        <v>783</v>
      </c>
      <c r="H17" s="128">
        <v>1072</v>
      </c>
      <c r="I17" s="128">
        <v>937</v>
      </c>
      <c r="J17" s="128"/>
      <c r="K17" s="128"/>
      <c r="L17" s="128"/>
      <c r="M17" s="128"/>
      <c r="N17" s="128"/>
      <c r="O17" s="128"/>
      <c r="P17" s="128"/>
      <c r="Q17" s="128"/>
      <c r="R17" s="127">
        <f t="shared" si="0"/>
        <v>1900</v>
      </c>
      <c r="S17" s="129">
        <f t="shared" si="1"/>
        <v>190</v>
      </c>
      <c r="T17" s="129">
        <f t="shared" si="2"/>
        <v>172</v>
      </c>
      <c r="U17" s="130">
        <f t="shared" si="3"/>
        <v>14.4</v>
      </c>
    </row>
    <row r="18" spans="1:21" ht="15.6" x14ac:dyDescent="0.3">
      <c r="A18" s="124">
        <v>16</v>
      </c>
      <c r="B18" s="125" t="s">
        <v>131</v>
      </c>
      <c r="C18" s="125"/>
      <c r="D18" s="126"/>
      <c r="E18" s="127" t="s">
        <v>32</v>
      </c>
      <c r="F18" s="128">
        <v>915</v>
      </c>
      <c r="G18" s="128">
        <v>700</v>
      </c>
      <c r="H18" s="128">
        <v>980</v>
      </c>
      <c r="I18" s="128">
        <v>780</v>
      </c>
      <c r="J18" s="128"/>
      <c r="K18" s="128"/>
      <c r="L18" s="128"/>
      <c r="M18" s="128"/>
      <c r="N18" s="128"/>
      <c r="O18" s="128"/>
      <c r="P18" s="128"/>
      <c r="Q18" s="128"/>
      <c r="R18" s="127">
        <f t="shared" si="0"/>
        <v>1895</v>
      </c>
      <c r="S18" s="129">
        <f t="shared" si="1"/>
        <v>189.5</v>
      </c>
      <c r="T18" s="129">
        <f t="shared" si="2"/>
        <v>148</v>
      </c>
      <c r="U18" s="130">
        <f t="shared" si="3"/>
        <v>33.6</v>
      </c>
    </row>
    <row r="19" spans="1:21" ht="15.6" x14ac:dyDescent="0.3">
      <c r="A19" s="124">
        <v>17</v>
      </c>
      <c r="B19" s="125" t="s">
        <v>151</v>
      </c>
      <c r="C19" s="125"/>
      <c r="D19" s="126"/>
      <c r="E19" s="127" t="s">
        <v>26</v>
      </c>
      <c r="F19" s="128">
        <v>947</v>
      </c>
      <c r="G19" s="128">
        <v>832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7">
        <f t="shared" si="0"/>
        <v>947</v>
      </c>
      <c r="S19" s="129">
        <f t="shared" si="1"/>
        <v>189.4</v>
      </c>
      <c r="T19" s="129">
        <f t="shared" si="2"/>
        <v>166.4</v>
      </c>
      <c r="U19" s="130">
        <f t="shared" si="3"/>
        <v>18.879999999999995</v>
      </c>
    </row>
    <row r="20" spans="1:21" ht="15.6" x14ac:dyDescent="0.3">
      <c r="A20" s="124">
        <v>18</v>
      </c>
      <c r="B20" s="125" t="s">
        <v>57</v>
      </c>
      <c r="C20" s="125"/>
      <c r="D20" s="126"/>
      <c r="E20" s="127" t="s">
        <v>37</v>
      </c>
      <c r="F20" s="128">
        <v>825</v>
      </c>
      <c r="G20" s="128">
        <v>735</v>
      </c>
      <c r="H20" s="128">
        <v>978</v>
      </c>
      <c r="I20" s="128">
        <v>808</v>
      </c>
      <c r="J20" s="128">
        <v>1037</v>
      </c>
      <c r="K20" s="128">
        <v>892</v>
      </c>
      <c r="L20" s="128"/>
      <c r="M20" s="128"/>
      <c r="N20" s="128"/>
      <c r="O20" s="128"/>
      <c r="P20" s="128"/>
      <c r="Q20" s="128"/>
      <c r="R20" s="127">
        <f t="shared" si="0"/>
        <v>2840</v>
      </c>
      <c r="S20" s="129">
        <f t="shared" si="1"/>
        <v>189.33333333333331</v>
      </c>
      <c r="T20" s="129">
        <f t="shared" si="2"/>
        <v>162.33333333333331</v>
      </c>
      <c r="U20" s="130">
        <f t="shared" si="3"/>
        <v>22.133333333333351</v>
      </c>
    </row>
    <row r="21" spans="1:21" ht="15.6" x14ac:dyDescent="0.3">
      <c r="A21" s="124">
        <v>19</v>
      </c>
      <c r="B21" s="125" t="s">
        <v>72</v>
      </c>
      <c r="C21" s="125"/>
      <c r="D21" s="126"/>
      <c r="E21" s="127" t="s">
        <v>35</v>
      </c>
      <c r="F21" s="128">
        <v>908</v>
      </c>
      <c r="G21" s="128">
        <v>683</v>
      </c>
      <c r="H21" s="128">
        <v>928</v>
      </c>
      <c r="I21" s="128">
        <v>713</v>
      </c>
      <c r="J21" s="128">
        <v>1003</v>
      </c>
      <c r="K21" s="128">
        <v>803</v>
      </c>
      <c r="L21" s="128"/>
      <c r="M21" s="128"/>
      <c r="N21" s="128"/>
      <c r="O21" s="128"/>
      <c r="P21" s="128"/>
      <c r="Q21" s="128"/>
      <c r="R21" s="127">
        <f t="shared" si="0"/>
        <v>2839</v>
      </c>
      <c r="S21" s="129">
        <f t="shared" si="1"/>
        <v>189.26666666666668</v>
      </c>
      <c r="T21" s="129">
        <f t="shared" si="2"/>
        <v>146.6</v>
      </c>
      <c r="U21" s="130">
        <f t="shared" si="3"/>
        <v>34.720000000000006</v>
      </c>
    </row>
    <row r="22" spans="1:21" ht="15.6" x14ac:dyDescent="0.3">
      <c r="A22" s="124">
        <v>20</v>
      </c>
      <c r="B22" s="125" t="s">
        <v>197</v>
      </c>
      <c r="C22" s="125"/>
      <c r="D22" s="126"/>
      <c r="E22" s="127" t="s">
        <v>176</v>
      </c>
      <c r="F22" s="128">
        <v>758</v>
      </c>
      <c r="G22" s="128">
        <v>618</v>
      </c>
      <c r="H22" s="128">
        <v>1133</v>
      </c>
      <c r="I22" s="128">
        <v>868</v>
      </c>
      <c r="J22" s="128"/>
      <c r="K22" s="128"/>
      <c r="L22" s="128"/>
      <c r="M22" s="128"/>
      <c r="N22" s="128"/>
      <c r="O22" s="128"/>
      <c r="P22" s="128"/>
      <c r="Q22" s="128"/>
      <c r="R22" s="127">
        <f t="shared" si="0"/>
        <v>1891</v>
      </c>
      <c r="S22" s="129">
        <f t="shared" si="1"/>
        <v>189.1</v>
      </c>
      <c r="T22" s="129">
        <f t="shared" si="2"/>
        <v>148.6</v>
      </c>
      <c r="U22" s="130">
        <f t="shared" si="3"/>
        <v>33.120000000000005</v>
      </c>
    </row>
    <row r="23" spans="1:21" ht="15.6" x14ac:dyDescent="0.3">
      <c r="A23" s="124">
        <v>21</v>
      </c>
      <c r="B23" s="125" t="s">
        <v>138</v>
      </c>
      <c r="C23" s="125"/>
      <c r="D23" s="126"/>
      <c r="E23" s="127" t="s">
        <v>196</v>
      </c>
      <c r="F23" s="128">
        <v>933</v>
      </c>
      <c r="G23" s="128">
        <v>808</v>
      </c>
      <c r="H23" s="128">
        <v>954</v>
      </c>
      <c r="I23" s="128">
        <v>839</v>
      </c>
      <c r="J23" s="128"/>
      <c r="K23" s="128"/>
      <c r="L23" s="128"/>
      <c r="M23" s="128"/>
      <c r="N23" s="128"/>
      <c r="O23" s="128"/>
      <c r="P23" s="128"/>
      <c r="Q23" s="128"/>
      <c r="R23" s="127">
        <f t="shared" si="0"/>
        <v>1887</v>
      </c>
      <c r="S23" s="129">
        <f t="shared" si="1"/>
        <v>188.7</v>
      </c>
      <c r="T23" s="129">
        <f t="shared" si="2"/>
        <v>164.7</v>
      </c>
      <c r="U23" s="130">
        <f t="shared" si="3"/>
        <v>20.240000000000009</v>
      </c>
    </row>
    <row r="24" spans="1:21" ht="15.6" x14ac:dyDescent="0.3">
      <c r="A24" s="124">
        <v>22</v>
      </c>
      <c r="B24" s="125" t="s">
        <v>70</v>
      </c>
      <c r="C24" s="125"/>
      <c r="D24" s="126"/>
      <c r="E24" s="127" t="s">
        <v>34</v>
      </c>
      <c r="F24" s="128">
        <v>920</v>
      </c>
      <c r="G24" s="128">
        <v>820</v>
      </c>
      <c r="H24" s="128">
        <v>965</v>
      </c>
      <c r="I24" s="128">
        <v>860</v>
      </c>
      <c r="J24" s="128"/>
      <c r="K24" s="128"/>
      <c r="L24" s="128"/>
      <c r="M24" s="128"/>
      <c r="N24" s="128"/>
      <c r="O24" s="128"/>
      <c r="P24" s="128"/>
      <c r="Q24" s="128"/>
      <c r="R24" s="127">
        <f t="shared" si="0"/>
        <v>1885</v>
      </c>
      <c r="S24" s="129">
        <f t="shared" si="1"/>
        <v>188.5</v>
      </c>
      <c r="T24" s="129">
        <f t="shared" si="2"/>
        <v>168</v>
      </c>
      <c r="U24" s="130">
        <f t="shared" si="3"/>
        <v>17.600000000000001</v>
      </c>
    </row>
    <row r="25" spans="1:21" ht="15.6" x14ac:dyDescent="0.3">
      <c r="A25" s="124">
        <v>23</v>
      </c>
      <c r="B25" s="125" t="s">
        <v>60</v>
      </c>
      <c r="C25" s="125"/>
      <c r="D25" s="126"/>
      <c r="E25" s="127" t="s">
        <v>25</v>
      </c>
      <c r="F25" s="128">
        <v>1037</v>
      </c>
      <c r="G25" s="128">
        <v>867</v>
      </c>
      <c r="H25" s="128">
        <v>903</v>
      </c>
      <c r="I25" s="128">
        <v>838</v>
      </c>
      <c r="J25" s="128">
        <v>884</v>
      </c>
      <c r="K25" s="128">
        <v>804</v>
      </c>
      <c r="L25" s="128"/>
      <c r="M25" s="128"/>
      <c r="N25" s="128"/>
      <c r="O25" s="128"/>
      <c r="P25" s="128"/>
      <c r="Q25" s="128"/>
      <c r="R25" s="127">
        <f t="shared" si="0"/>
        <v>2824</v>
      </c>
      <c r="S25" s="129">
        <f t="shared" si="1"/>
        <v>188.26666666666668</v>
      </c>
      <c r="T25" s="129">
        <f t="shared" si="2"/>
        <v>167.26666666666668</v>
      </c>
      <c r="U25" s="130">
        <f t="shared" si="3"/>
        <v>18.186666666666657</v>
      </c>
    </row>
    <row r="26" spans="1:21" ht="15.6" x14ac:dyDescent="0.3">
      <c r="A26" s="124">
        <v>24</v>
      </c>
      <c r="B26" s="125" t="s">
        <v>171</v>
      </c>
      <c r="C26" s="125"/>
      <c r="D26" s="126"/>
      <c r="E26" s="127" t="s">
        <v>31</v>
      </c>
      <c r="F26" s="128">
        <v>859</v>
      </c>
      <c r="G26" s="128">
        <v>669</v>
      </c>
      <c r="H26" s="128">
        <v>1021</v>
      </c>
      <c r="I26" s="128">
        <v>796</v>
      </c>
      <c r="J26" s="128"/>
      <c r="K26" s="128"/>
      <c r="L26" s="128"/>
      <c r="M26" s="128"/>
      <c r="N26" s="128"/>
      <c r="O26" s="128"/>
      <c r="P26" s="128"/>
      <c r="Q26" s="128"/>
      <c r="R26" s="127">
        <f t="shared" si="0"/>
        <v>1880</v>
      </c>
      <c r="S26" s="129">
        <f t="shared" si="1"/>
        <v>188</v>
      </c>
      <c r="T26" s="129">
        <f t="shared" si="2"/>
        <v>146.5</v>
      </c>
      <c r="U26" s="130">
        <f t="shared" si="3"/>
        <v>34.800000000000004</v>
      </c>
    </row>
    <row r="27" spans="1:21" ht="15.6" x14ac:dyDescent="0.3">
      <c r="A27" s="124">
        <v>25</v>
      </c>
      <c r="B27" s="125" t="s">
        <v>233</v>
      </c>
      <c r="C27" s="125"/>
      <c r="D27" s="126"/>
      <c r="E27" s="127" t="s">
        <v>24</v>
      </c>
      <c r="F27" s="128"/>
      <c r="G27" s="128"/>
      <c r="H27" s="128"/>
      <c r="I27" s="128"/>
      <c r="J27" s="128">
        <v>937</v>
      </c>
      <c r="K27" s="128">
        <v>807</v>
      </c>
      <c r="L27" s="128"/>
      <c r="M27" s="128"/>
      <c r="N27" s="128"/>
      <c r="O27" s="128"/>
      <c r="P27" s="128"/>
      <c r="Q27" s="128"/>
      <c r="R27" s="127">
        <f t="shared" si="0"/>
        <v>937</v>
      </c>
      <c r="S27" s="129">
        <f t="shared" si="1"/>
        <v>187.4</v>
      </c>
      <c r="T27" s="129">
        <f t="shared" si="2"/>
        <v>161.4</v>
      </c>
      <c r="U27" s="130">
        <f t="shared" si="3"/>
        <v>22.879999999999995</v>
      </c>
    </row>
    <row r="28" spans="1:21" ht="15.6" x14ac:dyDescent="0.3">
      <c r="A28" s="124">
        <v>26</v>
      </c>
      <c r="B28" s="125" t="s">
        <v>75</v>
      </c>
      <c r="C28" s="125"/>
      <c r="D28" s="126"/>
      <c r="E28" s="127" t="s">
        <v>33</v>
      </c>
      <c r="F28" s="128">
        <v>887</v>
      </c>
      <c r="G28" s="128">
        <v>667</v>
      </c>
      <c r="H28" s="128">
        <v>982</v>
      </c>
      <c r="I28" s="128">
        <v>757</v>
      </c>
      <c r="J28" s="128"/>
      <c r="K28" s="128"/>
      <c r="L28" s="128"/>
      <c r="M28" s="128"/>
      <c r="N28" s="128"/>
      <c r="O28" s="128"/>
      <c r="P28" s="128"/>
      <c r="Q28" s="128"/>
      <c r="R28" s="127">
        <f t="shared" si="0"/>
        <v>1869</v>
      </c>
      <c r="S28" s="129">
        <f t="shared" si="1"/>
        <v>186.9</v>
      </c>
      <c r="T28" s="129">
        <f t="shared" si="2"/>
        <v>142.4</v>
      </c>
      <c r="U28" s="130">
        <f t="shared" si="3"/>
        <v>38.08</v>
      </c>
    </row>
    <row r="29" spans="1:21" ht="15.6" x14ac:dyDescent="0.3">
      <c r="A29" s="124">
        <v>27</v>
      </c>
      <c r="B29" s="125" t="s">
        <v>71</v>
      </c>
      <c r="C29" s="125"/>
      <c r="D29" s="126"/>
      <c r="E29" s="127" t="s">
        <v>110</v>
      </c>
      <c r="F29" s="128">
        <v>934</v>
      </c>
      <c r="G29" s="128">
        <v>769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7">
        <f t="shared" si="0"/>
        <v>934</v>
      </c>
      <c r="S29" s="129">
        <f t="shared" si="1"/>
        <v>186.8</v>
      </c>
      <c r="T29" s="129">
        <f t="shared" si="2"/>
        <v>153.80000000000001</v>
      </c>
      <c r="U29" s="130">
        <f t="shared" si="3"/>
        <v>28.959999999999994</v>
      </c>
    </row>
    <row r="30" spans="1:21" ht="15.6" x14ac:dyDescent="0.3">
      <c r="A30" s="124">
        <v>28</v>
      </c>
      <c r="B30" s="125" t="s">
        <v>66</v>
      </c>
      <c r="C30" s="125"/>
      <c r="D30" s="126"/>
      <c r="E30" s="127" t="s">
        <v>28</v>
      </c>
      <c r="F30" s="128">
        <v>909</v>
      </c>
      <c r="G30" s="128">
        <v>754</v>
      </c>
      <c r="H30" s="128">
        <v>903</v>
      </c>
      <c r="I30" s="128">
        <v>748</v>
      </c>
      <c r="J30" s="128">
        <v>984</v>
      </c>
      <c r="K30" s="128">
        <v>824</v>
      </c>
      <c r="L30" s="128"/>
      <c r="M30" s="128"/>
      <c r="N30" s="128"/>
      <c r="O30" s="128"/>
      <c r="P30" s="128"/>
      <c r="Q30" s="128"/>
      <c r="R30" s="127">
        <f t="shared" si="0"/>
        <v>2796</v>
      </c>
      <c r="S30" s="129">
        <f t="shared" si="1"/>
        <v>186.4</v>
      </c>
      <c r="T30" s="129">
        <f t="shared" si="2"/>
        <v>155.06666666666666</v>
      </c>
      <c r="U30" s="130">
        <f t="shared" si="3"/>
        <v>27.946666666666673</v>
      </c>
    </row>
    <row r="31" spans="1:21" ht="15.6" x14ac:dyDescent="0.3">
      <c r="A31" s="124">
        <v>29</v>
      </c>
      <c r="B31" s="125" t="s">
        <v>163</v>
      </c>
      <c r="C31" s="125"/>
      <c r="D31" s="126"/>
      <c r="E31" s="127" t="s">
        <v>56</v>
      </c>
      <c r="F31" s="128">
        <v>1039</v>
      </c>
      <c r="G31" s="128">
        <v>949</v>
      </c>
      <c r="H31" s="128">
        <v>824</v>
      </c>
      <c r="I31" s="128">
        <v>824</v>
      </c>
      <c r="J31" s="128"/>
      <c r="K31" s="128"/>
      <c r="L31" s="128"/>
      <c r="M31" s="128"/>
      <c r="N31" s="128"/>
      <c r="O31" s="128"/>
      <c r="P31" s="128"/>
      <c r="Q31" s="128"/>
      <c r="R31" s="127">
        <f t="shared" si="0"/>
        <v>1863</v>
      </c>
      <c r="S31" s="129">
        <f t="shared" si="1"/>
        <v>186.3</v>
      </c>
      <c r="T31" s="129">
        <f t="shared" si="2"/>
        <v>177.3</v>
      </c>
      <c r="U31" s="130">
        <f t="shared" si="3"/>
        <v>10.159999999999991</v>
      </c>
    </row>
    <row r="32" spans="1:21" ht="15.6" x14ac:dyDescent="0.3">
      <c r="A32" s="124">
        <v>30</v>
      </c>
      <c r="B32" s="125" t="s">
        <v>178</v>
      </c>
      <c r="C32" s="125"/>
      <c r="D32" s="126"/>
      <c r="E32" s="127" t="s">
        <v>121</v>
      </c>
      <c r="F32" s="128">
        <v>864</v>
      </c>
      <c r="G32" s="128">
        <v>609</v>
      </c>
      <c r="H32" s="128">
        <v>997</v>
      </c>
      <c r="I32" s="128">
        <v>722</v>
      </c>
      <c r="J32" s="128"/>
      <c r="K32" s="128"/>
      <c r="L32" s="128"/>
      <c r="M32" s="128"/>
      <c r="N32" s="128"/>
      <c r="O32" s="128"/>
      <c r="P32" s="128"/>
      <c r="Q32" s="128"/>
      <c r="R32" s="127">
        <f t="shared" si="0"/>
        <v>1861</v>
      </c>
      <c r="S32" s="129">
        <f t="shared" si="1"/>
        <v>186.1</v>
      </c>
      <c r="T32" s="129">
        <f t="shared" si="2"/>
        <v>133.1</v>
      </c>
      <c r="U32" s="130">
        <f t="shared" si="3"/>
        <v>45.52000000000001</v>
      </c>
    </row>
    <row r="33" spans="1:21" ht="15.6" x14ac:dyDescent="0.3">
      <c r="A33" s="124">
        <v>31</v>
      </c>
      <c r="B33" s="125" t="s">
        <v>148</v>
      </c>
      <c r="C33" s="125"/>
      <c r="D33" s="126"/>
      <c r="E33" s="127" t="s">
        <v>118</v>
      </c>
      <c r="F33" s="128">
        <v>948</v>
      </c>
      <c r="G33" s="128">
        <v>758</v>
      </c>
      <c r="H33" s="128">
        <v>881</v>
      </c>
      <c r="I33" s="128">
        <v>726</v>
      </c>
      <c r="J33" s="128">
        <v>962</v>
      </c>
      <c r="K33" s="128">
        <v>797</v>
      </c>
      <c r="L33" s="128"/>
      <c r="M33" s="128"/>
      <c r="N33" s="128"/>
      <c r="O33" s="128"/>
      <c r="P33" s="128"/>
      <c r="Q33" s="128"/>
      <c r="R33" s="127">
        <f t="shared" si="0"/>
        <v>2791</v>
      </c>
      <c r="S33" s="129">
        <f t="shared" si="1"/>
        <v>186.06666666666666</v>
      </c>
      <c r="T33" s="129">
        <f t="shared" si="2"/>
        <v>152.06666666666666</v>
      </c>
      <c r="U33" s="130">
        <f t="shared" si="3"/>
        <v>30.346666666666671</v>
      </c>
    </row>
    <row r="34" spans="1:21" ht="15.6" x14ac:dyDescent="0.3">
      <c r="A34" s="124">
        <v>32</v>
      </c>
      <c r="B34" s="125" t="s">
        <v>51</v>
      </c>
      <c r="C34" s="125"/>
      <c r="D34" s="126"/>
      <c r="E34" s="127" t="s">
        <v>116</v>
      </c>
      <c r="F34" s="128">
        <v>969</v>
      </c>
      <c r="G34" s="128">
        <v>719</v>
      </c>
      <c r="H34" s="128">
        <v>888</v>
      </c>
      <c r="I34" s="128">
        <v>703</v>
      </c>
      <c r="J34" s="128"/>
      <c r="K34" s="128"/>
      <c r="L34" s="128"/>
      <c r="M34" s="128"/>
      <c r="N34" s="128"/>
      <c r="O34" s="128"/>
      <c r="P34" s="128"/>
      <c r="Q34" s="128"/>
      <c r="R34" s="127">
        <f t="shared" si="0"/>
        <v>1857</v>
      </c>
      <c r="S34" s="129">
        <f t="shared" si="1"/>
        <v>185.7</v>
      </c>
      <c r="T34" s="129">
        <f t="shared" si="2"/>
        <v>142.19999999999999</v>
      </c>
      <c r="U34" s="130">
        <f t="shared" si="3"/>
        <v>38.240000000000009</v>
      </c>
    </row>
    <row r="35" spans="1:21" ht="15.6" x14ac:dyDescent="0.3">
      <c r="A35" s="124">
        <v>33</v>
      </c>
      <c r="B35" s="125" t="s">
        <v>184</v>
      </c>
      <c r="C35" s="125"/>
      <c r="D35" s="126"/>
      <c r="E35" s="127" t="s">
        <v>176</v>
      </c>
      <c r="F35" s="128">
        <v>885</v>
      </c>
      <c r="G35" s="128">
        <v>585</v>
      </c>
      <c r="H35" s="128">
        <v>967</v>
      </c>
      <c r="I35" s="128">
        <v>677</v>
      </c>
      <c r="J35" s="128"/>
      <c r="K35" s="128"/>
      <c r="L35" s="128"/>
      <c r="M35" s="128"/>
      <c r="N35" s="128"/>
      <c r="O35" s="128"/>
      <c r="P35" s="128"/>
      <c r="Q35" s="128"/>
      <c r="R35" s="127">
        <f t="shared" ref="R35:R66" si="4">SUM(F35,H35,J35,L35,N35,P35)</f>
        <v>1852</v>
      </c>
      <c r="S35" s="129">
        <f t="shared" ref="S35:S66" si="5">AVERAGE(F35,H35,J35,L35,N35,P35)/5</f>
        <v>185.2</v>
      </c>
      <c r="T35" s="129">
        <f t="shared" ref="T35:T66" si="6">AVERAGE(G35,I35,K35,M35,O35,Q35)/5</f>
        <v>126.2</v>
      </c>
      <c r="U35" s="130">
        <f t="shared" ref="U35:U66" si="7">IF((190-T35)*0.8&gt;60,60,(190-T35)*0.8)</f>
        <v>51.04</v>
      </c>
    </row>
    <row r="36" spans="1:21" ht="15.6" x14ac:dyDescent="0.3">
      <c r="A36" s="124">
        <v>34</v>
      </c>
      <c r="B36" s="125" t="s">
        <v>134</v>
      </c>
      <c r="C36" s="125"/>
      <c r="D36" s="126"/>
      <c r="E36" s="127" t="s">
        <v>117</v>
      </c>
      <c r="F36" s="128">
        <v>924</v>
      </c>
      <c r="G36" s="128">
        <v>694</v>
      </c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7">
        <f t="shared" si="4"/>
        <v>924</v>
      </c>
      <c r="S36" s="129">
        <f t="shared" si="5"/>
        <v>184.8</v>
      </c>
      <c r="T36" s="129">
        <f t="shared" si="6"/>
        <v>138.80000000000001</v>
      </c>
      <c r="U36" s="130">
        <f t="shared" si="7"/>
        <v>40.959999999999994</v>
      </c>
    </row>
    <row r="37" spans="1:21" ht="15.6" x14ac:dyDescent="0.3">
      <c r="A37" s="124">
        <v>35</v>
      </c>
      <c r="B37" s="125" t="s">
        <v>59</v>
      </c>
      <c r="C37" s="125"/>
      <c r="D37" s="126"/>
      <c r="E37" s="127" t="s">
        <v>25</v>
      </c>
      <c r="F37" s="128">
        <v>921</v>
      </c>
      <c r="G37" s="128">
        <v>706</v>
      </c>
      <c r="H37" s="128">
        <v>863</v>
      </c>
      <c r="I37" s="128">
        <v>668</v>
      </c>
      <c r="J37" s="128">
        <v>986</v>
      </c>
      <c r="K37" s="128">
        <v>776</v>
      </c>
      <c r="L37" s="128"/>
      <c r="M37" s="128"/>
      <c r="N37" s="128"/>
      <c r="O37" s="128"/>
      <c r="P37" s="128"/>
      <c r="Q37" s="128"/>
      <c r="R37" s="127">
        <f t="shared" si="4"/>
        <v>2770</v>
      </c>
      <c r="S37" s="129">
        <f t="shared" si="5"/>
        <v>184.66666666666669</v>
      </c>
      <c r="T37" s="129">
        <f t="shared" si="6"/>
        <v>143.33333333333331</v>
      </c>
      <c r="U37" s="130">
        <f t="shared" si="7"/>
        <v>37.33333333333335</v>
      </c>
    </row>
    <row r="38" spans="1:21" ht="15.6" x14ac:dyDescent="0.3">
      <c r="A38" s="124">
        <v>36</v>
      </c>
      <c r="B38" s="125" t="s">
        <v>54</v>
      </c>
      <c r="C38" s="125"/>
      <c r="D38" s="126"/>
      <c r="E38" s="127" t="s">
        <v>27</v>
      </c>
      <c r="F38" s="128">
        <v>850</v>
      </c>
      <c r="G38" s="128">
        <v>660</v>
      </c>
      <c r="H38" s="128">
        <v>996</v>
      </c>
      <c r="I38" s="128">
        <v>766</v>
      </c>
      <c r="J38" s="128"/>
      <c r="K38" s="128"/>
      <c r="L38" s="128"/>
      <c r="M38" s="128"/>
      <c r="N38" s="128"/>
      <c r="O38" s="128"/>
      <c r="P38" s="128"/>
      <c r="Q38" s="128"/>
      <c r="R38" s="127">
        <f t="shared" si="4"/>
        <v>1846</v>
      </c>
      <c r="S38" s="129">
        <f t="shared" si="5"/>
        <v>184.6</v>
      </c>
      <c r="T38" s="129">
        <f t="shared" si="6"/>
        <v>142.6</v>
      </c>
      <c r="U38" s="130">
        <f t="shared" si="7"/>
        <v>37.920000000000009</v>
      </c>
    </row>
    <row r="39" spans="1:21" ht="15.6" x14ac:dyDescent="0.3">
      <c r="A39" s="124">
        <v>37</v>
      </c>
      <c r="B39" s="125" t="s">
        <v>64</v>
      </c>
      <c r="C39" s="125"/>
      <c r="D39" s="126"/>
      <c r="E39" s="127" t="s">
        <v>115</v>
      </c>
      <c r="F39" s="128">
        <v>826</v>
      </c>
      <c r="G39" s="128">
        <v>621</v>
      </c>
      <c r="H39" s="128">
        <v>946</v>
      </c>
      <c r="I39" s="128">
        <v>681</v>
      </c>
      <c r="J39" s="128">
        <v>995</v>
      </c>
      <c r="K39" s="128">
        <v>755</v>
      </c>
      <c r="L39" s="128"/>
      <c r="M39" s="128"/>
      <c r="N39" s="128"/>
      <c r="O39" s="128"/>
      <c r="P39" s="128"/>
      <c r="Q39" s="128"/>
      <c r="R39" s="127">
        <f t="shared" si="4"/>
        <v>2767</v>
      </c>
      <c r="S39" s="129">
        <f t="shared" si="5"/>
        <v>184.46666666666667</v>
      </c>
      <c r="T39" s="129">
        <f t="shared" si="6"/>
        <v>137.13333333333333</v>
      </c>
      <c r="U39" s="130">
        <f t="shared" si="7"/>
        <v>42.293333333333344</v>
      </c>
    </row>
    <row r="40" spans="1:21" ht="15.6" x14ac:dyDescent="0.3">
      <c r="A40" s="124">
        <v>38</v>
      </c>
      <c r="B40" s="125" t="s">
        <v>112</v>
      </c>
      <c r="C40" s="125"/>
      <c r="D40" s="126"/>
      <c r="E40" s="127" t="s">
        <v>20</v>
      </c>
      <c r="F40" s="128">
        <v>883</v>
      </c>
      <c r="G40" s="128">
        <v>803</v>
      </c>
      <c r="H40" s="128">
        <v>892</v>
      </c>
      <c r="I40" s="128">
        <v>772</v>
      </c>
      <c r="J40" s="128">
        <v>990</v>
      </c>
      <c r="K40" s="128">
        <v>860</v>
      </c>
      <c r="L40" s="128"/>
      <c r="M40" s="128"/>
      <c r="N40" s="128"/>
      <c r="O40" s="128"/>
      <c r="P40" s="128"/>
      <c r="Q40" s="128"/>
      <c r="R40" s="127">
        <f t="shared" si="4"/>
        <v>2765</v>
      </c>
      <c r="S40" s="129">
        <f t="shared" si="5"/>
        <v>184.33333333333331</v>
      </c>
      <c r="T40" s="129">
        <f t="shared" si="6"/>
        <v>162.33333333333331</v>
      </c>
      <c r="U40" s="130">
        <f t="shared" si="7"/>
        <v>22.133333333333351</v>
      </c>
    </row>
    <row r="41" spans="1:21" ht="15.6" x14ac:dyDescent="0.3">
      <c r="A41" s="124">
        <v>39</v>
      </c>
      <c r="B41" s="125" t="s">
        <v>223</v>
      </c>
      <c r="C41" s="125"/>
      <c r="D41" s="126"/>
      <c r="E41" s="127" t="s">
        <v>196</v>
      </c>
      <c r="F41" s="128"/>
      <c r="G41" s="128"/>
      <c r="H41" s="128">
        <v>921</v>
      </c>
      <c r="I41" s="128">
        <v>621</v>
      </c>
      <c r="J41" s="128"/>
      <c r="K41" s="128"/>
      <c r="L41" s="128"/>
      <c r="M41" s="128"/>
      <c r="N41" s="128"/>
      <c r="O41" s="128"/>
      <c r="P41" s="128"/>
      <c r="Q41" s="128"/>
      <c r="R41" s="127">
        <f t="shared" si="4"/>
        <v>921</v>
      </c>
      <c r="S41" s="129">
        <f t="shared" si="5"/>
        <v>184.2</v>
      </c>
      <c r="T41" s="129">
        <f t="shared" si="6"/>
        <v>124.2</v>
      </c>
      <c r="U41" s="130">
        <f t="shared" si="7"/>
        <v>52.64</v>
      </c>
    </row>
    <row r="42" spans="1:21" ht="15.6" x14ac:dyDescent="0.3">
      <c r="A42" s="124">
        <v>40</v>
      </c>
      <c r="B42" s="125" t="s">
        <v>144</v>
      </c>
      <c r="C42" s="125"/>
      <c r="D42" s="126"/>
      <c r="E42" s="127" t="s">
        <v>30</v>
      </c>
      <c r="F42" s="128">
        <v>935</v>
      </c>
      <c r="G42" s="128">
        <v>780</v>
      </c>
      <c r="H42" s="128">
        <v>902</v>
      </c>
      <c r="I42" s="128">
        <v>767</v>
      </c>
      <c r="J42" s="128"/>
      <c r="K42" s="128"/>
      <c r="L42" s="128"/>
      <c r="M42" s="128"/>
      <c r="N42" s="128"/>
      <c r="O42" s="128"/>
      <c r="P42" s="128"/>
      <c r="Q42" s="128"/>
      <c r="R42" s="127">
        <f t="shared" si="4"/>
        <v>1837</v>
      </c>
      <c r="S42" s="129">
        <f t="shared" si="5"/>
        <v>183.7</v>
      </c>
      <c r="T42" s="129">
        <f t="shared" si="6"/>
        <v>154.69999999999999</v>
      </c>
      <c r="U42" s="130">
        <f t="shared" si="7"/>
        <v>28.240000000000009</v>
      </c>
    </row>
    <row r="43" spans="1:21" ht="15.6" x14ac:dyDescent="0.3">
      <c r="A43" s="124">
        <v>41</v>
      </c>
      <c r="B43" s="125" t="s">
        <v>69</v>
      </c>
      <c r="C43" s="125"/>
      <c r="D43" s="126"/>
      <c r="E43" s="127" t="s">
        <v>28</v>
      </c>
      <c r="F43" s="128">
        <v>894</v>
      </c>
      <c r="G43" s="128">
        <v>724</v>
      </c>
      <c r="H43" s="128">
        <v>941</v>
      </c>
      <c r="I43" s="128">
        <v>761</v>
      </c>
      <c r="J43" s="128"/>
      <c r="K43" s="128"/>
      <c r="L43" s="128"/>
      <c r="M43" s="128"/>
      <c r="N43" s="128"/>
      <c r="O43" s="128"/>
      <c r="P43" s="128"/>
      <c r="Q43" s="128"/>
      <c r="R43" s="127">
        <f t="shared" si="4"/>
        <v>1835</v>
      </c>
      <c r="S43" s="129">
        <f t="shared" si="5"/>
        <v>183.5</v>
      </c>
      <c r="T43" s="129">
        <f t="shared" si="6"/>
        <v>148.5</v>
      </c>
      <c r="U43" s="130">
        <f t="shared" si="7"/>
        <v>33.200000000000003</v>
      </c>
    </row>
    <row r="44" spans="1:21" ht="15.6" x14ac:dyDescent="0.3">
      <c r="A44" s="124">
        <v>42</v>
      </c>
      <c r="B44" s="125" t="s">
        <v>231</v>
      </c>
      <c r="C44" s="125"/>
      <c r="D44" s="126"/>
      <c r="E44" s="127" t="s">
        <v>118</v>
      </c>
      <c r="F44" s="128"/>
      <c r="G44" s="128"/>
      <c r="H44" s="128"/>
      <c r="I44" s="128"/>
      <c r="J44" s="128">
        <v>915</v>
      </c>
      <c r="K44" s="128">
        <v>615</v>
      </c>
      <c r="L44" s="128"/>
      <c r="M44" s="128"/>
      <c r="N44" s="128"/>
      <c r="O44" s="128"/>
      <c r="P44" s="128"/>
      <c r="Q44" s="128"/>
      <c r="R44" s="127">
        <f t="shared" si="4"/>
        <v>915</v>
      </c>
      <c r="S44" s="129">
        <f t="shared" si="5"/>
        <v>183</v>
      </c>
      <c r="T44" s="129">
        <f t="shared" si="6"/>
        <v>123</v>
      </c>
      <c r="U44" s="130">
        <f t="shared" si="7"/>
        <v>53.6</v>
      </c>
    </row>
    <row r="45" spans="1:21" ht="15.6" x14ac:dyDescent="0.3">
      <c r="A45" s="124">
        <v>43</v>
      </c>
      <c r="B45" s="125" t="s">
        <v>52</v>
      </c>
      <c r="C45" s="125"/>
      <c r="D45" s="126"/>
      <c r="E45" s="127" t="s">
        <v>29</v>
      </c>
      <c r="F45" s="128">
        <v>927</v>
      </c>
      <c r="G45" s="128">
        <v>842</v>
      </c>
      <c r="H45" s="128">
        <v>917</v>
      </c>
      <c r="I45" s="128">
        <v>832</v>
      </c>
      <c r="J45" s="128">
        <v>897</v>
      </c>
      <c r="K45" s="128">
        <v>807</v>
      </c>
      <c r="L45" s="128"/>
      <c r="M45" s="128"/>
      <c r="N45" s="128"/>
      <c r="O45" s="128"/>
      <c r="P45" s="128"/>
      <c r="Q45" s="128"/>
      <c r="R45" s="127">
        <f t="shared" si="4"/>
        <v>2741</v>
      </c>
      <c r="S45" s="129">
        <f t="shared" si="5"/>
        <v>182.73333333333332</v>
      </c>
      <c r="T45" s="129">
        <f t="shared" si="6"/>
        <v>165.4</v>
      </c>
      <c r="U45" s="130">
        <f t="shared" si="7"/>
        <v>19.679999999999996</v>
      </c>
    </row>
    <row r="46" spans="1:21" ht="15.6" x14ac:dyDescent="0.3">
      <c r="A46" s="124">
        <v>44</v>
      </c>
      <c r="B46" s="125" t="s">
        <v>73</v>
      </c>
      <c r="C46" s="125"/>
      <c r="D46" s="126"/>
      <c r="E46" s="127" t="s">
        <v>27</v>
      </c>
      <c r="F46" s="128">
        <v>878</v>
      </c>
      <c r="G46" s="128">
        <v>663</v>
      </c>
      <c r="H46" s="128">
        <v>949</v>
      </c>
      <c r="I46" s="128">
        <v>719</v>
      </c>
      <c r="J46" s="128"/>
      <c r="K46" s="128"/>
      <c r="L46" s="128"/>
      <c r="M46" s="128"/>
      <c r="N46" s="128"/>
      <c r="O46" s="128"/>
      <c r="P46" s="128"/>
      <c r="Q46" s="128"/>
      <c r="R46" s="127">
        <f t="shared" si="4"/>
        <v>1827</v>
      </c>
      <c r="S46" s="129">
        <f t="shared" si="5"/>
        <v>182.7</v>
      </c>
      <c r="T46" s="129">
        <f t="shared" si="6"/>
        <v>138.19999999999999</v>
      </c>
      <c r="U46" s="130">
        <f t="shared" si="7"/>
        <v>41.440000000000012</v>
      </c>
    </row>
    <row r="47" spans="1:21" ht="15.6" x14ac:dyDescent="0.3">
      <c r="A47" s="124">
        <v>45</v>
      </c>
      <c r="B47" s="125" t="s">
        <v>172</v>
      </c>
      <c r="C47" s="125"/>
      <c r="D47" s="126"/>
      <c r="E47" s="127" t="s">
        <v>31</v>
      </c>
      <c r="F47" s="128">
        <v>920</v>
      </c>
      <c r="G47" s="128">
        <v>700</v>
      </c>
      <c r="H47" s="128">
        <v>905</v>
      </c>
      <c r="I47" s="128">
        <v>705</v>
      </c>
      <c r="J47" s="128"/>
      <c r="K47" s="128"/>
      <c r="L47" s="128"/>
      <c r="M47" s="128"/>
      <c r="N47" s="128"/>
      <c r="O47" s="128"/>
      <c r="P47" s="128"/>
      <c r="Q47" s="128"/>
      <c r="R47" s="127">
        <f t="shared" si="4"/>
        <v>1825</v>
      </c>
      <c r="S47" s="129">
        <f t="shared" si="5"/>
        <v>182.5</v>
      </c>
      <c r="T47" s="129">
        <f t="shared" si="6"/>
        <v>140.5</v>
      </c>
      <c r="U47" s="130">
        <f t="shared" si="7"/>
        <v>39.6</v>
      </c>
    </row>
    <row r="48" spans="1:21" ht="15.6" x14ac:dyDescent="0.3">
      <c r="A48" s="124">
        <v>46</v>
      </c>
      <c r="B48" s="125" t="s">
        <v>160</v>
      </c>
      <c r="C48" s="125"/>
      <c r="D48" s="126"/>
      <c r="E48" s="127" t="s">
        <v>119</v>
      </c>
      <c r="F48" s="128">
        <v>799</v>
      </c>
      <c r="G48" s="128">
        <v>714</v>
      </c>
      <c r="H48" s="128">
        <v>1018</v>
      </c>
      <c r="I48" s="128">
        <v>828</v>
      </c>
      <c r="J48" s="128"/>
      <c r="K48" s="128"/>
      <c r="L48" s="128"/>
      <c r="M48" s="128"/>
      <c r="N48" s="128"/>
      <c r="O48" s="128"/>
      <c r="P48" s="128"/>
      <c r="Q48" s="128"/>
      <c r="R48" s="127">
        <f t="shared" si="4"/>
        <v>1817</v>
      </c>
      <c r="S48" s="129">
        <f t="shared" si="5"/>
        <v>181.7</v>
      </c>
      <c r="T48" s="129">
        <f t="shared" si="6"/>
        <v>154.19999999999999</v>
      </c>
      <c r="U48" s="130">
        <f t="shared" si="7"/>
        <v>28.640000000000011</v>
      </c>
    </row>
    <row r="49" spans="1:21" ht="15.6" x14ac:dyDescent="0.3">
      <c r="A49" s="124">
        <v>47</v>
      </c>
      <c r="B49" s="125" t="s">
        <v>61</v>
      </c>
      <c r="C49" s="125"/>
      <c r="D49" s="126"/>
      <c r="E49" s="127" t="s">
        <v>20</v>
      </c>
      <c r="F49" s="128">
        <v>887</v>
      </c>
      <c r="G49" s="128">
        <v>747</v>
      </c>
      <c r="H49" s="128">
        <v>897</v>
      </c>
      <c r="I49" s="128">
        <v>737</v>
      </c>
      <c r="J49" s="128">
        <v>939</v>
      </c>
      <c r="K49" s="128">
        <v>774</v>
      </c>
      <c r="L49" s="128"/>
      <c r="M49" s="128"/>
      <c r="N49" s="128"/>
      <c r="O49" s="128"/>
      <c r="P49" s="128"/>
      <c r="Q49" s="128"/>
      <c r="R49" s="127">
        <f t="shared" si="4"/>
        <v>2723</v>
      </c>
      <c r="S49" s="129">
        <f t="shared" si="5"/>
        <v>181.53333333333333</v>
      </c>
      <c r="T49" s="129">
        <f t="shared" si="6"/>
        <v>150.53333333333333</v>
      </c>
      <c r="U49" s="130">
        <f t="shared" si="7"/>
        <v>31.573333333333338</v>
      </c>
    </row>
    <row r="50" spans="1:21" ht="15.6" x14ac:dyDescent="0.3">
      <c r="A50" s="124">
        <v>48</v>
      </c>
      <c r="B50" s="125" t="s">
        <v>67</v>
      </c>
      <c r="C50" s="125"/>
      <c r="D50" s="126"/>
      <c r="E50" s="127" t="s">
        <v>35</v>
      </c>
      <c r="F50" s="128">
        <v>967</v>
      </c>
      <c r="G50" s="128">
        <v>757</v>
      </c>
      <c r="H50" s="128">
        <v>841</v>
      </c>
      <c r="I50" s="128">
        <v>686</v>
      </c>
      <c r="J50" s="128">
        <v>911</v>
      </c>
      <c r="K50" s="128">
        <v>726</v>
      </c>
      <c r="L50" s="128"/>
      <c r="M50" s="128"/>
      <c r="N50" s="128"/>
      <c r="O50" s="128"/>
      <c r="P50" s="128"/>
      <c r="Q50" s="128"/>
      <c r="R50" s="127">
        <f t="shared" si="4"/>
        <v>2719</v>
      </c>
      <c r="S50" s="129">
        <f t="shared" si="5"/>
        <v>181.26666666666668</v>
      </c>
      <c r="T50" s="129">
        <f t="shared" si="6"/>
        <v>144.6</v>
      </c>
      <c r="U50" s="130">
        <f t="shared" si="7"/>
        <v>36.320000000000007</v>
      </c>
    </row>
    <row r="51" spans="1:21" ht="15.6" x14ac:dyDescent="0.3">
      <c r="A51" s="124">
        <v>49</v>
      </c>
      <c r="B51" s="125" t="s">
        <v>137</v>
      </c>
      <c r="C51" s="125"/>
      <c r="D51" s="126"/>
      <c r="E51" s="127" t="s">
        <v>23</v>
      </c>
      <c r="F51" s="128">
        <v>872</v>
      </c>
      <c r="G51" s="128">
        <v>717</v>
      </c>
      <c r="H51" s="128">
        <v>939</v>
      </c>
      <c r="I51" s="128">
        <v>754</v>
      </c>
      <c r="J51" s="128"/>
      <c r="K51" s="128"/>
      <c r="L51" s="128"/>
      <c r="M51" s="128"/>
      <c r="N51" s="128"/>
      <c r="O51" s="128"/>
      <c r="P51" s="128"/>
      <c r="Q51" s="128"/>
      <c r="R51" s="127">
        <f t="shared" si="4"/>
        <v>1811</v>
      </c>
      <c r="S51" s="129">
        <f t="shared" si="5"/>
        <v>181.1</v>
      </c>
      <c r="T51" s="129">
        <f t="shared" si="6"/>
        <v>147.1</v>
      </c>
      <c r="U51" s="130">
        <f t="shared" si="7"/>
        <v>34.320000000000007</v>
      </c>
    </row>
    <row r="52" spans="1:21" ht="15.6" x14ac:dyDescent="0.3">
      <c r="A52" s="124">
        <v>50</v>
      </c>
      <c r="B52" s="125" t="s">
        <v>192</v>
      </c>
      <c r="C52" s="125"/>
      <c r="D52" s="126"/>
      <c r="E52" s="127" t="s">
        <v>122</v>
      </c>
      <c r="F52" s="128">
        <v>904</v>
      </c>
      <c r="G52" s="128">
        <v>604</v>
      </c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7">
        <f t="shared" si="4"/>
        <v>904</v>
      </c>
      <c r="S52" s="129">
        <f t="shared" si="5"/>
        <v>180.8</v>
      </c>
      <c r="T52" s="129">
        <f t="shared" si="6"/>
        <v>120.8</v>
      </c>
      <c r="U52" s="130">
        <f t="shared" si="7"/>
        <v>55.360000000000007</v>
      </c>
    </row>
    <row r="53" spans="1:21" ht="15.6" x14ac:dyDescent="0.3">
      <c r="A53" s="124">
        <v>51</v>
      </c>
      <c r="B53" s="125" t="s">
        <v>76</v>
      </c>
      <c r="C53" s="125"/>
      <c r="D53" s="126"/>
      <c r="E53" s="127" t="s">
        <v>37</v>
      </c>
      <c r="F53" s="128">
        <v>884</v>
      </c>
      <c r="G53" s="128">
        <v>699</v>
      </c>
      <c r="H53" s="128"/>
      <c r="I53" s="128"/>
      <c r="J53" s="128">
        <v>915</v>
      </c>
      <c r="K53" s="128">
        <v>715</v>
      </c>
      <c r="L53" s="128"/>
      <c r="M53" s="128"/>
      <c r="N53" s="128"/>
      <c r="O53" s="128"/>
      <c r="P53" s="128"/>
      <c r="Q53" s="128"/>
      <c r="R53" s="127">
        <f t="shared" si="4"/>
        <v>1799</v>
      </c>
      <c r="S53" s="129">
        <f t="shared" si="5"/>
        <v>179.9</v>
      </c>
      <c r="T53" s="129">
        <f t="shared" si="6"/>
        <v>141.4</v>
      </c>
      <c r="U53" s="130">
        <f t="shared" si="7"/>
        <v>38.879999999999995</v>
      </c>
    </row>
    <row r="54" spans="1:21" ht="15.6" x14ac:dyDescent="0.3">
      <c r="A54" s="124">
        <v>52</v>
      </c>
      <c r="B54" s="125" t="s">
        <v>159</v>
      </c>
      <c r="C54" s="125"/>
      <c r="D54" s="126"/>
      <c r="E54" s="127" t="s">
        <v>119</v>
      </c>
      <c r="F54" s="128">
        <v>819</v>
      </c>
      <c r="G54" s="128">
        <v>709</v>
      </c>
      <c r="H54" s="128">
        <v>977</v>
      </c>
      <c r="I54" s="128">
        <v>782</v>
      </c>
      <c r="J54" s="128"/>
      <c r="K54" s="128"/>
      <c r="L54" s="128"/>
      <c r="M54" s="128"/>
      <c r="N54" s="128"/>
      <c r="O54" s="128"/>
      <c r="P54" s="128"/>
      <c r="Q54" s="128"/>
      <c r="R54" s="127">
        <f t="shared" si="4"/>
        <v>1796</v>
      </c>
      <c r="S54" s="129">
        <f t="shared" si="5"/>
        <v>179.6</v>
      </c>
      <c r="T54" s="129">
        <f t="shared" si="6"/>
        <v>149.1</v>
      </c>
      <c r="U54" s="130">
        <f t="shared" si="7"/>
        <v>32.720000000000006</v>
      </c>
    </row>
    <row r="55" spans="1:21" ht="15.6" x14ac:dyDescent="0.3">
      <c r="A55" s="124">
        <v>53</v>
      </c>
      <c r="B55" s="125" t="s">
        <v>166</v>
      </c>
      <c r="C55" s="125"/>
      <c r="D55" s="126"/>
      <c r="E55" s="127" t="s">
        <v>38</v>
      </c>
      <c r="F55" s="128">
        <v>825</v>
      </c>
      <c r="G55" s="128">
        <v>640</v>
      </c>
      <c r="H55" s="128">
        <v>967</v>
      </c>
      <c r="I55" s="128">
        <v>717</v>
      </c>
      <c r="J55" s="128"/>
      <c r="K55" s="128"/>
      <c r="L55" s="128"/>
      <c r="M55" s="128"/>
      <c r="N55" s="128"/>
      <c r="O55" s="128"/>
      <c r="P55" s="128"/>
      <c r="Q55" s="128"/>
      <c r="R55" s="127">
        <f t="shared" si="4"/>
        <v>1792</v>
      </c>
      <c r="S55" s="129">
        <f t="shared" si="5"/>
        <v>179.2</v>
      </c>
      <c r="T55" s="129">
        <f t="shared" si="6"/>
        <v>135.69999999999999</v>
      </c>
      <c r="U55" s="130">
        <f t="shared" si="7"/>
        <v>43.440000000000012</v>
      </c>
    </row>
    <row r="56" spans="1:21" ht="15.6" x14ac:dyDescent="0.3">
      <c r="A56" s="124">
        <v>54</v>
      </c>
      <c r="B56" s="125" t="s">
        <v>74</v>
      </c>
      <c r="C56" s="125"/>
      <c r="D56" s="126"/>
      <c r="E56" s="127" t="s">
        <v>110</v>
      </c>
      <c r="F56" s="128">
        <v>920</v>
      </c>
      <c r="G56" s="128">
        <v>705</v>
      </c>
      <c r="H56" s="128">
        <v>973</v>
      </c>
      <c r="I56" s="128">
        <v>778</v>
      </c>
      <c r="J56" s="128">
        <v>793</v>
      </c>
      <c r="K56" s="128">
        <v>628</v>
      </c>
      <c r="L56" s="128"/>
      <c r="M56" s="128"/>
      <c r="N56" s="128"/>
      <c r="O56" s="128"/>
      <c r="P56" s="128"/>
      <c r="Q56" s="128"/>
      <c r="R56" s="127">
        <f t="shared" si="4"/>
        <v>2686</v>
      </c>
      <c r="S56" s="129">
        <f t="shared" si="5"/>
        <v>179.06666666666666</v>
      </c>
      <c r="T56" s="129">
        <f t="shared" si="6"/>
        <v>140.73333333333332</v>
      </c>
      <c r="U56" s="130">
        <f t="shared" si="7"/>
        <v>39.413333333333348</v>
      </c>
    </row>
    <row r="57" spans="1:21" ht="15.6" x14ac:dyDescent="0.3">
      <c r="A57" s="124">
        <v>55</v>
      </c>
      <c r="B57" s="125" t="s">
        <v>53</v>
      </c>
      <c r="C57" s="125"/>
      <c r="D57" s="126"/>
      <c r="E57" s="127" t="s">
        <v>33</v>
      </c>
      <c r="F57" s="128">
        <v>933</v>
      </c>
      <c r="G57" s="128">
        <v>768</v>
      </c>
      <c r="H57" s="128">
        <v>855</v>
      </c>
      <c r="I57" s="128">
        <v>710</v>
      </c>
      <c r="J57" s="128"/>
      <c r="K57" s="128"/>
      <c r="L57" s="128"/>
      <c r="M57" s="128"/>
      <c r="N57" s="128"/>
      <c r="O57" s="128"/>
      <c r="P57" s="128"/>
      <c r="Q57" s="128"/>
      <c r="R57" s="127">
        <f t="shared" si="4"/>
        <v>1788</v>
      </c>
      <c r="S57" s="129">
        <f t="shared" si="5"/>
        <v>178.8</v>
      </c>
      <c r="T57" s="129">
        <f t="shared" si="6"/>
        <v>147.80000000000001</v>
      </c>
      <c r="U57" s="130">
        <f t="shared" si="7"/>
        <v>33.759999999999991</v>
      </c>
    </row>
    <row r="58" spans="1:21" ht="15.6" x14ac:dyDescent="0.3">
      <c r="A58" s="124">
        <v>56</v>
      </c>
      <c r="B58" s="125" t="s">
        <v>213</v>
      </c>
      <c r="C58" s="125"/>
      <c r="D58" s="126"/>
      <c r="E58" s="127" t="s">
        <v>117</v>
      </c>
      <c r="F58" s="128"/>
      <c r="G58" s="128"/>
      <c r="H58" s="128">
        <v>894</v>
      </c>
      <c r="I58" s="128">
        <v>594</v>
      </c>
      <c r="J58" s="128"/>
      <c r="K58" s="128"/>
      <c r="L58" s="128"/>
      <c r="M58" s="128"/>
      <c r="N58" s="128"/>
      <c r="O58" s="128"/>
      <c r="P58" s="128"/>
      <c r="Q58" s="128"/>
      <c r="R58" s="127">
        <f t="shared" si="4"/>
        <v>894</v>
      </c>
      <c r="S58" s="129">
        <f t="shared" si="5"/>
        <v>178.8</v>
      </c>
      <c r="T58" s="129">
        <f t="shared" si="6"/>
        <v>118.8</v>
      </c>
      <c r="U58" s="130">
        <f t="shared" si="7"/>
        <v>56.960000000000008</v>
      </c>
    </row>
    <row r="59" spans="1:21" ht="15.6" x14ac:dyDescent="0.3">
      <c r="A59" s="124">
        <v>57</v>
      </c>
      <c r="B59" s="125" t="s">
        <v>139</v>
      </c>
      <c r="C59" s="125"/>
      <c r="D59" s="126"/>
      <c r="E59" s="127" t="s">
        <v>196</v>
      </c>
      <c r="F59" s="128">
        <v>891</v>
      </c>
      <c r="G59" s="128">
        <v>731</v>
      </c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7">
        <f t="shared" si="4"/>
        <v>891</v>
      </c>
      <c r="S59" s="129">
        <f t="shared" si="5"/>
        <v>178.2</v>
      </c>
      <c r="T59" s="129">
        <f t="shared" si="6"/>
        <v>146.19999999999999</v>
      </c>
      <c r="U59" s="130">
        <f t="shared" si="7"/>
        <v>35.040000000000013</v>
      </c>
    </row>
    <row r="60" spans="1:21" ht="15.6" x14ac:dyDescent="0.3">
      <c r="A60" s="124">
        <v>58</v>
      </c>
      <c r="B60" s="125" t="s">
        <v>55</v>
      </c>
      <c r="C60" s="125"/>
      <c r="D60" s="126"/>
      <c r="E60" s="127" t="s">
        <v>115</v>
      </c>
      <c r="F60" s="128">
        <v>861</v>
      </c>
      <c r="G60" s="128">
        <v>756</v>
      </c>
      <c r="H60" s="128">
        <v>822</v>
      </c>
      <c r="I60" s="128">
        <v>667</v>
      </c>
      <c r="J60" s="128">
        <v>987</v>
      </c>
      <c r="K60" s="128">
        <v>797</v>
      </c>
      <c r="L60" s="128"/>
      <c r="M60" s="128"/>
      <c r="N60" s="128"/>
      <c r="O60" s="128"/>
      <c r="P60" s="128"/>
      <c r="Q60" s="128"/>
      <c r="R60" s="127">
        <f t="shared" si="4"/>
        <v>2670</v>
      </c>
      <c r="S60" s="129">
        <f t="shared" si="5"/>
        <v>178</v>
      </c>
      <c r="T60" s="129">
        <f t="shared" si="6"/>
        <v>148</v>
      </c>
      <c r="U60" s="130">
        <f t="shared" si="7"/>
        <v>33.6</v>
      </c>
    </row>
    <row r="61" spans="1:21" ht="15.6" x14ac:dyDescent="0.3">
      <c r="A61" s="124">
        <v>59</v>
      </c>
      <c r="B61" s="125" t="s">
        <v>239</v>
      </c>
      <c r="C61" s="125"/>
      <c r="D61" s="126"/>
      <c r="E61" s="127" t="s">
        <v>38</v>
      </c>
      <c r="F61" s="128"/>
      <c r="G61" s="128"/>
      <c r="H61" s="128"/>
      <c r="I61" s="128"/>
      <c r="J61" s="128">
        <v>889</v>
      </c>
      <c r="K61" s="128">
        <v>644</v>
      </c>
      <c r="L61" s="128"/>
      <c r="M61" s="128"/>
      <c r="N61" s="128"/>
      <c r="O61" s="128"/>
      <c r="P61" s="128"/>
      <c r="Q61" s="128"/>
      <c r="R61" s="127">
        <f t="shared" si="4"/>
        <v>889</v>
      </c>
      <c r="S61" s="129">
        <f t="shared" si="5"/>
        <v>177.8</v>
      </c>
      <c r="T61" s="129">
        <f t="shared" si="6"/>
        <v>128.80000000000001</v>
      </c>
      <c r="U61" s="130">
        <f t="shared" si="7"/>
        <v>48.959999999999994</v>
      </c>
    </row>
    <row r="62" spans="1:21" ht="15.6" x14ac:dyDescent="0.3">
      <c r="A62" s="124">
        <v>60</v>
      </c>
      <c r="B62" s="125" t="s">
        <v>58</v>
      </c>
      <c r="C62" s="125"/>
      <c r="D62" s="126"/>
      <c r="E62" s="127" t="s">
        <v>29</v>
      </c>
      <c r="F62" s="128">
        <v>902</v>
      </c>
      <c r="G62" s="128">
        <v>842</v>
      </c>
      <c r="H62" s="128">
        <v>794</v>
      </c>
      <c r="I62" s="128">
        <v>709</v>
      </c>
      <c r="J62" s="128">
        <v>969</v>
      </c>
      <c r="K62" s="128">
        <v>829</v>
      </c>
      <c r="L62" s="128"/>
      <c r="M62" s="128"/>
      <c r="N62" s="128"/>
      <c r="O62" s="128"/>
      <c r="P62" s="128"/>
      <c r="Q62" s="128"/>
      <c r="R62" s="127">
        <f t="shared" si="4"/>
        <v>2665</v>
      </c>
      <c r="S62" s="129">
        <f t="shared" si="5"/>
        <v>177.66666666666669</v>
      </c>
      <c r="T62" s="129">
        <f t="shared" si="6"/>
        <v>158.66666666666669</v>
      </c>
      <c r="U62" s="130">
        <f t="shared" si="7"/>
        <v>25.066666666666652</v>
      </c>
    </row>
    <row r="63" spans="1:21" ht="15.6" x14ac:dyDescent="0.3">
      <c r="A63" s="124">
        <v>61</v>
      </c>
      <c r="B63" s="125" t="s">
        <v>62</v>
      </c>
      <c r="C63" s="125"/>
      <c r="D63" s="126"/>
      <c r="E63" s="127" t="s">
        <v>63</v>
      </c>
      <c r="F63" s="128">
        <v>860</v>
      </c>
      <c r="G63" s="128">
        <v>780</v>
      </c>
      <c r="H63" s="128">
        <v>910</v>
      </c>
      <c r="I63" s="128">
        <v>775</v>
      </c>
      <c r="J63" s="128"/>
      <c r="K63" s="128"/>
      <c r="L63" s="128"/>
      <c r="M63" s="128"/>
      <c r="N63" s="128"/>
      <c r="O63" s="128"/>
      <c r="P63" s="128"/>
      <c r="Q63" s="128"/>
      <c r="R63" s="127">
        <f t="shared" si="4"/>
        <v>1770</v>
      </c>
      <c r="S63" s="129">
        <f t="shared" si="5"/>
        <v>177</v>
      </c>
      <c r="T63" s="129">
        <f t="shared" si="6"/>
        <v>155.5</v>
      </c>
      <c r="U63" s="130">
        <f t="shared" si="7"/>
        <v>27.6</v>
      </c>
    </row>
    <row r="64" spans="1:21" ht="15.6" x14ac:dyDescent="0.3">
      <c r="A64" s="124">
        <v>62</v>
      </c>
      <c r="B64" s="125" t="s">
        <v>204</v>
      </c>
      <c r="C64" s="125"/>
      <c r="D64" s="126"/>
      <c r="E64" s="127" t="s">
        <v>122</v>
      </c>
      <c r="F64" s="128"/>
      <c r="G64" s="128"/>
      <c r="H64" s="128">
        <v>1012</v>
      </c>
      <c r="I64" s="128">
        <v>732</v>
      </c>
      <c r="J64" s="128">
        <v>757</v>
      </c>
      <c r="K64" s="128">
        <v>582</v>
      </c>
      <c r="L64" s="128"/>
      <c r="M64" s="128"/>
      <c r="N64" s="128"/>
      <c r="O64" s="128"/>
      <c r="P64" s="128"/>
      <c r="Q64" s="128"/>
      <c r="R64" s="127">
        <f t="shared" si="4"/>
        <v>1769</v>
      </c>
      <c r="S64" s="129">
        <f t="shared" si="5"/>
        <v>176.9</v>
      </c>
      <c r="T64" s="129">
        <f t="shared" si="6"/>
        <v>131.4</v>
      </c>
      <c r="U64" s="130">
        <f t="shared" si="7"/>
        <v>46.879999999999995</v>
      </c>
    </row>
    <row r="65" spans="1:21" ht="15.6" x14ac:dyDescent="0.3">
      <c r="A65" s="124">
        <v>63</v>
      </c>
      <c r="B65" s="125" t="s">
        <v>155</v>
      </c>
      <c r="C65" s="125"/>
      <c r="D65" s="126"/>
      <c r="E65" s="127" t="s">
        <v>23</v>
      </c>
      <c r="F65" s="128">
        <v>883</v>
      </c>
      <c r="G65" s="128">
        <v>633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7">
        <f t="shared" si="4"/>
        <v>883</v>
      </c>
      <c r="S65" s="129">
        <f t="shared" si="5"/>
        <v>176.6</v>
      </c>
      <c r="T65" s="129">
        <f t="shared" si="6"/>
        <v>126.6</v>
      </c>
      <c r="U65" s="130">
        <f t="shared" si="7"/>
        <v>50.720000000000006</v>
      </c>
    </row>
    <row r="66" spans="1:21" ht="15.6" x14ac:dyDescent="0.3">
      <c r="A66" s="124">
        <v>64</v>
      </c>
      <c r="B66" s="125" t="s">
        <v>147</v>
      </c>
      <c r="C66" s="125"/>
      <c r="D66" s="126"/>
      <c r="E66" s="127" t="s">
        <v>118</v>
      </c>
      <c r="F66" s="128">
        <v>1029</v>
      </c>
      <c r="G66" s="128">
        <v>804</v>
      </c>
      <c r="H66" s="128">
        <v>760</v>
      </c>
      <c r="I66" s="128">
        <v>645</v>
      </c>
      <c r="J66" s="128">
        <v>858</v>
      </c>
      <c r="K66" s="128">
        <v>678</v>
      </c>
      <c r="L66" s="128"/>
      <c r="M66" s="128"/>
      <c r="N66" s="128"/>
      <c r="O66" s="128"/>
      <c r="P66" s="128"/>
      <c r="Q66" s="128"/>
      <c r="R66" s="127">
        <f t="shared" si="4"/>
        <v>2647</v>
      </c>
      <c r="S66" s="129">
        <f t="shared" si="5"/>
        <v>176.46666666666667</v>
      </c>
      <c r="T66" s="129">
        <f t="shared" si="6"/>
        <v>141.80000000000001</v>
      </c>
      <c r="U66" s="130">
        <f t="shared" si="7"/>
        <v>38.559999999999995</v>
      </c>
    </row>
    <row r="67" spans="1:21" ht="15.6" x14ac:dyDescent="0.3">
      <c r="A67" s="124">
        <v>65</v>
      </c>
      <c r="B67" s="125" t="s">
        <v>146</v>
      </c>
      <c r="C67" s="125"/>
      <c r="D67" s="126"/>
      <c r="E67" s="127" t="s">
        <v>30</v>
      </c>
      <c r="F67" s="128">
        <v>922</v>
      </c>
      <c r="G67" s="128">
        <v>747</v>
      </c>
      <c r="H67" s="128">
        <v>840</v>
      </c>
      <c r="I67" s="128">
        <v>680</v>
      </c>
      <c r="J67" s="128"/>
      <c r="K67" s="128"/>
      <c r="L67" s="128"/>
      <c r="M67" s="128"/>
      <c r="N67" s="128"/>
      <c r="O67" s="128"/>
      <c r="P67" s="128"/>
      <c r="Q67" s="128"/>
      <c r="R67" s="127">
        <f t="shared" ref="R67:R85" si="8">SUM(F67,H67,J67,L67,N67,P67)</f>
        <v>1762</v>
      </c>
      <c r="S67" s="129">
        <f t="shared" ref="S67:S85" si="9">AVERAGE(F67,H67,J67,L67,N67,P67)/5</f>
        <v>176.2</v>
      </c>
      <c r="T67" s="129">
        <f t="shared" ref="T67:T85" si="10">AVERAGE(G67,I67,K67,M67,O67,Q67)/5</f>
        <v>142.69999999999999</v>
      </c>
      <c r="U67" s="130">
        <f t="shared" ref="U67:U85" si="11">IF((190-T67)*0.8&gt;60,60,(190-T67)*0.8)</f>
        <v>37.840000000000011</v>
      </c>
    </row>
    <row r="68" spans="1:21" ht="15.6" x14ac:dyDescent="0.3">
      <c r="A68" s="124">
        <v>66</v>
      </c>
      <c r="B68" s="125" t="s">
        <v>169</v>
      </c>
      <c r="C68" s="125"/>
      <c r="D68" s="126"/>
      <c r="E68" s="127" t="s">
        <v>173</v>
      </c>
      <c r="F68" s="128">
        <v>881</v>
      </c>
      <c r="G68" s="128">
        <v>616</v>
      </c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7">
        <f t="shared" si="8"/>
        <v>881</v>
      </c>
      <c r="S68" s="129">
        <f t="shared" si="9"/>
        <v>176.2</v>
      </c>
      <c r="T68" s="129">
        <f t="shared" si="10"/>
        <v>123.2</v>
      </c>
      <c r="U68" s="130">
        <f t="shared" si="11"/>
        <v>53.44</v>
      </c>
    </row>
    <row r="69" spans="1:21" ht="15.6" x14ac:dyDescent="0.3">
      <c r="A69" s="124">
        <v>67</v>
      </c>
      <c r="B69" s="125" t="s">
        <v>47</v>
      </c>
      <c r="C69" s="125"/>
      <c r="D69" s="126"/>
      <c r="E69" s="127" t="s">
        <v>110</v>
      </c>
      <c r="F69" s="128">
        <v>833</v>
      </c>
      <c r="G69" s="128">
        <v>753</v>
      </c>
      <c r="H69" s="128">
        <v>936</v>
      </c>
      <c r="I69" s="128">
        <v>776</v>
      </c>
      <c r="J69" s="128">
        <v>870</v>
      </c>
      <c r="K69" s="128">
        <v>720</v>
      </c>
      <c r="L69" s="128"/>
      <c r="M69" s="128"/>
      <c r="N69" s="128"/>
      <c r="O69" s="128"/>
      <c r="P69" s="128"/>
      <c r="Q69" s="128"/>
      <c r="R69" s="127">
        <f t="shared" si="8"/>
        <v>2639</v>
      </c>
      <c r="S69" s="129">
        <f t="shared" si="9"/>
        <v>175.93333333333334</v>
      </c>
      <c r="T69" s="129">
        <f t="shared" si="10"/>
        <v>149.93333333333334</v>
      </c>
      <c r="U69" s="130">
        <f t="shared" si="11"/>
        <v>32.053333333333335</v>
      </c>
    </row>
    <row r="70" spans="1:21" ht="15.6" x14ac:dyDescent="0.3">
      <c r="A70" s="124">
        <v>68</v>
      </c>
      <c r="B70" s="125" t="s">
        <v>182</v>
      </c>
      <c r="C70" s="125"/>
      <c r="D70" s="126"/>
      <c r="E70" s="127" t="s">
        <v>175</v>
      </c>
      <c r="F70" s="128">
        <v>840</v>
      </c>
      <c r="G70" s="128">
        <v>630</v>
      </c>
      <c r="H70" s="128">
        <v>895</v>
      </c>
      <c r="I70" s="128">
        <v>640</v>
      </c>
      <c r="J70" s="128">
        <v>897</v>
      </c>
      <c r="K70" s="128">
        <v>647</v>
      </c>
      <c r="L70" s="128"/>
      <c r="M70" s="128"/>
      <c r="N70" s="128"/>
      <c r="O70" s="128"/>
      <c r="P70" s="128"/>
      <c r="Q70" s="128"/>
      <c r="R70" s="127">
        <f t="shared" si="8"/>
        <v>2632</v>
      </c>
      <c r="S70" s="129">
        <f t="shared" si="9"/>
        <v>175.46666666666667</v>
      </c>
      <c r="T70" s="129">
        <f t="shared" si="10"/>
        <v>127.8</v>
      </c>
      <c r="U70" s="130">
        <f t="shared" si="11"/>
        <v>49.760000000000005</v>
      </c>
    </row>
    <row r="71" spans="1:21" ht="15.6" x14ac:dyDescent="0.3">
      <c r="A71" s="124">
        <v>69</v>
      </c>
      <c r="B71" s="125" t="s">
        <v>210</v>
      </c>
      <c r="C71" s="125"/>
      <c r="D71" s="126"/>
      <c r="E71" s="127" t="s">
        <v>27</v>
      </c>
      <c r="F71" s="128"/>
      <c r="G71" s="128"/>
      <c r="H71" s="128">
        <v>876</v>
      </c>
      <c r="I71" s="128">
        <v>576</v>
      </c>
      <c r="J71" s="128"/>
      <c r="K71" s="128"/>
      <c r="L71" s="128"/>
      <c r="M71" s="128"/>
      <c r="N71" s="128"/>
      <c r="O71" s="128"/>
      <c r="P71" s="128"/>
      <c r="Q71" s="128"/>
      <c r="R71" s="127">
        <f t="shared" si="8"/>
        <v>876</v>
      </c>
      <c r="S71" s="129">
        <f t="shared" si="9"/>
        <v>175.2</v>
      </c>
      <c r="T71" s="129">
        <f t="shared" si="10"/>
        <v>115.2</v>
      </c>
      <c r="U71" s="130">
        <f t="shared" si="11"/>
        <v>59.84</v>
      </c>
    </row>
    <row r="72" spans="1:21" ht="15.6" x14ac:dyDescent="0.3">
      <c r="A72" s="124">
        <v>70</v>
      </c>
      <c r="B72" s="125" t="s">
        <v>143</v>
      </c>
      <c r="C72" s="125"/>
      <c r="D72" s="126"/>
      <c r="E72" s="127" t="s">
        <v>24</v>
      </c>
      <c r="F72" s="128">
        <v>729</v>
      </c>
      <c r="G72" s="128">
        <v>629</v>
      </c>
      <c r="H72" s="128">
        <v>983</v>
      </c>
      <c r="I72" s="128">
        <v>728</v>
      </c>
      <c r="J72" s="128">
        <v>915</v>
      </c>
      <c r="K72" s="128">
        <v>700</v>
      </c>
      <c r="L72" s="128"/>
      <c r="M72" s="128"/>
      <c r="N72" s="128"/>
      <c r="O72" s="128"/>
      <c r="P72" s="128"/>
      <c r="Q72" s="128"/>
      <c r="R72" s="127">
        <f t="shared" si="8"/>
        <v>2627</v>
      </c>
      <c r="S72" s="129">
        <f t="shared" si="9"/>
        <v>175.13333333333333</v>
      </c>
      <c r="T72" s="129">
        <f t="shared" si="10"/>
        <v>137.13333333333333</v>
      </c>
      <c r="U72" s="130">
        <f t="shared" si="11"/>
        <v>42.293333333333344</v>
      </c>
    </row>
    <row r="73" spans="1:21" ht="15.6" x14ac:dyDescent="0.3">
      <c r="A73" s="124">
        <v>71</v>
      </c>
      <c r="B73" s="125" t="s">
        <v>177</v>
      </c>
      <c r="C73" s="125"/>
      <c r="D73" s="126"/>
      <c r="E73" s="127" t="s">
        <v>121</v>
      </c>
      <c r="F73" s="128">
        <v>932</v>
      </c>
      <c r="G73" s="128">
        <v>677</v>
      </c>
      <c r="H73" s="128">
        <v>814</v>
      </c>
      <c r="I73" s="128">
        <v>594</v>
      </c>
      <c r="J73" s="128"/>
      <c r="K73" s="128"/>
      <c r="L73" s="128"/>
      <c r="M73" s="128"/>
      <c r="N73" s="128"/>
      <c r="O73" s="128"/>
      <c r="P73" s="128"/>
      <c r="Q73" s="128"/>
      <c r="R73" s="127">
        <f t="shared" si="8"/>
        <v>1746</v>
      </c>
      <c r="S73" s="129">
        <f t="shared" si="9"/>
        <v>174.6</v>
      </c>
      <c r="T73" s="129">
        <f t="shared" si="10"/>
        <v>127.1</v>
      </c>
      <c r="U73" s="130">
        <f t="shared" si="11"/>
        <v>50.320000000000007</v>
      </c>
    </row>
    <row r="74" spans="1:21" ht="15.6" x14ac:dyDescent="0.3">
      <c r="A74" s="124">
        <v>72</v>
      </c>
      <c r="B74" s="125" t="s">
        <v>130</v>
      </c>
      <c r="C74" s="125"/>
      <c r="D74" s="126"/>
      <c r="E74" s="127" t="s">
        <v>63</v>
      </c>
      <c r="F74" s="128">
        <v>870</v>
      </c>
      <c r="G74" s="128">
        <v>700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7">
        <f t="shared" si="8"/>
        <v>870</v>
      </c>
      <c r="S74" s="129">
        <f t="shared" si="9"/>
        <v>174</v>
      </c>
      <c r="T74" s="129">
        <f t="shared" si="10"/>
        <v>140</v>
      </c>
      <c r="U74" s="130">
        <f t="shared" si="11"/>
        <v>40</v>
      </c>
    </row>
    <row r="75" spans="1:21" ht="15.6" x14ac:dyDescent="0.3">
      <c r="A75" s="124">
        <v>73</v>
      </c>
      <c r="B75" s="125" t="s">
        <v>149</v>
      </c>
      <c r="C75" s="125"/>
      <c r="D75" s="126"/>
      <c r="E75" s="127" t="s">
        <v>118</v>
      </c>
      <c r="F75" s="128">
        <v>924</v>
      </c>
      <c r="G75" s="128">
        <v>684</v>
      </c>
      <c r="H75" s="128">
        <v>817</v>
      </c>
      <c r="I75" s="128">
        <v>602</v>
      </c>
      <c r="J75" s="128">
        <v>868</v>
      </c>
      <c r="K75" s="128">
        <v>623</v>
      </c>
      <c r="L75" s="128"/>
      <c r="M75" s="128"/>
      <c r="N75" s="128"/>
      <c r="O75" s="128"/>
      <c r="P75" s="128"/>
      <c r="Q75" s="128"/>
      <c r="R75" s="127">
        <f t="shared" si="8"/>
        <v>2609</v>
      </c>
      <c r="S75" s="129">
        <f t="shared" si="9"/>
        <v>173.93333333333334</v>
      </c>
      <c r="T75" s="129">
        <f t="shared" si="10"/>
        <v>127.26666666666668</v>
      </c>
      <c r="U75" s="130">
        <f t="shared" si="11"/>
        <v>50.18666666666666</v>
      </c>
    </row>
    <row r="76" spans="1:21" ht="15.6" x14ac:dyDescent="0.3">
      <c r="A76" s="124">
        <v>74</v>
      </c>
      <c r="B76" s="125" t="s">
        <v>77</v>
      </c>
      <c r="C76" s="125"/>
      <c r="D76" s="126"/>
      <c r="E76" s="127" t="s">
        <v>116</v>
      </c>
      <c r="F76" s="128">
        <v>868</v>
      </c>
      <c r="G76" s="128">
        <v>568</v>
      </c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7">
        <f t="shared" si="8"/>
        <v>868</v>
      </c>
      <c r="S76" s="129">
        <f t="shared" si="9"/>
        <v>173.6</v>
      </c>
      <c r="T76" s="129">
        <f t="shared" si="10"/>
        <v>113.6</v>
      </c>
      <c r="U76" s="130">
        <f t="shared" si="11"/>
        <v>60</v>
      </c>
    </row>
    <row r="77" spans="1:21" ht="15.6" x14ac:dyDescent="0.3">
      <c r="A77" s="124">
        <v>75</v>
      </c>
      <c r="B77" s="125" t="s">
        <v>180</v>
      </c>
      <c r="C77" s="125"/>
      <c r="D77" s="126"/>
      <c r="E77" s="127" t="s">
        <v>175</v>
      </c>
      <c r="F77" s="128">
        <v>896</v>
      </c>
      <c r="G77" s="128">
        <v>596</v>
      </c>
      <c r="H77" s="128">
        <v>792</v>
      </c>
      <c r="I77" s="128">
        <v>507</v>
      </c>
      <c r="J77" s="128">
        <v>888</v>
      </c>
      <c r="K77" s="128">
        <v>588</v>
      </c>
      <c r="L77" s="128"/>
      <c r="M77" s="128"/>
      <c r="N77" s="128"/>
      <c r="O77" s="128"/>
      <c r="P77" s="128"/>
      <c r="Q77" s="128"/>
      <c r="R77" s="127">
        <f t="shared" si="8"/>
        <v>2576</v>
      </c>
      <c r="S77" s="129">
        <f t="shared" si="9"/>
        <v>171.73333333333332</v>
      </c>
      <c r="T77" s="129">
        <f t="shared" si="10"/>
        <v>112.73333333333332</v>
      </c>
      <c r="U77" s="130">
        <f t="shared" si="11"/>
        <v>60</v>
      </c>
    </row>
    <row r="78" spans="1:21" ht="15.6" x14ac:dyDescent="0.3">
      <c r="A78" s="124">
        <v>76</v>
      </c>
      <c r="B78" s="125" t="s">
        <v>187</v>
      </c>
      <c r="C78" s="125"/>
      <c r="D78" s="126"/>
      <c r="E78" s="127" t="s">
        <v>120</v>
      </c>
      <c r="F78" s="128">
        <v>880</v>
      </c>
      <c r="G78" s="128">
        <v>580</v>
      </c>
      <c r="H78" s="128">
        <v>805</v>
      </c>
      <c r="I78" s="128">
        <v>510</v>
      </c>
      <c r="J78" s="128">
        <v>854</v>
      </c>
      <c r="K78" s="128">
        <v>554</v>
      </c>
      <c r="L78" s="128"/>
      <c r="M78" s="128"/>
      <c r="N78" s="128"/>
      <c r="O78" s="128"/>
      <c r="P78" s="128"/>
      <c r="Q78" s="128"/>
      <c r="R78" s="127">
        <f t="shared" si="8"/>
        <v>2539</v>
      </c>
      <c r="S78" s="129">
        <f t="shared" si="9"/>
        <v>169.26666666666668</v>
      </c>
      <c r="T78" s="129">
        <f t="shared" si="10"/>
        <v>109.6</v>
      </c>
      <c r="U78" s="130">
        <f t="shared" si="11"/>
        <v>60</v>
      </c>
    </row>
    <row r="79" spans="1:21" ht="15.6" x14ac:dyDescent="0.3">
      <c r="A79" s="124">
        <v>77</v>
      </c>
      <c r="B79" s="125" t="s">
        <v>49</v>
      </c>
      <c r="C79" s="125"/>
      <c r="D79" s="126"/>
      <c r="E79" s="127" t="s">
        <v>21</v>
      </c>
      <c r="F79" s="128">
        <v>843</v>
      </c>
      <c r="G79" s="128">
        <v>808</v>
      </c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7">
        <f t="shared" si="8"/>
        <v>843</v>
      </c>
      <c r="S79" s="129">
        <f t="shared" si="9"/>
        <v>168.6</v>
      </c>
      <c r="T79" s="129">
        <f t="shared" si="10"/>
        <v>161.6</v>
      </c>
      <c r="U79" s="130">
        <f t="shared" si="11"/>
        <v>22.720000000000006</v>
      </c>
    </row>
    <row r="80" spans="1:21" ht="15.6" x14ac:dyDescent="0.3">
      <c r="A80" s="124">
        <v>78</v>
      </c>
      <c r="B80" s="125" t="s">
        <v>203</v>
      </c>
      <c r="C80" s="125"/>
      <c r="D80" s="126"/>
      <c r="E80" s="127" t="s">
        <v>37</v>
      </c>
      <c r="F80" s="128"/>
      <c r="G80" s="128"/>
      <c r="H80" s="128">
        <v>839</v>
      </c>
      <c r="I80" s="128">
        <v>629</v>
      </c>
      <c r="J80" s="128"/>
      <c r="K80" s="128"/>
      <c r="L80" s="128"/>
      <c r="M80" s="128"/>
      <c r="N80" s="128"/>
      <c r="O80" s="128"/>
      <c r="P80" s="128"/>
      <c r="Q80" s="128"/>
      <c r="R80" s="127">
        <f t="shared" si="8"/>
        <v>839</v>
      </c>
      <c r="S80" s="129">
        <f t="shared" si="9"/>
        <v>167.8</v>
      </c>
      <c r="T80" s="129">
        <f t="shared" si="10"/>
        <v>125.8</v>
      </c>
      <c r="U80" s="130">
        <f t="shared" si="11"/>
        <v>51.360000000000007</v>
      </c>
    </row>
    <row r="81" spans="1:21" ht="15.6" x14ac:dyDescent="0.3">
      <c r="A81" s="124">
        <v>79</v>
      </c>
      <c r="B81" s="125" t="str">
        <f>'III voor'!B18</f>
        <v>Kevin Paalo</v>
      </c>
      <c r="C81" s="125"/>
      <c r="D81" s="126"/>
      <c r="E81" s="127" t="s">
        <v>173</v>
      </c>
      <c r="F81" s="128"/>
      <c r="G81" s="128"/>
      <c r="H81" s="128"/>
      <c r="I81" s="128"/>
      <c r="J81" s="128">
        <v>807</v>
      </c>
      <c r="K81" s="128">
        <v>507</v>
      </c>
      <c r="L81" s="128"/>
      <c r="M81" s="128"/>
      <c r="N81" s="128"/>
      <c r="O81" s="128"/>
      <c r="P81" s="128"/>
      <c r="Q81" s="128"/>
      <c r="R81" s="127">
        <f t="shared" si="8"/>
        <v>807</v>
      </c>
      <c r="S81" s="129">
        <f t="shared" si="9"/>
        <v>161.4</v>
      </c>
      <c r="T81" s="129">
        <f t="shared" si="10"/>
        <v>101.4</v>
      </c>
      <c r="U81" s="130">
        <f t="shared" si="11"/>
        <v>60</v>
      </c>
    </row>
    <row r="82" spans="1:21" ht="15.6" x14ac:dyDescent="0.3">
      <c r="A82" s="124">
        <v>80</v>
      </c>
      <c r="B82" s="125" t="s">
        <v>127</v>
      </c>
      <c r="C82" s="125"/>
      <c r="D82" s="126"/>
      <c r="E82" s="127" t="s">
        <v>114</v>
      </c>
      <c r="F82" s="128">
        <v>716</v>
      </c>
      <c r="G82" s="128">
        <v>416</v>
      </c>
      <c r="H82" s="128">
        <v>863</v>
      </c>
      <c r="I82" s="128">
        <v>563</v>
      </c>
      <c r="J82" s="128"/>
      <c r="K82" s="128"/>
      <c r="L82" s="128"/>
      <c r="M82" s="128"/>
      <c r="N82" s="128"/>
      <c r="O82" s="128"/>
      <c r="P82" s="128"/>
      <c r="Q82" s="128"/>
      <c r="R82" s="127">
        <f t="shared" si="8"/>
        <v>1579</v>
      </c>
      <c r="S82" s="129">
        <f t="shared" si="9"/>
        <v>157.9</v>
      </c>
      <c r="T82" s="129">
        <f t="shared" si="10"/>
        <v>97.9</v>
      </c>
      <c r="U82" s="130">
        <f t="shared" ref="U82:U84" si="12">IF((190-T82)*0.8&gt;60,60,(190-T82)*0.8)</f>
        <v>60</v>
      </c>
    </row>
    <row r="83" spans="1:21" ht="15.6" x14ac:dyDescent="0.3">
      <c r="A83" s="124">
        <v>81</v>
      </c>
      <c r="B83" s="125" t="s">
        <v>126</v>
      </c>
      <c r="C83" s="125"/>
      <c r="D83" s="126"/>
      <c r="E83" s="127" t="s">
        <v>114</v>
      </c>
      <c r="F83" s="128">
        <v>793</v>
      </c>
      <c r="G83" s="128">
        <v>493</v>
      </c>
      <c r="H83" s="128">
        <v>735</v>
      </c>
      <c r="I83" s="128">
        <v>435</v>
      </c>
      <c r="J83" s="128"/>
      <c r="K83" s="128"/>
      <c r="L83" s="128"/>
      <c r="M83" s="128"/>
      <c r="N83" s="128"/>
      <c r="O83" s="128"/>
      <c r="P83" s="128"/>
      <c r="Q83" s="128"/>
      <c r="R83" s="127">
        <f t="shared" si="8"/>
        <v>1528</v>
      </c>
      <c r="S83" s="129">
        <f t="shared" si="9"/>
        <v>152.80000000000001</v>
      </c>
      <c r="T83" s="129">
        <f t="shared" si="10"/>
        <v>92.8</v>
      </c>
      <c r="U83" s="130">
        <f t="shared" si="12"/>
        <v>60</v>
      </c>
    </row>
    <row r="84" spans="1:21" ht="15.6" x14ac:dyDescent="0.3">
      <c r="A84" s="124">
        <v>82</v>
      </c>
      <c r="B84" s="125" t="s">
        <v>128</v>
      </c>
      <c r="C84" s="125"/>
      <c r="D84" s="126"/>
      <c r="E84" s="127" t="s">
        <v>114</v>
      </c>
      <c r="F84" s="128">
        <v>754</v>
      </c>
      <c r="G84" s="128">
        <v>454</v>
      </c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7">
        <f t="shared" si="8"/>
        <v>754</v>
      </c>
      <c r="S84" s="129">
        <f t="shared" si="9"/>
        <v>150.80000000000001</v>
      </c>
      <c r="T84" s="129">
        <f t="shared" si="10"/>
        <v>90.8</v>
      </c>
      <c r="U84" s="130">
        <f t="shared" si="12"/>
        <v>60</v>
      </c>
    </row>
    <row r="85" spans="1:21" ht="15.6" x14ac:dyDescent="0.3">
      <c r="A85" s="124">
        <v>83</v>
      </c>
      <c r="B85" s="125" t="str">
        <f>'III voor'!B19</f>
        <v>Vladimir Jermakov</v>
      </c>
      <c r="C85" s="125"/>
      <c r="D85" s="126"/>
      <c r="E85" s="127" t="s">
        <v>173</v>
      </c>
      <c r="F85" s="128"/>
      <c r="G85" s="128"/>
      <c r="H85" s="128"/>
      <c r="I85" s="128"/>
      <c r="J85" s="128">
        <v>748</v>
      </c>
      <c r="K85" s="128">
        <v>448</v>
      </c>
      <c r="L85" s="128"/>
      <c r="M85" s="128"/>
      <c r="N85" s="128"/>
      <c r="O85" s="128"/>
      <c r="P85" s="128"/>
      <c r="Q85" s="128"/>
      <c r="R85" s="127">
        <f t="shared" si="8"/>
        <v>748</v>
      </c>
      <c r="S85" s="129">
        <f t="shared" si="9"/>
        <v>149.6</v>
      </c>
      <c r="T85" s="129">
        <f t="shared" si="10"/>
        <v>89.6</v>
      </c>
      <c r="U85" s="130">
        <f t="shared" si="11"/>
        <v>60</v>
      </c>
    </row>
    <row r="86" spans="1:21" ht="36.6" customHeight="1" x14ac:dyDescent="0.3">
      <c r="A86" s="124" t="s">
        <v>198</v>
      </c>
      <c r="B86" s="131" t="s">
        <v>78</v>
      </c>
      <c r="C86" s="131"/>
      <c r="D86" s="132"/>
      <c r="E86" s="133"/>
      <c r="F86" s="134"/>
      <c r="G86" s="135"/>
      <c r="H86" s="135"/>
      <c r="I86" s="134"/>
      <c r="J86" s="134"/>
      <c r="K86" s="134"/>
      <c r="L86" s="136"/>
      <c r="M86" s="136"/>
      <c r="N86" s="136"/>
      <c r="O86" s="136"/>
      <c r="P86" s="136"/>
      <c r="Q86" s="136"/>
      <c r="R86" s="137"/>
      <c r="S86" s="136"/>
      <c r="T86" s="136"/>
      <c r="U86" s="138"/>
    </row>
    <row r="87" spans="1:21" ht="31.2" x14ac:dyDescent="0.3">
      <c r="A87" s="139"/>
      <c r="B87" s="140" t="s">
        <v>41</v>
      </c>
      <c r="C87" s="140"/>
      <c r="D87" s="141"/>
      <c r="E87" s="140" t="s">
        <v>2</v>
      </c>
      <c r="F87" s="118" t="s">
        <v>8</v>
      </c>
      <c r="G87" s="120" t="s">
        <v>9</v>
      </c>
      <c r="H87" s="118" t="s">
        <v>42</v>
      </c>
      <c r="I87" s="120" t="s">
        <v>11</v>
      </c>
      <c r="J87" s="118" t="s">
        <v>12</v>
      </c>
      <c r="K87" s="120" t="s">
        <v>13</v>
      </c>
      <c r="L87" s="118" t="s">
        <v>14</v>
      </c>
      <c r="M87" s="120" t="s">
        <v>15</v>
      </c>
      <c r="N87" s="118" t="s">
        <v>16</v>
      </c>
      <c r="O87" s="120" t="s">
        <v>17</v>
      </c>
      <c r="P87" s="118" t="s">
        <v>43</v>
      </c>
      <c r="Q87" s="120" t="s">
        <v>19</v>
      </c>
      <c r="R87" s="140" t="s">
        <v>7</v>
      </c>
      <c r="S87" s="140" t="s">
        <v>44</v>
      </c>
      <c r="T87" s="140" t="s">
        <v>45</v>
      </c>
      <c r="U87" s="142" t="s">
        <v>46</v>
      </c>
    </row>
    <row r="88" spans="1:21" ht="15.6" x14ac:dyDescent="0.3">
      <c r="A88" s="127">
        <v>1</v>
      </c>
      <c r="B88" s="125" t="s">
        <v>236</v>
      </c>
      <c r="C88" s="125"/>
      <c r="D88" s="126"/>
      <c r="E88" s="127" t="s">
        <v>37</v>
      </c>
      <c r="F88" s="128"/>
      <c r="G88" s="128"/>
      <c r="H88" s="128"/>
      <c r="I88" s="128"/>
      <c r="J88" s="128">
        <v>1017</v>
      </c>
      <c r="K88" s="128">
        <v>862</v>
      </c>
      <c r="L88" s="128"/>
      <c r="M88" s="128"/>
      <c r="N88" s="128"/>
      <c r="O88" s="128"/>
      <c r="P88" s="128"/>
      <c r="Q88" s="128"/>
      <c r="R88" s="127">
        <f t="shared" ref="R88:R119" si="13">SUM(F88,H88,J88,L88,N88,P88)</f>
        <v>1017</v>
      </c>
      <c r="S88" s="129">
        <f t="shared" ref="S88:S119" si="14">AVERAGE(F88,H88,J88,L88,N88,P88)/5</f>
        <v>203.4</v>
      </c>
      <c r="T88" s="129">
        <f t="shared" ref="T88:T119" si="15">AVERAGE(G88,I88,K88,M88,O88,Q88)/5</f>
        <v>172.4</v>
      </c>
      <c r="U88" s="130">
        <f t="shared" ref="U88:U138" si="16">IF((190-T88)*0.8&gt;60,60,(190-T88)*0.8)</f>
        <v>14.079999999999997</v>
      </c>
    </row>
    <row r="89" spans="1:21" ht="15.6" x14ac:dyDescent="0.3">
      <c r="A89" s="127">
        <v>2</v>
      </c>
      <c r="B89" s="125" t="s">
        <v>238</v>
      </c>
      <c r="C89" s="143"/>
      <c r="D89" s="144"/>
      <c r="E89" s="145" t="s">
        <v>38</v>
      </c>
      <c r="F89" s="128"/>
      <c r="G89" s="128"/>
      <c r="H89" s="128">
        <v>1047</v>
      </c>
      <c r="I89" s="128">
        <v>747</v>
      </c>
      <c r="J89" s="128">
        <v>937</v>
      </c>
      <c r="K89" s="128">
        <v>777</v>
      </c>
      <c r="L89" s="128"/>
      <c r="M89" s="128"/>
      <c r="N89" s="128"/>
      <c r="O89" s="128"/>
      <c r="P89" s="128"/>
      <c r="Q89" s="128"/>
      <c r="R89" s="127">
        <f t="shared" si="13"/>
        <v>1984</v>
      </c>
      <c r="S89" s="129">
        <f t="shared" si="14"/>
        <v>198.4</v>
      </c>
      <c r="T89" s="129">
        <f t="shared" si="15"/>
        <v>152.4</v>
      </c>
      <c r="U89" s="130">
        <f t="shared" si="16"/>
        <v>30.08</v>
      </c>
    </row>
    <row r="90" spans="1:21" ht="15.6" x14ac:dyDescent="0.3">
      <c r="A90" s="127">
        <v>3</v>
      </c>
      <c r="B90" s="125" t="s">
        <v>140</v>
      </c>
      <c r="C90" s="143"/>
      <c r="D90" s="144"/>
      <c r="E90" s="145" t="s">
        <v>196</v>
      </c>
      <c r="F90" s="128">
        <v>987</v>
      </c>
      <c r="G90" s="128">
        <v>687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7">
        <f t="shared" si="13"/>
        <v>987</v>
      </c>
      <c r="S90" s="129">
        <f t="shared" si="14"/>
        <v>197.4</v>
      </c>
      <c r="T90" s="129">
        <f t="shared" si="15"/>
        <v>137.4</v>
      </c>
      <c r="U90" s="130">
        <f t="shared" si="16"/>
        <v>42.08</v>
      </c>
    </row>
    <row r="91" spans="1:21" ht="15.6" x14ac:dyDescent="0.3">
      <c r="A91" s="127">
        <v>4</v>
      </c>
      <c r="B91" s="125" t="s">
        <v>150</v>
      </c>
      <c r="C91" s="143"/>
      <c r="D91" s="144"/>
      <c r="E91" s="145" t="s">
        <v>26</v>
      </c>
      <c r="F91" s="128">
        <v>902</v>
      </c>
      <c r="G91" s="128">
        <v>832</v>
      </c>
      <c r="H91" s="128">
        <v>1040</v>
      </c>
      <c r="I91" s="128">
        <v>945</v>
      </c>
      <c r="J91" s="128"/>
      <c r="K91" s="128"/>
      <c r="L91" s="128"/>
      <c r="M91" s="128"/>
      <c r="N91" s="128"/>
      <c r="O91" s="128"/>
      <c r="P91" s="128"/>
      <c r="Q91" s="128"/>
      <c r="R91" s="127">
        <f t="shared" si="13"/>
        <v>1942</v>
      </c>
      <c r="S91" s="129">
        <f t="shared" si="14"/>
        <v>194.2</v>
      </c>
      <c r="T91" s="129">
        <f t="shared" si="15"/>
        <v>177.7</v>
      </c>
      <c r="U91" s="130">
        <f t="shared" si="16"/>
        <v>9.8400000000000105</v>
      </c>
    </row>
    <row r="92" spans="1:21" ht="15.6" x14ac:dyDescent="0.3">
      <c r="A92" s="127">
        <v>5</v>
      </c>
      <c r="B92" s="125" t="s">
        <v>84</v>
      </c>
      <c r="C92" s="143"/>
      <c r="D92" s="144"/>
      <c r="E92" s="145" t="s">
        <v>27</v>
      </c>
      <c r="F92" s="128">
        <v>964</v>
      </c>
      <c r="G92" s="128">
        <v>739</v>
      </c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7">
        <f t="shared" si="13"/>
        <v>964</v>
      </c>
      <c r="S92" s="129">
        <f t="shared" si="14"/>
        <v>192.8</v>
      </c>
      <c r="T92" s="129">
        <f t="shared" si="15"/>
        <v>147.80000000000001</v>
      </c>
      <c r="U92" s="130">
        <f t="shared" si="16"/>
        <v>33.759999999999991</v>
      </c>
    </row>
    <row r="93" spans="1:21" ht="15.6" x14ac:dyDescent="0.3">
      <c r="A93" s="127">
        <v>6</v>
      </c>
      <c r="B93" s="125" t="s">
        <v>152</v>
      </c>
      <c r="C93" s="143"/>
      <c r="D93" s="144"/>
      <c r="E93" s="145" t="s">
        <v>26</v>
      </c>
      <c r="F93" s="128">
        <v>915</v>
      </c>
      <c r="G93" s="128">
        <v>775</v>
      </c>
      <c r="H93" s="128">
        <v>969</v>
      </c>
      <c r="I93" s="128">
        <v>829</v>
      </c>
      <c r="J93" s="128"/>
      <c r="K93" s="128"/>
      <c r="L93" s="128"/>
      <c r="M93" s="128"/>
      <c r="N93" s="128"/>
      <c r="O93" s="128"/>
      <c r="P93" s="128"/>
      <c r="Q93" s="128"/>
      <c r="R93" s="127">
        <f t="shared" si="13"/>
        <v>1884</v>
      </c>
      <c r="S93" s="129">
        <f t="shared" si="14"/>
        <v>188.4</v>
      </c>
      <c r="T93" s="129">
        <f t="shared" si="15"/>
        <v>160.4</v>
      </c>
      <c r="U93" s="130">
        <f t="shared" si="16"/>
        <v>23.679999999999996</v>
      </c>
    </row>
    <row r="94" spans="1:21" ht="15.6" x14ac:dyDescent="0.3">
      <c r="A94" s="127">
        <v>7</v>
      </c>
      <c r="B94" s="125" t="s">
        <v>90</v>
      </c>
      <c r="C94" s="143"/>
      <c r="D94" s="144"/>
      <c r="E94" s="145" t="s">
        <v>32</v>
      </c>
      <c r="F94" s="128">
        <v>940</v>
      </c>
      <c r="G94" s="128">
        <v>685</v>
      </c>
      <c r="H94" s="128">
        <v>928</v>
      </c>
      <c r="I94" s="128">
        <v>718</v>
      </c>
      <c r="J94" s="128"/>
      <c r="K94" s="128"/>
      <c r="L94" s="128"/>
      <c r="M94" s="128"/>
      <c r="N94" s="128"/>
      <c r="O94" s="128"/>
      <c r="P94" s="128"/>
      <c r="Q94" s="128"/>
      <c r="R94" s="127">
        <f t="shared" si="13"/>
        <v>1868</v>
      </c>
      <c r="S94" s="129">
        <f t="shared" si="14"/>
        <v>186.8</v>
      </c>
      <c r="T94" s="129">
        <f t="shared" si="15"/>
        <v>140.30000000000001</v>
      </c>
      <c r="U94" s="130">
        <f t="shared" si="16"/>
        <v>39.759999999999991</v>
      </c>
    </row>
    <row r="95" spans="1:21" ht="15.6" x14ac:dyDescent="0.3">
      <c r="A95" s="127">
        <v>8</v>
      </c>
      <c r="B95" s="125" t="s">
        <v>83</v>
      </c>
      <c r="C95" s="143"/>
      <c r="D95" s="144"/>
      <c r="E95" s="145" t="s">
        <v>115</v>
      </c>
      <c r="F95" s="128">
        <v>979</v>
      </c>
      <c r="G95" s="128">
        <v>794</v>
      </c>
      <c r="H95" s="128">
        <v>949</v>
      </c>
      <c r="I95" s="128">
        <v>824</v>
      </c>
      <c r="J95" s="128">
        <v>838</v>
      </c>
      <c r="K95" s="128">
        <v>723</v>
      </c>
      <c r="L95" s="128"/>
      <c r="M95" s="128"/>
      <c r="N95" s="128"/>
      <c r="O95" s="128"/>
      <c r="P95" s="128"/>
      <c r="Q95" s="128"/>
      <c r="R95" s="127">
        <f t="shared" si="13"/>
        <v>2766</v>
      </c>
      <c r="S95" s="129">
        <f t="shared" si="14"/>
        <v>184.4</v>
      </c>
      <c r="T95" s="129">
        <f t="shared" si="15"/>
        <v>156.06666666666666</v>
      </c>
      <c r="U95" s="130">
        <f t="shared" si="16"/>
        <v>27.146666666666672</v>
      </c>
    </row>
    <row r="96" spans="1:21" ht="15.6" x14ac:dyDescent="0.3">
      <c r="A96" s="127">
        <v>9</v>
      </c>
      <c r="B96" s="125" t="s">
        <v>209</v>
      </c>
      <c r="C96" s="143"/>
      <c r="D96" s="144"/>
      <c r="E96" s="145" t="s">
        <v>35</v>
      </c>
      <c r="F96" s="128"/>
      <c r="G96" s="128"/>
      <c r="H96" s="128">
        <v>918</v>
      </c>
      <c r="I96" s="128">
        <v>678</v>
      </c>
      <c r="J96" s="128"/>
      <c r="K96" s="128"/>
      <c r="L96" s="128"/>
      <c r="M96" s="128"/>
      <c r="N96" s="128"/>
      <c r="O96" s="128"/>
      <c r="P96" s="128"/>
      <c r="Q96" s="128"/>
      <c r="R96" s="127">
        <f t="shared" si="13"/>
        <v>918</v>
      </c>
      <c r="S96" s="129">
        <f t="shared" si="14"/>
        <v>183.6</v>
      </c>
      <c r="T96" s="129">
        <f t="shared" si="15"/>
        <v>135.6</v>
      </c>
      <c r="U96" s="130">
        <f t="shared" si="16"/>
        <v>43.52000000000001</v>
      </c>
    </row>
    <row r="97" spans="1:21" ht="15.6" x14ac:dyDescent="0.3">
      <c r="A97" s="127">
        <v>10</v>
      </c>
      <c r="B97" s="125" t="s">
        <v>158</v>
      </c>
      <c r="C97" s="143"/>
      <c r="D97" s="144"/>
      <c r="E97" s="145" t="s">
        <v>119</v>
      </c>
      <c r="F97" s="128">
        <v>911</v>
      </c>
      <c r="G97" s="128">
        <v>761</v>
      </c>
      <c r="H97" s="128">
        <v>924</v>
      </c>
      <c r="I97" s="128">
        <v>774</v>
      </c>
      <c r="J97" s="128"/>
      <c r="K97" s="128"/>
      <c r="L97" s="128"/>
      <c r="M97" s="128"/>
      <c r="N97" s="128"/>
      <c r="O97" s="128"/>
      <c r="P97" s="128"/>
      <c r="Q97" s="128"/>
      <c r="R97" s="127">
        <f t="shared" si="13"/>
        <v>1835</v>
      </c>
      <c r="S97" s="129">
        <f t="shared" si="14"/>
        <v>183.5</v>
      </c>
      <c r="T97" s="129">
        <f t="shared" si="15"/>
        <v>153.5</v>
      </c>
      <c r="U97" s="130">
        <f t="shared" si="16"/>
        <v>29.200000000000003</v>
      </c>
    </row>
    <row r="98" spans="1:21" ht="15.6" x14ac:dyDescent="0.3">
      <c r="A98" s="127">
        <v>11</v>
      </c>
      <c r="B98" s="125" t="s">
        <v>199</v>
      </c>
      <c r="C98" s="125"/>
      <c r="D98" s="126"/>
      <c r="E98" s="127" t="s">
        <v>29</v>
      </c>
      <c r="F98" s="128"/>
      <c r="G98" s="128"/>
      <c r="H98" s="128">
        <v>912</v>
      </c>
      <c r="I98" s="128">
        <v>742</v>
      </c>
      <c r="J98" s="128">
        <v>921</v>
      </c>
      <c r="K98" s="128">
        <v>756</v>
      </c>
      <c r="L98" s="128"/>
      <c r="M98" s="128"/>
      <c r="N98" s="128"/>
      <c r="O98" s="128"/>
      <c r="P98" s="128"/>
      <c r="Q98" s="128"/>
      <c r="R98" s="127">
        <f t="shared" si="13"/>
        <v>1833</v>
      </c>
      <c r="S98" s="129">
        <f t="shared" si="14"/>
        <v>183.3</v>
      </c>
      <c r="T98" s="129">
        <f t="shared" si="15"/>
        <v>149.80000000000001</v>
      </c>
      <c r="U98" s="130">
        <f t="shared" si="16"/>
        <v>32.159999999999989</v>
      </c>
    </row>
    <row r="99" spans="1:21" ht="15.6" x14ac:dyDescent="0.3">
      <c r="A99" s="127">
        <v>12</v>
      </c>
      <c r="B99" s="125" t="s">
        <v>216</v>
      </c>
      <c r="C99" s="125"/>
      <c r="D99" s="126"/>
      <c r="E99" s="127" t="s">
        <v>120</v>
      </c>
      <c r="F99" s="128"/>
      <c r="G99" s="128"/>
      <c r="H99" s="128">
        <v>948</v>
      </c>
      <c r="I99" s="128">
        <v>788</v>
      </c>
      <c r="J99" s="128">
        <v>882</v>
      </c>
      <c r="K99" s="128">
        <v>752</v>
      </c>
      <c r="L99" s="128"/>
      <c r="M99" s="128"/>
      <c r="N99" s="128"/>
      <c r="O99" s="128"/>
      <c r="P99" s="128"/>
      <c r="Q99" s="128"/>
      <c r="R99" s="127">
        <f t="shared" si="13"/>
        <v>1830</v>
      </c>
      <c r="S99" s="129">
        <f t="shared" si="14"/>
        <v>183</v>
      </c>
      <c r="T99" s="129">
        <f t="shared" si="15"/>
        <v>154</v>
      </c>
      <c r="U99" s="130">
        <f t="shared" si="16"/>
        <v>28.8</v>
      </c>
    </row>
    <row r="100" spans="1:21" ht="15.6" x14ac:dyDescent="0.3">
      <c r="A100" s="127">
        <v>13</v>
      </c>
      <c r="B100" s="125" t="s">
        <v>141</v>
      </c>
      <c r="C100" s="125"/>
      <c r="D100" s="126"/>
      <c r="E100" s="127" t="s">
        <v>24</v>
      </c>
      <c r="F100" s="128">
        <v>900</v>
      </c>
      <c r="G100" s="128">
        <v>795</v>
      </c>
      <c r="H100" s="128">
        <v>927</v>
      </c>
      <c r="I100" s="128">
        <v>802</v>
      </c>
      <c r="J100" s="128"/>
      <c r="K100" s="128"/>
      <c r="L100" s="128"/>
      <c r="M100" s="128"/>
      <c r="N100" s="128"/>
      <c r="O100" s="128"/>
      <c r="P100" s="128"/>
      <c r="Q100" s="128"/>
      <c r="R100" s="127">
        <f t="shared" si="13"/>
        <v>1827</v>
      </c>
      <c r="S100" s="129">
        <f t="shared" si="14"/>
        <v>182.7</v>
      </c>
      <c r="T100" s="129">
        <f t="shared" si="15"/>
        <v>159.69999999999999</v>
      </c>
      <c r="U100" s="130">
        <f t="shared" si="16"/>
        <v>24.240000000000009</v>
      </c>
    </row>
    <row r="101" spans="1:21" ht="15.6" x14ac:dyDescent="0.3">
      <c r="A101" s="127">
        <v>14</v>
      </c>
      <c r="B101" s="125" t="s">
        <v>79</v>
      </c>
      <c r="C101" s="125"/>
      <c r="D101" s="126"/>
      <c r="E101" s="127" t="s">
        <v>22</v>
      </c>
      <c r="F101" s="128">
        <v>901</v>
      </c>
      <c r="G101" s="128">
        <v>866</v>
      </c>
      <c r="H101" s="128">
        <v>925</v>
      </c>
      <c r="I101" s="128">
        <v>860</v>
      </c>
      <c r="J101" s="128"/>
      <c r="K101" s="128"/>
      <c r="L101" s="128"/>
      <c r="M101" s="128"/>
      <c r="N101" s="128"/>
      <c r="O101" s="128"/>
      <c r="P101" s="128"/>
      <c r="Q101" s="128"/>
      <c r="R101" s="127">
        <f t="shared" si="13"/>
        <v>1826</v>
      </c>
      <c r="S101" s="129">
        <f t="shared" si="14"/>
        <v>182.6</v>
      </c>
      <c r="T101" s="129">
        <f t="shared" si="15"/>
        <v>172.6</v>
      </c>
      <c r="U101" s="130">
        <f t="shared" si="16"/>
        <v>13.920000000000005</v>
      </c>
    </row>
    <row r="102" spans="1:21" ht="15.6" x14ac:dyDescent="0.3">
      <c r="A102" s="127">
        <v>15</v>
      </c>
      <c r="B102" s="125" t="s">
        <v>189</v>
      </c>
      <c r="C102" s="125"/>
      <c r="D102" s="126"/>
      <c r="E102" s="127" t="s">
        <v>36</v>
      </c>
      <c r="F102" s="128">
        <v>944</v>
      </c>
      <c r="G102" s="128">
        <v>744</v>
      </c>
      <c r="H102" s="128">
        <v>816</v>
      </c>
      <c r="I102" s="128">
        <v>651</v>
      </c>
      <c r="J102" s="128">
        <v>977</v>
      </c>
      <c r="K102" s="128">
        <v>777</v>
      </c>
      <c r="L102" s="128"/>
      <c r="M102" s="128"/>
      <c r="N102" s="128"/>
      <c r="O102" s="128"/>
      <c r="P102" s="128"/>
      <c r="Q102" s="128"/>
      <c r="R102" s="127">
        <f t="shared" si="13"/>
        <v>2737</v>
      </c>
      <c r="S102" s="129">
        <f t="shared" si="14"/>
        <v>182.46666666666667</v>
      </c>
      <c r="T102" s="129">
        <f t="shared" si="15"/>
        <v>144.80000000000001</v>
      </c>
      <c r="U102" s="130">
        <f t="shared" si="16"/>
        <v>36.159999999999989</v>
      </c>
    </row>
    <row r="103" spans="1:21" ht="15.6" x14ac:dyDescent="0.3">
      <c r="A103" s="127">
        <v>16</v>
      </c>
      <c r="B103" s="125" t="s">
        <v>145</v>
      </c>
      <c r="C103" s="125"/>
      <c r="D103" s="126"/>
      <c r="E103" s="127" t="s">
        <v>30</v>
      </c>
      <c r="F103" s="128">
        <v>888</v>
      </c>
      <c r="G103" s="128">
        <v>693</v>
      </c>
      <c r="H103" s="128">
        <v>927</v>
      </c>
      <c r="I103" s="128">
        <v>722</v>
      </c>
      <c r="J103" s="128"/>
      <c r="K103" s="128"/>
      <c r="L103" s="128"/>
      <c r="M103" s="128"/>
      <c r="N103" s="128"/>
      <c r="O103" s="128"/>
      <c r="P103" s="128"/>
      <c r="Q103" s="128"/>
      <c r="R103" s="127">
        <f t="shared" si="13"/>
        <v>1815</v>
      </c>
      <c r="S103" s="129">
        <f t="shared" si="14"/>
        <v>181.5</v>
      </c>
      <c r="T103" s="129">
        <f t="shared" si="15"/>
        <v>141.5</v>
      </c>
      <c r="U103" s="130">
        <f t="shared" si="16"/>
        <v>38.800000000000004</v>
      </c>
    </row>
    <row r="104" spans="1:21" ht="15.6" x14ac:dyDescent="0.3">
      <c r="A104" s="127">
        <v>17</v>
      </c>
      <c r="B104" s="125" t="s">
        <v>135</v>
      </c>
      <c r="C104" s="125"/>
      <c r="D104" s="126"/>
      <c r="E104" s="127" t="s">
        <v>117</v>
      </c>
      <c r="F104" s="128">
        <v>905</v>
      </c>
      <c r="G104" s="128">
        <v>635</v>
      </c>
      <c r="H104" s="128">
        <v>907</v>
      </c>
      <c r="I104" s="128">
        <v>607</v>
      </c>
      <c r="J104" s="128"/>
      <c r="K104" s="128"/>
      <c r="L104" s="128"/>
      <c r="M104" s="128"/>
      <c r="N104" s="128"/>
      <c r="O104" s="128"/>
      <c r="P104" s="128"/>
      <c r="Q104" s="128"/>
      <c r="R104" s="127">
        <f t="shared" si="13"/>
        <v>1812</v>
      </c>
      <c r="S104" s="129">
        <f t="shared" si="14"/>
        <v>181.2</v>
      </c>
      <c r="T104" s="129">
        <f t="shared" si="15"/>
        <v>124.2</v>
      </c>
      <c r="U104" s="130">
        <f t="shared" si="16"/>
        <v>52.64</v>
      </c>
    </row>
    <row r="105" spans="1:21" ht="15.6" x14ac:dyDescent="0.3">
      <c r="A105" s="127">
        <v>18</v>
      </c>
      <c r="B105" s="125" t="s">
        <v>142</v>
      </c>
      <c r="C105" s="125"/>
      <c r="D105" s="126"/>
      <c r="E105" s="127" t="s">
        <v>24</v>
      </c>
      <c r="F105" s="128">
        <v>865</v>
      </c>
      <c r="G105" s="128">
        <v>705</v>
      </c>
      <c r="H105" s="128">
        <v>845</v>
      </c>
      <c r="I105" s="128">
        <v>650</v>
      </c>
      <c r="J105" s="128">
        <v>1007</v>
      </c>
      <c r="K105" s="128">
        <v>787</v>
      </c>
      <c r="L105" s="128"/>
      <c r="M105" s="128"/>
      <c r="N105" s="128"/>
      <c r="O105" s="128"/>
      <c r="P105" s="128"/>
      <c r="Q105" s="128"/>
      <c r="R105" s="127">
        <f t="shared" si="13"/>
        <v>2717</v>
      </c>
      <c r="S105" s="129">
        <f t="shared" si="14"/>
        <v>181.13333333333333</v>
      </c>
      <c r="T105" s="129">
        <f t="shared" si="15"/>
        <v>142.80000000000001</v>
      </c>
      <c r="U105" s="130">
        <f t="shared" si="16"/>
        <v>37.759999999999991</v>
      </c>
    </row>
    <row r="106" spans="1:21" ht="15.6" x14ac:dyDescent="0.3">
      <c r="A106" s="127">
        <v>19</v>
      </c>
      <c r="B106" s="125" t="s">
        <v>86</v>
      </c>
      <c r="C106" s="125"/>
      <c r="D106" s="126"/>
      <c r="E106" s="127" t="s">
        <v>21</v>
      </c>
      <c r="F106" s="128">
        <v>901</v>
      </c>
      <c r="G106" s="128">
        <v>771</v>
      </c>
      <c r="H106" s="128">
        <v>902</v>
      </c>
      <c r="I106" s="128">
        <v>757</v>
      </c>
      <c r="J106" s="128"/>
      <c r="K106" s="128"/>
      <c r="L106" s="128"/>
      <c r="M106" s="128"/>
      <c r="N106" s="128"/>
      <c r="O106" s="128"/>
      <c r="P106" s="128"/>
      <c r="Q106" s="128"/>
      <c r="R106" s="127">
        <f t="shared" si="13"/>
        <v>1803</v>
      </c>
      <c r="S106" s="129">
        <f t="shared" si="14"/>
        <v>180.3</v>
      </c>
      <c r="T106" s="129">
        <f t="shared" si="15"/>
        <v>152.80000000000001</v>
      </c>
      <c r="U106" s="130">
        <f t="shared" si="16"/>
        <v>29.759999999999991</v>
      </c>
    </row>
    <row r="107" spans="1:21" ht="15.6" x14ac:dyDescent="0.3">
      <c r="A107" s="127">
        <v>20</v>
      </c>
      <c r="B107" s="125" t="s">
        <v>89</v>
      </c>
      <c r="C107" s="125"/>
      <c r="D107" s="126"/>
      <c r="E107" s="127" t="s">
        <v>32</v>
      </c>
      <c r="F107" s="128">
        <v>884</v>
      </c>
      <c r="G107" s="128">
        <v>694</v>
      </c>
      <c r="H107" s="128">
        <v>917</v>
      </c>
      <c r="I107" s="128">
        <v>712</v>
      </c>
      <c r="J107" s="128"/>
      <c r="K107" s="128"/>
      <c r="L107" s="128"/>
      <c r="M107" s="128"/>
      <c r="N107" s="128"/>
      <c r="O107" s="128"/>
      <c r="P107" s="128"/>
      <c r="Q107" s="128"/>
      <c r="R107" s="127">
        <f t="shared" si="13"/>
        <v>1801</v>
      </c>
      <c r="S107" s="129">
        <f t="shared" si="14"/>
        <v>180.1</v>
      </c>
      <c r="T107" s="129">
        <f t="shared" si="15"/>
        <v>140.6</v>
      </c>
      <c r="U107" s="130">
        <f t="shared" si="16"/>
        <v>39.52000000000001</v>
      </c>
    </row>
    <row r="108" spans="1:21" ht="15.6" x14ac:dyDescent="0.3">
      <c r="A108" s="127">
        <v>21</v>
      </c>
      <c r="B108" s="125" t="s">
        <v>170</v>
      </c>
      <c r="C108" s="125"/>
      <c r="D108" s="126"/>
      <c r="E108" s="127" t="s">
        <v>31</v>
      </c>
      <c r="F108" s="128">
        <v>908</v>
      </c>
      <c r="G108" s="128">
        <v>613</v>
      </c>
      <c r="H108" s="128">
        <v>885</v>
      </c>
      <c r="I108" s="128">
        <v>615</v>
      </c>
      <c r="J108" s="128"/>
      <c r="K108" s="128"/>
      <c r="L108" s="128"/>
      <c r="M108" s="128"/>
      <c r="N108" s="128"/>
      <c r="O108" s="128"/>
      <c r="P108" s="128"/>
      <c r="Q108" s="128"/>
      <c r="R108" s="127">
        <f t="shared" si="13"/>
        <v>1793</v>
      </c>
      <c r="S108" s="129">
        <f t="shared" si="14"/>
        <v>179.3</v>
      </c>
      <c r="T108" s="129">
        <f t="shared" si="15"/>
        <v>122.8</v>
      </c>
      <c r="U108" s="130">
        <f t="shared" si="16"/>
        <v>53.760000000000005</v>
      </c>
    </row>
    <row r="109" spans="1:21" ht="15.6" x14ac:dyDescent="0.3">
      <c r="A109" s="127">
        <v>22</v>
      </c>
      <c r="B109" s="125" t="s">
        <v>81</v>
      </c>
      <c r="C109" s="125"/>
      <c r="D109" s="126"/>
      <c r="E109" s="127" t="s">
        <v>20</v>
      </c>
      <c r="F109" s="128">
        <v>803</v>
      </c>
      <c r="G109" s="128">
        <v>583</v>
      </c>
      <c r="H109" s="128">
        <v>939</v>
      </c>
      <c r="I109" s="128">
        <v>644</v>
      </c>
      <c r="J109" s="128">
        <v>939</v>
      </c>
      <c r="K109" s="128">
        <v>669</v>
      </c>
      <c r="L109" s="128"/>
      <c r="M109" s="128"/>
      <c r="N109" s="128"/>
      <c r="O109" s="128"/>
      <c r="P109" s="128"/>
      <c r="Q109" s="128"/>
      <c r="R109" s="127">
        <f t="shared" si="13"/>
        <v>2681</v>
      </c>
      <c r="S109" s="129">
        <f t="shared" si="14"/>
        <v>178.73333333333332</v>
      </c>
      <c r="T109" s="129">
        <f t="shared" si="15"/>
        <v>126.4</v>
      </c>
      <c r="U109" s="130">
        <f t="shared" si="16"/>
        <v>50.879999999999995</v>
      </c>
    </row>
    <row r="110" spans="1:21" ht="15.6" x14ac:dyDescent="0.3">
      <c r="A110" s="127">
        <v>23</v>
      </c>
      <c r="B110" s="125" t="s">
        <v>92</v>
      </c>
      <c r="C110" s="125"/>
      <c r="D110" s="126"/>
      <c r="E110" s="127" t="s">
        <v>116</v>
      </c>
      <c r="F110" s="128">
        <v>892</v>
      </c>
      <c r="G110" s="128">
        <v>592</v>
      </c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7">
        <f t="shared" si="13"/>
        <v>892</v>
      </c>
      <c r="S110" s="129">
        <f t="shared" si="14"/>
        <v>178.4</v>
      </c>
      <c r="T110" s="129">
        <f t="shared" si="15"/>
        <v>118.4</v>
      </c>
      <c r="U110" s="130">
        <f t="shared" si="16"/>
        <v>57.28</v>
      </c>
    </row>
    <row r="111" spans="1:21" ht="15.6" x14ac:dyDescent="0.3">
      <c r="A111" s="127">
        <v>24</v>
      </c>
      <c r="B111" s="125" t="s">
        <v>87</v>
      </c>
      <c r="C111" s="125"/>
      <c r="D111" s="126"/>
      <c r="E111" s="127" t="s">
        <v>34</v>
      </c>
      <c r="F111" s="128">
        <v>858</v>
      </c>
      <c r="G111" s="128">
        <v>643</v>
      </c>
      <c r="H111" s="128">
        <v>921</v>
      </c>
      <c r="I111" s="128">
        <v>676</v>
      </c>
      <c r="J111" s="128"/>
      <c r="K111" s="128"/>
      <c r="L111" s="128"/>
      <c r="M111" s="128"/>
      <c r="N111" s="128"/>
      <c r="O111" s="128"/>
      <c r="P111" s="128"/>
      <c r="Q111" s="128"/>
      <c r="R111" s="127">
        <f t="shared" si="13"/>
        <v>1779</v>
      </c>
      <c r="S111" s="129">
        <f t="shared" si="14"/>
        <v>177.9</v>
      </c>
      <c r="T111" s="129">
        <f t="shared" si="15"/>
        <v>131.9</v>
      </c>
      <c r="U111" s="130">
        <f t="shared" si="16"/>
        <v>46.48</v>
      </c>
    </row>
    <row r="112" spans="1:21" ht="15.6" x14ac:dyDescent="0.3">
      <c r="A112" s="127">
        <v>25</v>
      </c>
      <c r="B112" s="125" t="s">
        <v>161</v>
      </c>
      <c r="C112" s="125"/>
      <c r="D112" s="126"/>
      <c r="E112" s="127" t="s">
        <v>56</v>
      </c>
      <c r="F112" s="128">
        <v>883</v>
      </c>
      <c r="G112" s="128">
        <v>773</v>
      </c>
      <c r="H112" s="128">
        <v>894</v>
      </c>
      <c r="I112" s="128">
        <v>754</v>
      </c>
      <c r="J112" s="128"/>
      <c r="K112" s="128"/>
      <c r="L112" s="128"/>
      <c r="M112" s="128"/>
      <c r="N112" s="128"/>
      <c r="O112" s="128"/>
      <c r="P112" s="128"/>
      <c r="Q112" s="128"/>
      <c r="R112" s="127">
        <f t="shared" si="13"/>
        <v>1777</v>
      </c>
      <c r="S112" s="129">
        <f t="shared" si="14"/>
        <v>177.7</v>
      </c>
      <c r="T112" s="129">
        <f t="shared" si="15"/>
        <v>152.69999999999999</v>
      </c>
      <c r="U112" s="130">
        <f t="shared" si="16"/>
        <v>29.840000000000011</v>
      </c>
    </row>
    <row r="113" spans="1:21" ht="15.6" x14ac:dyDescent="0.3">
      <c r="A113" s="127">
        <v>26</v>
      </c>
      <c r="B113" s="125" t="s">
        <v>85</v>
      </c>
      <c r="C113" s="125"/>
      <c r="D113" s="126"/>
      <c r="E113" s="127" t="s">
        <v>25</v>
      </c>
      <c r="F113" s="128">
        <v>881</v>
      </c>
      <c r="G113" s="128">
        <v>666</v>
      </c>
      <c r="H113" s="128">
        <v>855</v>
      </c>
      <c r="I113" s="128">
        <v>630</v>
      </c>
      <c r="J113" s="128">
        <v>928</v>
      </c>
      <c r="K113" s="128">
        <v>688</v>
      </c>
      <c r="L113" s="128"/>
      <c r="M113" s="128"/>
      <c r="N113" s="128"/>
      <c r="O113" s="128"/>
      <c r="P113" s="128"/>
      <c r="Q113" s="128"/>
      <c r="R113" s="127">
        <f t="shared" si="13"/>
        <v>2664</v>
      </c>
      <c r="S113" s="129">
        <f t="shared" si="14"/>
        <v>177.6</v>
      </c>
      <c r="T113" s="129">
        <f t="shared" si="15"/>
        <v>132.26666666666668</v>
      </c>
      <c r="U113" s="130">
        <f t="shared" si="16"/>
        <v>46.18666666666666</v>
      </c>
    </row>
    <row r="114" spans="1:21" ht="15.6" x14ac:dyDescent="0.3">
      <c r="A114" s="127">
        <v>27</v>
      </c>
      <c r="B114" s="125" t="s">
        <v>88</v>
      </c>
      <c r="C114" s="125"/>
      <c r="D114" s="126"/>
      <c r="E114" s="127" t="s">
        <v>28</v>
      </c>
      <c r="F114" s="128">
        <v>913</v>
      </c>
      <c r="G114" s="128">
        <v>693</v>
      </c>
      <c r="H114" s="128">
        <v>884</v>
      </c>
      <c r="I114" s="128">
        <v>679</v>
      </c>
      <c r="J114" s="128">
        <v>865</v>
      </c>
      <c r="K114" s="128">
        <v>655</v>
      </c>
      <c r="L114" s="128"/>
      <c r="M114" s="128"/>
      <c r="N114" s="128"/>
      <c r="O114" s="128"/>
      <c r="P114" s="128"/>
      <c r="Q114" s="128"/>
      <c r="R114" s="127">
        <f t="shared" si="13"/>
        <v>2662</v>
      </c>
      <c r="S114" s="129">
        <f t="shared" si="14"/>
        <v>177.46666666666667</v>
      </c>
      <c r="T114" s="129">
        <f t="shared" si="15"/>
        <v>135.13333333333333</v>
      </c>
      <c r="U114" s="130">
        <f t="shared" si="16"/>
        <v>43.893333333333345</v>
      </c>
    </row>
    <row r="115" spans="1:21" ht="15.6" x14ac:dyDescent="0.3">
      <c r="A115" s="127">
        <v>28</v>
      </c>
      <c r="B115" s="125" t="s">
        <v>179</v>
      </c>
      <c r="C115" s="125"/>
      <c r="D115" s="126"/>
      <c r="E115" s="127" t="s">
        <v>121</v>
      </c>
      <c r="F115" s="128">
        <v>1021</v>
      </c>
      <c r="G115" s="128">
        <v>801</v>
      </c>
      <c r="H115" s="128">
        <v>752</v>
      </c>
      <c r="I115" s="128">
        <v>632</v>
      </c>
      <c r="J115" s="128"/>
      <c r="K115" s="128"/>
      <c r="L115" s="128"/>
      <c r="M115" s="128"/>
      <c r="N115" s="128"/>
      <c r="O115" s="128"/>
      <c r="P115" s="128"/>
      <c r="Q115" s="128"/>
      <c r="R115" s="127">
        <f t="shared" si="13"/>
        <v>1773</v>
      </c>
      <c r="S115" s="129">
        <f t="shared" si="14"/>
        <v>177.3</v>
      </c>
      <c r="T115" s="129">
        <f t="shared" si="15"/>
        <v>143.30000000000001</v>
      </c>
      <c r="U115" s="130">
        <f t="shared" si="16"/>
        <v>37.359999999999992</v>
      </c>
    </row>
    <row r="116" spans="1:21" ht="15.6" x14ac:dyDescent="0.3">
      <c r="A116" s="127">
        <v>29</v>
      </c>
      <c r="B116" s="125" t="s">
        <v>82</v>
      </c>
      <c r="C116" s="125"/>
      <c r="D116" s="126"/>
      <c r="E116" s="127" t="s">
        <v>63</v>
      </c>
      <c r="F116" s="128">
        <v>887</v>
      </c>
      <c r="G116" s="128">
        <v>747</v>
      </c>
      <c r="H116" s="128">
        <v>885</v>
      </c>
      <c r="I116" s="128">
        <v>725</v>
      </c>
      <c r="J116" s="128"/>
      <c r="K116" s="128"/>
      <c r="L116" s="128"/>
      <c r="M116" s="128"/>
      <c r="N116" s="128"/>
      <c r="O116" s="128"/>
      <c r="P116" s="128"/>
      <c r="Q116" s="128"/>
      <c r="R116" s="127">
        <f t="shared" si="13"/>
        <v>1772</v>
      </c>
      <c r="S116" s="129">
        <f t="shared" si="14"/>
        <v>177.2</v>
      </c>
      <c r="T116" s="129">
        <f t="shared" si="15"/>
        <v>147.19999999999999</v>
      </c>
      <c r="U116" s="130">
        <f t="shared" si="16"/>
        <v>34.240000000000009</v>
      </c>
    </row>
    <row r="117" spans="1:21" ht="15.6" x14ac:dyDescent="0.3">
      <c r="A117" s="127">
        <v>30</v>
      </c>
      <c r="B117" s="125" t="s">
        <v>207</v>
      </c>
      <c r="C117" s="125"/>
      <c r="D117" s="126"/>
      <c r="E117" s="127" t="s">
        <v>23</v>
      </c>
      <c r="F117" s="128"/>
      <c r="G117" s="128"/>
      <c r="H117" s="128">
        <v>873</v>
      </c>
      <c r="I117" s="128">
        <v>773</v>
      </c>
      <c r="J117" s="128"/>
      <c r="K117" s="128"/>
      <c r="L117" s="128"/>
      <c r="M117" s="128"/>
      <c r="N117" s="128"/>
      <c r="O117" s="128"/>
      <c r="P117" s="128"/>
      <c r="Q117" s="128"/>
      <c r="R117" s="127">
        <f t="shared" si="13"/>
        <v>873</v>
      </c>
      <c r="S117" s="129">
        <f t="shared" si="14"/>
        <v>174.6</v>
      </c>
      <c r="T117" s="129">
        <f t="shared" si="15"/>
        <v>154.6</v>
      </c>
      <c r="U117" s="130">
        <f t="shared" si="16"/>
        <v>28.320000000000007</v>
      </c>
    </row>
    <row r="118" spans="1:21" ht="15.6" x14ac:dyDescent="0.3">
      <c r="A118" s="127">
        <v>31</v>
      </c>
      <c r="B118" s="125" t="s">
        <v>80</v>
      </c>
      <c r="C118" s="125"/>
      <c r="D118" s="126"/>
      <c r="E118" s="127" t="s">
        <v>37</v>
      </c>
      <c r="F118" s="128">
        <v>855</v>
      </c>
      <c r="G118" s="128">
        <v>670</v>
      </c>
      <c r="H118" s="128">
        <v>890</v>
      </c>
      <c r="I118" s="128">
        <v>665</v>
      </c>
      <c r="J118" s="128"/>
      <c r="K118" s="128"/>
      <c r="L118" s="128"/>
      <c r="M118" s="128"/>
      <c r="N118" s="128"/>
      <c r="O118" s="128"/>
      <c r="P118" s="128"/>
      <c r="Q118" s="128"/>
      <c r="R118" s="127">
        <f t="shared" si="13"/>
        <v>1745</v>
      </c>
      <c r="S118" s="129">
        <f t="shared" si="14"/>
        <v>174.5</v>
      </c>
      <c r="T118" s="129">
        <f t="shared" si="15"/>
        <v>133.5</v>
      </c>
      <c r="U118" s="130">
        <f t="shared" si="16"/>
        <v>45.2</v>
      </c>
    </row>
    <row r="119" spans="1:21" ht="15.6" x14ac:dyDescent="0.3">
      <c r="A119" s="127">
        <v>32</v>
      </c>
      <c r="B119" s="125" t="s">
        <v>91</v>
      </c>
      <c r="C119" s="125"/>
      <c r="D119" s="126"/>
      <c r="E119" s="127" t="s">
        <v>33</v>
      </c>
      <c r="F119" s="128">
        <v>808</v>
      </c>
      <c r="G119" s="128">
        <v>578</v>
      </c>
      <c r="H119" s="128">
        <v>926</v>
      </c>
      <c r="I119" s="128">
        <v>626</v>
      </c>
      <c r="J119" s="128"/>
      <c r="K119" s="128"/>
      <c r="L119" s="128"/>
      <c r="M119" s="128"/>
      <c r="N119" s="128"/>
      <c r="O119" s="128"/>
      <c r="P119" s="128"/>
      <c r="Q119" s="128"/>
      <c r="R119" s="127">
        <f t="shared" si="13"/>
        <v>1734</v>
      </c>
      <c r="S119" s="129">
        <f t="shared" si="14"/>
        <v>173.4</v>
      </c>
      <c r="T119" s="129">
        <f t="shared" si="15"/>
        <v>120.4</v>
      </c>
      <c r="U119" s="130">
        <f t="shared" si="16"/>
        <v>55.68</v>
      </c>
    </row>
    <row r="120" spans="1:21" ht="15.6" x14ac:dyDescent="0.3">
      <c r="A120" s="127">
        <v>33</v>
      </c>
      <c r="B120" s="125" t="s">
        <v>218</v>
      </c>
      <c r="C120" s="125"/>
      <c r="D120" s="126"/>
      <c r="E120" s="127" t="s">
        <v>173</v>
      </c>
      <c r="F120" s="128"/>
      <c r="G120" s="128"/>
      <c r="H120" s="128">
        <v>861</v>
      </c>
      <c r="I120" s="128">
        <v>561</v>
      </c>
      <c r="J120" s="128"/>
      <c r="K120" s="128"/>
      <c r="L120" s="128"/>
      <c r="M120" s="128"/>
      <c r="N120" s="128"/>
      <c r="O120" s="128"/>
      <c r="P120" s="128"/>
      <c r="Q120" s="128"/>
      <c r="R120" s="127">
        <f t="shared" ref="R120:R138" si="17">SUM(F120,H120,J120,L120,N120,P120)</f>
        <v>861</v>
      </c>
      <c r="S120" s="129">
        <f t="shared" ref="S120:S138" si="18">AVERAGE(F120,H120,J120,L120,N120,P120)/5</f>
        <v>172.2</v>
      </c>
      <c r="T120" s="129">
        <f t="shared" ref="T120:T138" si="19">AVERAGE(G120,I120,K120,M120,O120,Q120)/5</f>
        <v>112.2</v>
      </c>
      <c r="U120" s="130">
        <f t="shared" si="16"/>
        <v>60</v>
      </c>
    </row>
    <row r="121" spans="1:21" ht="15.6" x14ac:dyDescent="0.3">
      <c r="A121" s="127">
        <v>34</v>
      </c>
      <c r="B121" s="125" t="s">
        <v>232</v>
      </c>
      <c r="C121" s="125"/>
      <c r="D121" s="126"/>
      <c r="E121" s="127" t="s">
        <v>35</v>
      </c>
      <c r="F121" s="128"/>
      <c r="G121" s="128"/>
      <c r="H121" s="128"/>
      <c r="I121" s="128"/>
      <c r="J121" s="128">
        <v>858</v>
      </c>
      <c r="K121" s="128">
        <v>643</v>
      </c>
      <c r="L121" s="128"/>
      <c r="M121" s="128"/>
      <c r="N121" s="128"/>
      <c r="O121" s="128"/>
      <c r="P121" s="128"/>
      <c r="Q121" s="128"/>
      <c r="R121" s="127">
        <f t="shared" si="17"/>
        <v>858</v>
      </c>
      <c r="S121" s="129">
        <f t="shared" si="18"/>
        <v>171.6</v>
      </c>
      <c r="T121" s="129">
        <f t="shared" si="19"/>
        <v>128.6</v>
      </c>
      <c r="U121" s="130">
        <f t="shared" si="16"/>
        <v>49.120000000000005</v>
      </c>
    </row>
    <row r="122" spans="1:21" ht="15.6" x14ac:dyDescent="0.3">
      <c r="A122" s="127">
        <v>35</v>
      </c>
      <c r="B122" s="125" t="s">
        <v>133</v>
      </c>
      <c r="C122" s="125"/>
      <c r="D122" s="126"/>
      <c r="E122" s="127" t="s">
        <v>117</v>
      </c>
      <c r="F122" s="128">
        <v>844</v>
      </c>
      <c r="G122" s="128">
        <v>544</v>
      </c>
      <c r="H122" s="128">
        <v>850</v>
      </c>
      <c r="I122" s="128">
        <v>600</v>
      </c>
      <c r="J122" s="128"/>
      <c r="K122" s="128"/>
      <c r="L122" s="128"/>
      <c r="M122" s="128"/>
      <c r="N122" s="128"/>
      <c r="O122" s="128"/>
      <c r="P122" s="128"/>
      <c r="Q122" s="128"/>
      <c r="R122" s="127">
        <f t="shared" si="17"/>
        <v>1694</v>
      </c>
      <c r="S122" s="129">
        <f t="shared" si="18"/>
        <v>169.4</v>
      </c>
      <c r="T122" s="129">
        <f t="shared" si="19"/>
        <v>114.4</v>
      </c>
      <c r="U122" s="130">
        <f t="shared" si="16"/>
        <v>60</v>
      </c>
    </row>
    <row r="123" spans="1:21" ht="15.6" x14ac:dyDescent="0.3">
      <c r="A123" s="127">
        <v>36</v>
      </c>
      <c r="B123" s="125" t="s">
        <v>217</v>
      </c>
      <c r="C123" s="125"/>
      <c r="D123" s="126"/>
      <c r="E123" s="127" t="s">
        <v>173</v>
      </c>
      <c r="F123" s="128"/>
      <c r="G123" s="128"/>
      <c r="H123" s="128">
        <v>789</v>
      </c>
      <c r="I123" s="128">
        <v>489</v>
      </c>
      <c r="J123" s="128">
        <v>853</v>
      </c>
      <c r="K123" s="128">
        <v>553</v>
      </c>
      <c r="L123" s="128"/>
      <c r="M123" s="128"/>
      <c r="N123" s="128"/>
      <c r="O123" s="128"/>
      <c r="P123" s="128"/>
      <c r="Q123" s="128"/>
      <c r="R123" s="127">
        <f t="shared" si="17"/>
        <v>1642</v>
      </c>
      <c r="S123" s="129">
        <f t="shared" si="18"/>
        <v>164.2</v>
      </c>
      <c r="T123" s="129">
        <f t="shared" si="19"/>
        <v>104.2</v>
      </c>
      <c r="U123" s="130">
        <f t="shared" si="16"/>
        <v>60</v>
      </c>
    </row>
    <row r="124" spans="1:21" ht="15.6" x14ac:dyDescent="0.3">
      <c r="A124" s="127">
        <v>37</v>
      </c>
      <c r="B124" s="125" t="s">
        <v>205</v>
      </c>
      <c r="C124" s="125"/>
      <c r="D124" s="126"/>
      <c r="E124" s="127" t="s">
        <v>110</v>
      </c>
      <c r="F124" s="128"/>
      <c r="G124" s="128"/>
      <c r="H124" s="128">
        <v>872</v>
      </c>
      <c r="I124" s="128">
        <v>572</v>
      </c>
      <c r="J124" s="128">
        <v>762</v>
      </c>
      <c r="K124" s="128">
        <v>462</v>
      </c>
      <c r="L124" s="128"/>
      <c r="M124" s="128"/>
      <c r="N124" s="128"/>
      <c r="O124" s="128"/>
      <c r="P124" s="128"/>
      <c r="Q124" s="128"/>
      <c r="R124" s="127">
        <f t="shared" si="17"/>
        <v>1634</v>
      </c>
      <c r="S124" s="129">
        <f t="shared" si="18"/>
        <v>163.4</v>
      </c>
      <c r="T124" s="129">
        <f t="shared" si="19"/>
        <v>103.4</v>
      </c>
      <c r="U124" s="130">
        <f t="shared" si="16"/>
        <v>60</v>
      </c>
    </row>
    <row r="125" spans="1:21" ht="15.6" x14ac:dyDescent="0.3">
      <c r="A125" s="127">
        <v>38</v>
      </c>
      <c r="B125" s="125" t="s">
        <v>224</v>
      </c>
      <c r="C125" s="125"/>
      <c r="D125" s="126"/>
      <c r="E125" s="127" t="s">
        <v>116</v>
      </c>
      <c r="F125" s="128"/>
      <c r="G125" s="128"/>
      <c r="H125" s="128">
        <v>801</v>
      </c>
      <c r="I125" s="128">
        <v>501</v>
      </c>
      <c r="J125" s="128"/>
      <c r="K125" s="128"/>
      <c r="L125" s="128"/>
      <c r="M125" s="128"/>
      <c r="N125" s="128"/>
      <c r="O125" s="128"/>
      <c r="P125" s="128"/>
      <c r="Q125" s="128"/>
      <c r="R125" s="127">
        <f t="shared" si="17"/>
        <v>801</v>
      </c>
      <c r="S125" s="129">
        <f t="shared" si="18"/>
        <v>160.19999999999999</v>
      </c>
      <c r="T125" s="129">
        <f t="shared" si="19"/>
        <v>100.2</v>
      </c>
      <c r="U125" s="130">
        <f t="shared" si="16"/>
        <v>60</v>
      </c>
    </row>
    <row r="126" spans="1:21" ht="15.6" x14ac:dyDescent="0.3">
      <c r="A126" s="127">
        <v>39</v>
      </c>
      <c r="B126" s="125" t="s">
        <v>167</v>
      </c>
      <c r="C126" s="125"/>
      <c r="D126" s="126"/>
      <c r="E126" s="127" t="s">
        <v>173</v>
      </c>
      <c r="F126" s="128">
        <v>782</v>
      </c>
      <c r="G126" s="128">
        <v>482</v>
      </c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7">
        <f t="shared" si="17"/>
        <v>782</v>
      </c>
      <c r="S126" s="129">
        <f t="shared" si="18"/>
        <v>156.4</v>
      </c>
      <c r="T126" s="129">
        <f t="shared" si="19"/>
        <v>96.4</v>
      </c>
      <c r="U126" s="130">
        <f t="shared" si="16"/>
        <v>60</v>
      </c>
    </row>
    <row r="127" spans="1:21" ht="15.6" x14ac:dyDescent="0.3">
      <c r="A127" s="127">
        <v>40</v>
      </c>
      <c r="B127" s="125" t="s">
        <v>113</v>
      </c>
      <c r="C127" s="125"/>
      <c r="D127" s="126"/>
      <c r="E127" s="127" t="s">
        <v>35</v>
      </c>
      <c r="F127" s="128">
        <v>776</v>
      </c>
      <c r="G127" s="128">
        <v>476</v>
      </c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7">
        <f t="shared" si="17"/>
        <v>776</v>
      </c>
      <c r="S127" s="129">
        <f t="shared" si="18"/>
        <v>155.19999999999999</v>
      </c>
      <c r="T127" s="129">
        <f t="shared" si="19"/>
        <v>95.2</v>
      </c>
      <c r="U127" s="130">
        <f t="shared" si="16"/>
        <v>60</v>
      </c>
    </row>
    <row r="128" spans="1:21" ht="15.6" x14ac:dyDescent="0.3">
      <c r="A128" s="127">
        <v>41</v>
      </c>
      <c r="B128" s="125" t="s">
        <v>183</v>
      </c>
      <c r="C128" s="125"/>
      <c r="D128" s="126"/>
      <c r="E128" s="127" t="s">
        <v>176</v>
      </c>
      <c r="F128" s="128">
        <v>741</v>
      </c>
      <c r="G128" s="128">
        <v>441</v>
      </c>
      <c r="H128" s="128">
        <v>806</v>
      </c>
      <c r="I128" s="128">
        <v>506</v>
      </c>
      <c r="J128" s="128"/>
      <c r="K128" s="128"/>
      <c r="L128" s="128"/>
      <c r="M128" s="128"/>
      <c r="N128" s="128"/>
      <c r="O128" s="128"/>
      <c r="P128" s="128"/>
      <c r="Q128" s="128"/>
      <c r="R128" s="127">
        <f t="shared" si="17"/>
        <v>1547</v>
      </c>
      <c r="S128" s="129">
        <f t="shared" si="18"/>
        <v>154.69999999999999</v>
      </c>
      <c r="T128" s="129">
        <f t="shared" si="19"/>
        <v>94.7</v>
      </c>
      <c r="U128" s="130">
        <f t="shared" si="16"/>
        <v>60</v>
      </c>
    </row>
    <row r="129" spans="1:21" ht="15.6" x14ac:dyDescent="0.3">
      <c r="A129" s="127">
        <v>42</v>
      </c>
      <c r="B129" s="125" t="s">
        <v>165</v>
      </c>
      <c r="C129" s="125"/>
      <c r="D129" s="126"/>
      <c r="E129" s="127" t="s">
        <v>38</v>
      </c>
      <c r="F129" s="128">
        <v>763</v>
      </c>
      <c r="G129" s="128">
        <v>463</v>
      </c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7">
        <f t="shared" si="17"/>
        <v>763</v>
      </c>
      <c r="S129" s="129">
        <f t="shared" si="18"/>
        <v>152.6</v>
      </c>
      <c r="T129" s="129">
        <f t="shared" si="19"/>
        <v>92.6</v>
      </c>
      <c r="U129" s="130">
        <f t="shared" si="16"/>
        <v>60</v>
      </c>
    </row>
    <row r="130" spans="1:21" ht="15.6" x14ac:dyDescent="0.3">
      <c r="A130" s="127">
        <v>43</v>
      </c>
      <c r="B130" s="125" t="s">
        <v>164</v>
      </c>
      <c r="C130" s="125"/>
      <c r="D130" s="126"/>
      <c r="E130" s="127" t="s">
        <v>38</v>
      </c>
      <c r="F130" s="128">
        <v>771</v>
      </c>
      <c r="G130" s="128">
        <v>471</v>
      </c>
      <c r="H130" s="128">
        <v>727</v>
      </c>
      <c r="I130" s="128">
        <v>427</v>
      </c>
      <c r="J130" s="128"/>
      <c r="K130" s="128"/>
      <c r="L130" s="128"/>
      <c r="M130" s="128"/>
      <c r="N130" s="128"/>
      <c r="O130" s="128"/>
      <c r="P130" s="128"/>
      <c r="Q130" s="128"/>
      <c r="R130" s="127">
        <f t="shared" si="17"/>
        <v>1498</v>
      </c>
      <c r="S130" s="129">
        <f t="shared" si="18"/>
        <v>149.80000000000001</v>
      </c>
      <c r="T130" s="129">
        <f t="shared" si="19"/>
        <v>89.8</v>
      </c>
      <c r="U130" s="130">
        <f t="shared" si="16"/>
        <v>60</v>
      </c>
    </row>
    <row r="131" spans="1:21" ht="15.6" x14ac:dyDescent="0.3">
      <c r="A131" s="127">
        <v>44</v>
      </c>
      <c r="B131" s="125" t="s">
        <v>191</v>
      </c>
      <c r="C131" s="125"/>
      <c r="D131" s="126"/>
      <c r="E131" s="127" t="s">
        <v>36</v>
      </c>
      <c r="F131" s="128">
        <v>751</v>
      </c>
      <c r="G131" s="128">
        <v>451</v>
      </c>
      <c r="H131" s="128">
        <v>728</v>
      </c>
      <c r="I131" s="128">
        <v>428</v>
      </c>
      <c r="J131" s="128">
        <v>760</v>
      </c>
      <c r="K131" s="128">
        <v>460</v>
      </c>
      <c r="L131" s="128"/>
      <c r="M131" s="128"/>
      <c r="N131" s="128"/>
      <c r="O131" s="128"/>
      <c r="P131" s="128"/>
      <c r="Q131" s="128"/>
      <c r="R131" s="127">
        <f t="shared" si="17"/>
        <v>2239</v>
      </c>
      <c r="S131" s="129">
        <f t="shared" si="18"/>
        <v>149.26666666666668</v>
      </c>
      <c r="T131" s="129">
        <f t="shared" si="19"/>
        <v>89.266666666666666</v>
      </c>
      <c r="U131" s="130">
        <f t="shared" si="16"/>
        <v>60</v>
      </c>
    </row>
    <row r="132" spans="1:21" ht="15.6" x14ac:dyDescent="0.3">
      <c r="A132" s="127">
        <v>45</v>
      </c>
      <c r="B132" s="125" t="s">
        <v>132</v>
      </c>
      <c r="C132" s="125"/>
      <c r="D132" s="126"/>
      <c r="E132" s="127" t="s">
        <v>29</v>
      </c>
      <c r="F132" s="128">
        <v>727</v>
      </c>
      <c r="G132" s="128">
        <v>427</v>
      </c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7">
        <f t="shared" si="17"/>
        <v>727</v>
      </c>
      <c r="S132" s="129">
        <f t="shared" si="18"/>
        <v>145.4</v>
      </c>
      <c r="T132" s="129">
        <f t="shared" si="19"/>
        <v>85.4</v>
      </c>
      <c r="U132" s="130">
        <f t="shared" si="16"/>
        <v>60</v>
      </c>
    </row>
    <row r="133" spans="1:21" ht="15.6" x14ac:dyDescent="0.3">
      <c r="A133" s="127">
        <v>46</v>
      </c>
      <c r="B133" s="125" t="s">
        <v>193</v>
      </c>
      <c r="C133" s="125"/>
      <c r="D133" s="126"/>
      <c r="E133" s="127" t="s">
        <v>122</v>
      </c>
      <c r="F133" s="128">
        <v>668</v>
      </c>
      <c r="G133" s="128">
        <v>368</v>
      </c>
      <c r="H133" s="128">
        <v>782</v>
      </c>
      <c r="I133" s="128">
        <v>482</v>
      </c>
      <c r="J133" s="128">
        <v>716</v>
      </c>
      <c r="K133" s="128">
        <v>416</v>
      </c>
      <c r="L133" s="128"/>
      <c r="M133" s="128"/>
      <c r="N133" s="128"/>
      <c r="O133" s="128"/>
      <c r="P133" s="128"/>
      <c r="Q133" s="128"/>
      <c r="R133" s="127">
        <f t="shared" si="17"/>
        <v>2166</v>
      </c>
      <c r="S133" s="129">
        <f t="shared" si="18"/>
        <v>144.4</v>
      </c>
      <c r="T133" s="129">
        <f t="shared" si="19"/>
        <v>84.4</v>
      </c>
      <c r="U133" s="130">
        <f t="shared" si="16"/>
        <v>60</v>
      </c>
    </row>
    <row r="134" spans="1:21" ht="15.6" x14ac:dyDescent="0.3">
      <c r="A134" s="127">
        <v>47</v>
      </c>
      <c r="B134" s="125" t="s">
        <v>186</v>
      </c>
      <c r="C134" s="125"/>
      <c r="D134" s="126"/>
      <c r="E134" s="127" t="s">
        <v>120</v>
      </c>
      <c r="F134" s="128">
        <v>717</v>
      </c>
      <c r="G134" s="128">
        <v>417</v>
      </c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7">
        <f t="shared" si="17"/>
        <v>717</v>
      </c>
      <c r="S134" s="129">
        <f t="shared" si="18"/>
        <v>143.4</v>
      </c>
      <c r="T134" s="129">
        <f t="shared" si="19"/>
        <v>83.4</v>
      </c>
      <c r="U134" s="130">
        <f t="shared" si="16"/>
        <v>60</v>
      </c>
    </row>
    <row r="135" spans="1:21" ht="15.6" x14ac:dyDescent="0.3">
      <c r="A135" s="127">
        <v>48</v>
      </c>
      <c r="B135" s="125" t="s">
        <v>190</v>
      </c>
      <c r="C135" s="125"/>
      <c r="D135" s="126"/>
      <c r="E135" s="127" t="s">
        <v>36</v>
      </c>
      <c r="F135" s="128">
        <v>682</v>
      </c>
      <c r="G135" s="128">
        <v>382</v>
      </c>
      <c r="H135" s="128">
        <v>718</v>
      </c>
      <c r="I135" s="128">
        <v>418</v>
      </c>
      <c r="J135" s="128">
        <v>743</v>
      </c>
      <c r="K135" s="128">
        <v>443</v>
      </c>
      <c r="L135" s="128"/>
      <c r="M135" s="128"/>
      <c r="N135" s="128"/>
      <c r="O135" s="128"/>
      <c r="P135" s="128"/>
      <c r="Q135" s="128"/>
      <c r="R135" s="127">
        <f t="shared" si="17"/>
        <v>2143</v>
      </c>
      <c r="S135" s="129">
        <f t="shared" si="18"/>
        <v>142.86666666666667</v>
      </c>
      <c r="T135" s="129">
        <f t="shared" si="19"/>
        <v>82.86666666666666</v>
      </c>
      <c r="U135" s="130">
        <f t="shared" si="16"/>
        <v>60</v>
      </c>
    </row>
    <row r="136" spans="1:21" ht="15.6" x14ac:dyDescent="0.3">
      <c r="A136" s="127">
        <v>49</v>
      </c>
      <c r="B136" s="125" t="s">
        <v>181</v>
      </c>
      <c r="C136" s="125"/>
      <c r="D136" s="126"/>
      <c r="E136" s="127" t="s">
        <v>175</v>
      </c>
      <c r="F136" s="128">
        <v>706</v>
      </c>
      <c r="G136" s="128">
        <v>406</v>
      </c>
      <c r="H136" s="128">
        <v>678</v>
      </c>
      <c r="I136" s="128">
        <v>378</v>
      </c>
      <c r="J136" s="128">
        <v>575</v>
      </c>
      <c r="K136" s="128">
        <v>275</v>
      </c>
      <c r="L136" s="128"/>
      <c r="M136" s="128"/>
      <c r="N136" s="128"/>
      <c r="O136" s="128"/>
      <c r="P136" s="128"/>
      <c r="Q136" s="128"/>
      <c r="R136" s="127">
        <f t="shared" si="17"/>
        <v>1959</v>
      </c>
      <c r="S136" s="129">
        <f t="shared" si="18"/>
        <v>130.6</v>
      </c>
      <c r="T136" s="129">
        <f t="shared" si="19"/>
        <v>70.599999999999994</v>
      </c>
      <c r="U136" s="130">
        <f t="shared" ref="U136:U137" si="20">IF((190-T136)*0.8&gt;60,60,(190-T136)*0.8)</f>
        <v>60</v>
      </c>
    </row>
    <row r="137" spans="1:21" ht="15.6" x14ac:dyDescent="0.3">
      <c r="A137" s="127">
        <v>50</v>
      </c>
      <c r="B137" s="125" t="s">
        <v>200</v>
      </c>
      <c r="C137" s="125"/>
      <c r="D137" s="126"/>
      <c r="E137" s="127" t="s">
        <v>114</v>
      </c>
      <c r="F137" s="128"/>
      <c r="G137" s="128"/>
      <c r="H137" s="128">
        <v>597</v>
      </c>
      <c r="I137" s="128">
        <v>297</v>
      </c>
      <c r="J137" s="128"/>
      <c r="K137" s="128"/>
      <c r="L137" s="128"/>
      <c r="M137" s="128"/>
      <c r="N137" s="128"/>
      <c r="O137" s="128"/>
      <c r="P137" s="128"/>
      <c r="Q137" s="128"/>
      <c r="R137" s="127">
        <f t="shared" si="17"/>
        <v>597</v>
      </c>
      <c r="S137" s="129">
        <f t="shared" si="18"/>
        <v>119.4</v>
      </c>
      <c r="T137" s="129">
        <f t="shared" si="19"/>
        <v>59.4</v>
      </c>
      <c r="U137" s="130">
        <f t="shared" si="20"/>
        <v>60</v>
      </c>
    </row>
    <row r="138" spans="1:21" ht="15.6" x14ac:dyDescent="0.3">
      <c r="A138" s="127">
        <v>51</v>
      </c>
      <c r="B138" s="125" t="s">
        <v>237</v>
      </c>
      <c r="C138" s="125"/>
      <c r="D138" s="126"/>
      <c r="E138" s="127" t="s">
        <v>38</v>
      </c>
      <c r="F138" s="128"/>
      <c r="G138" s="128"/>
      <c r="H138" s="128"/>
      <c r="I138" s="128"/>
      <c r="J138" s="128">
        <v>588</v>
      </c>
      <c r="K138" s="128">
        <v>288</v>
      </c>
      <c r="L138" s="128"/>
      <c r="M138" s="128"/>
      <c r="N138" s="128"/>
      <c r="O138" s="128"/>
      <c r="P138" s="128"/>
      <c r="Q138" s="128"/>
      <c r="R138" s="127">
        <f t="shared" si="17"/>
        <v>588</v>
      </c>
      <c r="S138" s="129">
        <f t="shared" si="18"/>
        <v>117.6</v>
      </c>
      <c r="T138" s="129">
        <f t="shared" si="19"/>
        <v>57.6</v>
      </c>
      <c r="U138" s="130">
        <f t="shared" si="16"/>
        <v>60</v>
      </c>
    </row>
  </sheetData>
  <autoFilter ref="A2:U138" xr:uid="{00000000-0009-0000-0000-000001000000}"/>
  <sortState xmlns:xlrd2="http://schemas.microsoft.com/office/spreadsheetml/2017/richdata2" ref="B88:T138">
    <sortCondition descending="1" ref="S88:S138"/>
    <sortCondition descending="1" ref="T88:T138"/>
  </sortState>
  <mergeCells count="1">
    <mergeCell ref="F1:T1"/>
  </mergeCells>
  <conditionalFormatting sqref="F138:Q138 F98:Q104 F2:Q85">
    <cfRule type="cellIs" dxfId="539" priority="52" stopIfTrue="1" operator="between">
      <formula>900</formula>
      <formula>999</formula>
    </cfRule>
    <cfRule type="cellIs" dxfId="538" priority="53" stopIfTrue="1" operator="between">
      <formula>1000</formula>
      <formula>1099</formula>
    </cfRule>
    <cfRule type="cellIs" dxfId="537" priority="54" stopIfTrue="1" operator="between">
      <formula>1100</formula>
      <formula>1199</formula>
    </cfRule>
  </conditionalFormatting>
  <conditionalFormatting sqref="B2:E2 E98:E104 E138 E3:E85">
    <cfRule type="cellIs" dxfId="536" priority="55" stopIfTrue="1" operator="between">
      <formula>800</formula>
      <formula>899</formula>
    </cfRule>
    <cfRule type="cellIs" dxfId="535" priority="56" stopIfTrue="1" operator="between">
      <formula>900</formula>
      <formula>999</formula>
    </cfRule>
  </conditionalFormatting>
  <conditionalFormatting sqref="F86:Q86 F88:Q97">
    <cfRule type="cellIs" dxfId="534" priority="47" stopIfTrue="1" operator="between">
      <formula>900</formula>
      <formula>999</formula>
    </cfRule>
    <cfRule type="cellIs" dxfId="533" priority="48" stopIfTrue="1" operator="between">
      <formula>1000</formula>
      <formula>1099</formula>
    </cfRule>
    <cfRule type="cellIs" dxfId="532" priority="49" stopIfTrue="1" operator="between">
      <formula>1100</formula>
      <formula>1199</formula>
    </cfRule>
  </conditionalFormatting>
  <conditionalFormatting sqref="B87 E87 B86:E86 B89:E97 B88:D88">
    <cfRule type="cellIs" dxfId="531" priority="50" stopIfTrue="1" operator="between">
      <formula>800</formula>
      <formula>899</formula>
    </cfRule>
    <cfRule type="cellIs" dxfId="530" priority="51" stopIfTrue="1" operator="between">
      <formula>900</formula>
      <formula>999</formula>
    </cfRule>
  </conditionalFormatting>
  <conditionalFormatting sqref="F87:Q87">
    <cfRule type="cellIs" dxfId="529" priority="41" stopIfTrue="1" operator="between">
      <formula>900</formula>
      <formula>999</formula>
    </cfRule>
    <cfRule type="cellIs" dxfId="528" priority="42" stopIfTrue="1" operator="between">
      <formula>1000</formula>
      <formula>1099</formula>
    </cfRule>
    <cfRule type="cellIs" dxfId="527" priority="43" stopIfTrue="1" operator="between">
      <formula>1100</formula>
      <formula>1199</formula>
    </cfRule>
  </conditionalFormatting>
  <conditionalFormatting sqref="F105:Q137">
    <cfRule type="cellIs" dxfId="526" priority="3" stopIfTrue="1" operator="between">
      <formula>900</formula>
      <formula>999</formula>
    </cfRule>
    <cfRule type="cellIs" dxfId="525" priority="4" stopIfTrue="1" operator="between">
      <formula>1000</formula>
      <formula>1099</formula>
    </cfRule>
    <cfRule type="cellIs" dxfId="524" priority="5" stopIfTrue="1" operator="between">
      <formula>1100</formula>
      <formula>1199</formula>
    </cfRule>
  </conditionalFormatting>
  <conditionalFormatting sqref="E105:E137">
    <cfRule type="cellIs" dxfId="523" priority="6" stopIfTrue="1" operator="between">
      <formula>800</formula>
      <formula>899</formula>
    </cfRule>
    <cfRule type="cellIs" dxfId="522" priority="7" stopIfTrue="1" operator="between">
      <formula>900</formula>
      <formula>999</formula>
    </cfRule>
  </conditionalFormatting>
  <conditionalFormatting sqref="E88">
    <cfRule type="cellIs" dxfId="521" priority="1" stopIfTrue="1" operator="between">
      <formula>800</formula>
      <formula>899</formula>
    </cfRule>
    <cfRule type="cellIs" dxfId="520" priority="2" stopIfTrue="1" operator="between">
      <formula>900</formula>
      <formula>999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87"/>
  <sheetViews>
    <sheetView zoomScale="70" zoomScaleNormal="70" workbookViewId="0">
      <selection activeCell="A2" sqref="A2"/>
    </sheetView>
  </sheetViews>
  <sheetFormatPr defaultColWidth="9.109375" defaultRowHeight="16.8" x14ac:dyDescent="0.3"/>
  <cols>
    <col min="1" max="1" width="0.88671875" style="146" customWidth="1"/>
    <col min="2" max="2" width="28.33203125" style="147" customWidth="1"/>
    <col min="3" max="3" width="7.88671875" style="146" customWidth="1"/>
    <col min="4" max="4" width="6.5546875" style="148" customWidth="1"/>
    <col min="5" max="5" width="8.6640625" style="149" customWidth="1"/>
    <col min="6" max="6" width="7.88671875" style="146" customWidth="1"/>
    <col min="7" max="7" width="13.109375" style="146" customWidth="1"/>
    <col min="8" max="8" width="5.6640625" style="146" bestFit="1" customWidth="1"/>
    <col min="9" max="9" width="7" style="146" customWidth="1"/>
    <col min="10" max="10" width="6.44140625" style="146" bestFit="1" customWidth="1"/>
    <col min="11" max="11" width="12.77734375" style="146" customWidth="1"/>
    <col min="12" max="12" width="5.88671875" style="146" customWidth="1"/>
    <col min="13" max="13" width="7.44140625" style="146" customWidth="1"/>
    <col min="14" max="14" width="7.88671875" style="146" customWidth="1"/>
    <col min="15" max="15" width="13.88671875" style="146" customWidth="1"/>
    <col min="16" max="16" width="5.5546875" style="146" bestFit="1" customWidth="1"/>
    <col min="17" max="17" width="7.5546875" style="146" customWidth="1"/>
    <col min="18" max="18" width="7.88671875" style="146" customWidth="1"/>
    <col min="19" max="19" width="13.44140625" style="146" customWidth="1"/>
    <col min="20" max="20" width="7.21875" style="146" customWidth="1"/>
    <col min="21" max="21" width="8.6640625" style="146" customWidth="1"/>
    <col min="22" max="22" width="7.88671875" style="146" customWidth="1"/>
    <col min="23" max="23" width="14" style="146" customWidth="1"/>
    <col min="24" max="24" width="9.6640625" style="146" customWidth="1"/>
    <col min="25" max="25" width="7.33203125" style="146" customWidth="1"/>
    <col min="26" max="26" width="12.33203125" style="146" customWidth="1"/>
    <col min="27" max="27" width="10.44140625" style="146" customWidth="1"/>
    <col min="28" max="28" width="14.44140625" style="148" customWidth="1"/>
    <col min="29" max="16384" width="9.109375" style="146"/>
  </cols>
  <sheetData>
    <row r="1" spans="1:28" ht="22.2" x14ac:dyDescent="0.3">
      <c r="B1" s="150"/>
      <c r="C1" s="151"/>
      <c r="D1" s="152"/>
      <c r="E1" s="153"/>
      <c r="F1" s="153"/>
      <c r="G1" s="153" t="s">
        <v>235</v>
      </c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1"/>
      <c r="S1" s="151"/>
      <c r="T1" s="151"/>
      <c r="U1" s="154"/>
      <c r="V1" s="235" t="s">
        <v>109</v>
      </c>
      <c r="W1" s="155"/>
      <c r="X1" s="155"/>
      <c r="Y1" s="155"/>
      <c r="Z1" s="151"/>
      <c r="AA1" s="151"/>
      <c r="AB1" s="152"/>
    </row>
    <row r="2" spans="1:28" ht="21" thickBot="1" x14ac:dyDescent="0.4">
      <c r="B2" s="236" t="s">
        <v>93</v>
      </c>
      <c r="C2" s="156"/>
      <c r="D2" s="152"/>
      <c r="E2" s="157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</row>
    <row r="3" spans="1:28" x14ac:dyDescent="0.3">
      <c r="B3" s="158" t="s">
        <v>2</v>
      </c>
      <c r="C3" s="159" t="s">
        <v>46</v>
      </c>
      <c r="D3" s="160"/>
      <c r="E3" s="274" t="s">
        <v>94</v>
      </c>
      <c r="F3" s="293" t="s">
        <v>95</v>
      </c>
      <c r="G3" s="294"/>
      <c r="H3" s="163"/>
      <c r="I3" s="274" t="s">
        <v>96</v>
      </c>
      <c r="J3" s="293" t="s">
        <v>95</v>
      </c>
      <c r="K3" s="294"/>
      <c r="L3" s="164"/>
      <c r="M3" s="274" t="s">
        <v>97</v>
      </c>
      <c r="N3" s="293" t="s">
        <v>95</v>
      </c>
      <c r="O3" s="294"/>
      <c r="P3" s="164"/>
      <c r="Q3" s="274" t="s">
        <v>98</v>
      </c>
      <c r="R3" s="293" t="s">
        <v>95</v>
      </c>
      <c r="S3" s="294"/>
      <c r="T3" s="165"/>
      <c r="U3" s="274" t="s">
        <v>99</v>
      </c>
      <c r="V3" s="293" t="s">
        <v>95</v>
      </c>
      <c r="W3" s="294"/>
      <c r="X3" s="274" t="s">
        <v>100</v>
      </c>
      <c r="Y3" s="166"/>
      <c r="Z3" s="167" t="s">
        <v>101</v>
      </c>
      <c r="AA3" s="168" t="s">
        <v>6</v>
      </c>
      <c r="AB3" s="169" t="s">
        <v>100</v>
      </c>
    </row>
    <row r="4" spans="1:28" ht="17.399999999999999" thickBot="1" x14ac:dyDescent="0.35">
      <c r="A4" s="170"/>
      <c r="B4" s="171" t="s">
        <v>102</v>
      </c>
      <c r="C4" s="172"/>
      <c r="D4" s="173"/>
      <c r="E4" s="174" t="s">
        <v>103</v>
      </c>
      <c r="F4" s="291" t="s">
        <v>104</v>
      </c>
      <c r="G4" s="292"/>
      <c r="H4" s="175"/>
      <c r="I4" s="174" t="s">
        <v>103</v>
      </c>
      <c r="J4" s="291" t="s">
        <v>104</v>
      </c>
      <c r="K4" s="292"/>
      <c r="L4" s="174"/>
      <c r="M4" s="174" t="s">
        <v>103</v>
      </c>
      <c r="N4" s="291" t="s">
        <v>104</v>
      </c>
      <c r="O4" s="292"/>
      <c r="P4" s="174"/>
      <c r="Q4" s="174" t="s">
        <v>103</v>
      </c>
      <c r="R4" s="291" t="s">
        <v>104</v>
      </c>
      <c r="S4" s="292"/>
      <c r="T4" s="176"/>
      <c r="U4" s="174" t="s">
        <v>103</v>
      </c>
      <c r="V4" s="291" t="s">
        <v>104</v>
      </c>
      <c r="W4" s="292"/>
      <c r="X4" s="177" t="s">
        <v>103</v>
      </c>
      <c r="Y4" s="178" t="s">
        <v>105</v>
      </c>
      <c r="Z4" s="179" t="s">
        <v>106</v>
      </c>
      <c r="AA4" s="180" t="s">
        <v>107</v>
      </c>
      <c r="AB4" s="181" t="s">
        <v>4</v>
      </c>
    </row>
    <row r="5" spans="1:28" ht="48.75" customHeight="1" thickBot="1" x14ac:dyDescent="0.35">
      <c r="A5" s="246"/>
      <c r="B5" s="224" t="s">
        <v>20</v>
      </c>
      <c r="C5" s="231">
        <f>SUM(C6:C8)</f>
        <v>113</v>
      </c>
      <c r="D5" s="183">
        <f>SUM(D6:D8)</f>
        <v>463</v>
      </c>
      <c r="E5" s="184">
        <f>SUM(E6:E8)</f>
        <v>576</v>
      </c>
      <c r="F5" s="185">
        <f>E25</f>
        <v>495</v>
      </c>
      <c r="G5" s="186" t="str">
        <f>B25</f>
        <v>Rakvere Linnavalitsus</v>
      </c>
      <c r="H5" s="187">
        <f>SUM(H6:H8)</f>
        <v>466</v>
      </c>
      <c r="I5" s="188">
        <f>SUM(I6:I8)</f>
        <v>579</v>
      </c>
      <c r="J5" s="188">
        <f>I21</f>
        <v>502</v>
      </c>
      <c r="K5" s="189" t="str">
        <f>B21</f>
        <v>Eesti Raudtee</v>
      </c>
      <c r="L5" s="190">
        <f>SUM(L6:L8)</f>
        <v>433</v>
      </c>
      <c r="M5" s="185">
        <f>SUM(M6:M8)</f>
        <v>546</v>
      </c>
      <c r="N5" s="185">
        <f>M17</f>
        <v>545</v>
      </c>
      <c r="O5" s="186" t="str">
        <f>B17</f>
        <v>ITshop</v>
      </c>
      <c r="P5" s="191">
        <f>SUM(P6:P8)</f>
        <v>494</v>
      </c>
      <c r="Q5" s="185">
        <f>SUM(Q6:Q8)</f>
        <v>607</v>
      </c>
      <c r="R5" s="185">
        <f>Q13</f>
        <v>568</v>
      </c>
      <c r="S5" s="186" t="str">
        <f>B13</f>
        <v>ASSAR</v>
      </c>
      <c r="T5" s="191">
        <f>SUM(T6:T8)</f>
        <v>447</v>
      </c>
      <c r="U5" s="185">
        <f>SUM(U6:U8)</f>
        <v>560</v>
      </c>
      <c r="V5" s="185">
        <f>U9</f>
        <v>474</v>
      </c>
      <c r="W5" s="186" t="str">
        <f>B9</f>
        <v>BMF</v>
      </c>
      <c r="X5" s="192">
        <f t="shared" ref="X5:X28" si="0">E5+I5+M5+Q5+U5</f>
        <v>2868</v>
      </c>
      <c r="Y5" s="190">
        <f>SUM(Y6:Y8)</f>
        <v>2303</v>
      </c>
      <c r="Z5" s="193">
        <f>AVERAGE(Z6,Z7,Z8)</f>
        <v>191.20000000000002</v>
      </c>
      <c r="AA5" s="194">
        <f>AVERAGE(AA6,AA7,AA8)</f>
        <v>153.53333333333333</v>
      </c>
      <c r="AB5" s="282">
        <f>F6+J6+N6+R6+V6</f>
        <v>5</v>
      </c>
    </row>
    <row r="6" spans="1:28" ht="16.8" customHeight="1" x14ac:dyDescent="0.3">
      <c r="A6" s="247"/>
      <c r="B6" s="213" t="s">
        <v>81</v>
      </c>
      <c r="C6" s="226">
        <v>54</v>
      </c>
      <c r="D6" s="196">
        <v>111</v>
      </c>
      <c r="E6" s="197">
        <f>D6+C6</f>
        <v>165</v>
      </c>
      <c r="F6" s="285">
        <v>1</v>
      </c>
      <c r="G6" s="286"/>
      <c r="H6" s="198">
        <v>135</v>
      </c>
      <c r="I6" s="199">
        <f>H6+C6</f>
        <v>189</v>
      </c>
      <c r="J6" s="285">
        <v>1</v>
      </c>
      <c r="K6" s="286"/>
      <c r="L6" s="198">
        <v>135</v>
      </c>
      <c r="M6" s="199">
        <f>L6+C6</f>
        <v>189</v>
      </c>
      <c r="N6" s="285">
        <v>1</v>
      </c>
      <c r="O6" s="286"/>
      <c r="P6" s="198">
        <v>132</v>
      </c>
      <c r="Q6" s="197">
        <f>P6+C6</f>
        <v>186</v>
      </c>
      <c r="R6" s="285">
        <v>1</v>
      </c>
      <c r="S6" s="286"/>
      <c r="T6" s="196">
        <v>156</v>
      </c>
      <c r="U6" s="197">
        <f>T6+C6</f>
        <v>210</v>
      </c>
      <c r="V6" s="285">
        <v>1</v>
      </c>
      <c r="W6" s="286"/>
      <c r="X6" s="199">
        <f t="shared" si="0"/>
        <v>939</v>
      </c>
      <c r="Y6" s="198">
        <f>D6+H6+L6+P6+T6</f>
        <v>669</v>
      </c>
      <c r="Z6" s="200">
        <f>AVERAGE(E6,I6,M6,Q6,U6)</f>
        <v>187.8</v>
      </c>
      <c r="AA6" s="201">
        <f>AVERAGE(E6,I6,M6,Q6,U6)-C6</f>
        <v>133.80000000000001</v>
      </c>
      <c r="AB6" s="283"/>
    </row>
    <row r="7" spans="1:28" s="170" customFormat="1" ht="16.2" customHeight="1" x14ac:dyDescent="0.25">
      <c r="A7" s="247"/>
      <c r="B7" s="214" t="s">
        <v>112</v>
      </c>
      <c r="C7" s="227">
        <v>26</v>
      </c>
      <c r="D7" s="196">
        <v>205</v>
      </c>
      <c r="E7" s="197">
        <f t="shared" ref="E7:E8" si="1">D7+C7</f>
        <v>231</v>
      </c>
      <c r="F7" s="287"/>
      <c r="G7" s="288"/>
      <c r="H7" s="198">
        <v>155</v>
      </c>
      <c r="I7" s="199">
        <f t="shared" ref="I7:I8" si="2">H7+C7</f>
        <v>181</v>
      </c>
      <c r="J7" s="287"/>
      <c r="K7" s="288"/>
      <c r="L7" s="198">
        <v>172</v>
      </c>
      <c r="M7" s="199">
        <f t="shared" ref="M7:M8" si="3">L7+C7</f>
        <v>198</v>
      </c>
      <c r="N7" s="287"/>
      <c r="O7" s="288"/>
      <c r="P7" s="196">
        <v>184</v>
      </c>
      <c r="Q7" s="197">
        <f t="shared" ref="Q7:Q8" si="4">P7+C7</f>
        <v>210</v>
      </c>
      <c r="R7" s="287"/>
      <c r="S7" s="288"/>
      <c r="T7" s="196">
        <v>144</v>
      </c>
      <c r="U7" s="197">
        <f t="shared" ref="U7:U8" si="5">T7+C7</f>
        <v>170</v>
      </c>
      <c r="V7" s="287"/>
      <c r="W7" s="288"/>
      <c r="X7" s="199">
        <f t="shared" si="0"/>
        <v>990</v>
      </c>
      <c r="Y7" s="198">
        <f>D7+H7+L7+P7+T7</f>
        <v>860</v>
      </c>
      <c r="Z7" s="200">
        <f>AVERAGE(E7,I7,M7,Q7,U7)</f>
        <v>198</v>
      </c>
      <c r="AA7" s="201">
        <f>AVERAGE(E7,I7,M7,Q7,U7)-C7</f>
        <v>172</v>
      </c>
      <c r="AB7" s="283"/>
    </row>
    <row r="8" spans="1:28" s="170" customFormat="1" ht="17.399999999999999" customHeight="1" thickBot="1" x14ac:dyDescent="0.35">
      <c r="A8" s="247"/>
      <c r="B8" s="202" t="s">
        <v>61</v>
      </c>
      <c r="C8" s="228">
        <v>33</v>
      </c>
      <c r="D8" s="203">
        <v>147</v>
      </c>
      <c r="E8" s="197">
        <f t="shared" si="1"/>
        <v>180</v>
      </c>
      <c r="F8" s="289"/>
      <c r="G8" s="290"/>
      <c r="H8" s="204">
        <v>176</v>
      </c>
      <c r="I8" s="199">
        <f t="shared" si="2"/>
        <v>209</v>
      </c>
      <c r="J8" s="289"/>
      <c r="K8" s="290"/>
      <c r="L8" s="198">
        <v>126</v>
      </c>
      <c r="M8" s="199">
        <f t="shared" si="3"/>
        <v>159</v>
      </c>
      <c r="N8" s="289"/>
      <c r="O8" s="290"/>
      <c r="P8" s="196">
        <v>178</v>
      </c>
      <c r="Q8" s="197">
        <f t="shared" si="4"/>
        <v>211</v>
      </c>
      <c r="R8" s="289"/>
      <c r="S8" s="290"/>
      <c r="T8" s="203">
        <v>147</v>
      </c>
      <c r="U8" s="197">
        <f t="shared" si="5"/>
        <v>180</v>
      </c>
      <c r="V8" s="289"/>
      <c r="W8" s="290"/>
      <c r="X8" s="205">
        <f t="shared" si="0"/>
        <v>939</v>
      </c>
      <c r="Y8" s="204">
        <f>D8+H8+L8+P8+T8</f>
        <v>774</v>
      </c>
      <c r="Z8" s="206">
        <f>AVERAGE(E8,I8,M8,Q8,U8)</f>
        <v>187.8</v>
      </c>
      <c r="AA8" s="207">
        <f>AVERAGE(E8,I8,M8,Q8,U8)-C8</f>
        <v>154.80000000000001</v>
      </c>
      <c r="AB8" s="284"/>
    </row>
    <row r="9" spans="1:28" s="195" customFormat="1" ht="48.75" customHeight="1" thickBot="1" x14ac:dyDescent="0.3">
      <c r="A9" s="247"/>
      <c r="B9" s="224" t="s">
        <v>122</v>
      </c>
      <c r="C9" s="229">
        <f>SUM(C10:C12)</f>
        <v>130</v>
      </c>
      <c r="D9" s="183">
        <f>SUM(D10:D12)</f>
        <v>390</v>
      </c>
      <c r="E9" s="208">
        <f>SUM(E10:E12)</f>
        <v>520</v>
      </c>
      <c r="F9" s="208">
        <f>E21</f>
        <v>642</v>
      </c>
      <c r="G9" s="189" t="str">
        <f>B21</f>
        <v>Eesti Raudtee</v>
      </c>
      <c r="H9" s="209">
        <f>SUM(H10:H12)</f>
        <v>354</v>
      </c>
      <c r="I9" s="208">
        <f>SUM(I10:I12)</f>
        <v>484</v>
      </c>
      <c r="J9" s="208">
        <f>I17</f>
        <v>450</v>
      </c>
      <c r="K9" s="189" t="str">
        <f>B17</f>
        <v>ITshop</v>
      </c>
      <c r="L9" s="190">
        <f>SUM(L10:L12)</f>
        <v>397</v>
      </c>
      <c r="M9" s="210">
        <f>SUM(M10:M12)</f>
        <v>527</v>
      </c>
      <c r="N9" s="208">
        <f>M13</f>
        <v>609</v>
      </c>
      <c r="O9" s="189" t="str">
        <f>B13</f>
        <v>ASSAR</v>
      </c>
      <c r="P9" s="190">
        <f>SUM(P10:P12)</f>
        <v>289</v>
      </c>
      <c r="Q9" s="185">
        <f>SUM(Q10:Q12)</f>
        <v>419</v>
      </c>
      <c r="R9" s="208">
        <f>Q25</f>
        <v>487</v>
      </c>
      <c r="S9" s="189" t="str">
        <f>B25</f>
        <v>Rakvere Linnavalitsus</v>
      </c>
      <c r="T9" s="190">
        <f>SUM(T10:T12)</f>
        <v>344</v>
      </c>
      <c r="U9" s="211">
        <f>SUM(U10:U12)</f>
        <v>474</v>
      </c>
      <c r="V9" s="208">
        <f>U5</f>
        <v>560</v>
      </c>
      <c r="W9" s="189" t="str">
        <f>B5</f>
        <v>Royalsmart</v>
      </c>
      <c r="X9" s="192">
        <f t="shared" si="0"/>
        <v>2424</v>
      </c>
      <c r="Y9" s="190">
        <f>SUM(Y10:Y12)</f>
        <v>1774</v>
      </c>
      <c r="Z9" s="212">
        <f>AVERAGE(Z10,Z11,Z12)</f>
        <v>161.6</v>
      </c>
      <c r="AA9" s="194">
        <f>AVERAGE(AA10,AA11,AA12)</f>
        <v>118.26666666666665</v>
      </c>
      <c r="AB9" s="282">
        <f>F10+J10+N10+R10+V10</f>
        <v>1</v>
      </c>
    </row>
    <row r="10" spans="1:28" s="195" customFormat="1" ht="16.2" customHeight="1" x14ac:dyDescent="0.25">
      <c r="A10" s="247"/>
      <c r="B10" s="222" t="s">
        <v>204</v>
      </c>
      <c r="C10" s="227">
        <v>35</v>
      </c>
      <c r="D10" s="196">
        <v>143</v>
      </c>
      <c r="E10" s="197">
        <f>D10+C10</f>
        <v>178</v>
      </c>
      <c r="F10" s="285">
        <v>0</v>
      </c>
      <c r="G10" s="286"/>
      <c r="H10" s="198">
        <v>113</v>
      </c>
      <c r="I10" s="199">
        <f>H10+C10</f>
        <v>148</v>
      </c>
      <c r="J10" s="285">
        <v>1</v>
      </c>
      <c r="K10" s="286"/>
      <c r="L10" s="198">
        <v>108</v>
      </c>
      <c r="M10" s="199">
        <f>L10+C10</f>
        <v>143</v>
      </c>
      <c r="N10" s="285">
        <v>0</v>
      </c>
      <c r="O10" s="286"/>
      <c r="P10" s="198">
        <v>102</v>
      </c>
      <c r="Q10" s="197">
        <f>P10+C10</f>
        <v>137</v>
      </c>
      <c r="R10" s="285">
        <v>0</v>
      </c>
      <c r="S10" s="286"/>
      <c r="T10" s="196">
        <v>116</v>
      </c>
      <c r="U10" s="197">
        <f>T10+C10</f>
        <v>151</v>
      </c>
      <c r="V10" s="285">
        <v>0</v>
      </c>
      <c r="W10" s="286"/>
      <c r="X10" s="199">
        <f t="shared" si="0"/>
        <v>757</v>
      </c>
      <c r="Y10" s="198">
        <f>D10+H10+L10+P10+T10</f>
        <v>582</v>
      </c>
      <c r="Z10" s="200">
        <f>AVERAGE(E10,I10,M10,Q10,U10)</f>
        <v>151.4</v>
      </c>
      <c r="AA10" s="201">
        <f>AVERAGE(E10,I10,M10,Q10,U10)-C10</f>
        <v>116.4</v>
      </c>
      <c r="AB10" s="283"/>
    </row>
    <row r="11" spans="1:28" s="195" customFormat="1" ht="16.2" customHeight="1" x14ac:dyDescent="0.25">
      <c r="A11" s="247"/>
      <c r="B11" s="223" t="s">
        <v>193</v>
      </c>
      <c r="C11" s="227">
        <v>60</v>
      </c>
      <c r="D11" s="196">
        <v>103</v>
      </c>
      <c r="E11" s="197">
        <f t="shared" ref="E11:E12" si="6">D11+C11</f>
        <v>163</v>
      </c>
      <c r="F11" s="287"/>
      <c r="G11" s="288"/>
      <c r="H11" s="198">
        <v>74</v>
      </c>
      <c r="I11" s="199">
        <f t="shared" ref="I11:I12" si="7">H11+C11</f>
        <v>134</v>
      </c>
      <c r="J11" s="287"/>
      <c r="K11" s="288"/>
      <c r="L11" s="198">
        <v>82</v>
      </c>
      <c r="M11" s="199">
        <f t="shared" ref="M11:M12" si="8">L11+C11</f>
        <v>142</v>
      </c>
      <c r="N11" s="287"/>
      <c r="O11" s="288"/>
      <c r="P11" s="196">
        <v>81</v>
      </c>
      <c r="Q11" s="197">
        <f t="shared" ref="Q11:Q12" si="9">P11+C11</f>
        <v>141</v>
      </c>
      <c r="R11" s="287"/>
      <c r="S11" s="288"/>
      <c r="T11" s="196">
        <v>76</v>
      </c>
      <c r="U11" s="197">
        <f t="shared" ref="U11:U12" si="10">T11+C11</f>
        <v>136</v>
      </c>
      <c r="V11" s="287"/>
      <c r="W11" s="288"/>
      <c r="X11" s="199">
        <f t="shared" si="0"/>
        <v>716</v>
      </c>
      <c r="Y11" s="198">
        <f>D11+H11+L11+P11+T11</f>
        <v>416</v>
      </c>
      <c r="Z11" s="200">
        <f>AVERAGE(E11,I11,M11,Q11,U11)</f>
        <v>143.19999999999999</v>
      </c>
      <c r="AA11" s="201">
        <f>AVERAGE(E11,I11,M11,Q11,U11)-C11</f>
        <v>83.199999999999989</v>
      </c>
      <c r="AB11" s="283"/>
    </row>
    <row r="12" spans="1:28" s="195" customFormat="1" ht="16.8" customHeight="1" thickBot="1" x14ac:dyDescent="0.35">
      <c r="A12" s="247"/>
      <c r="B12" s="202" t="s">
        <v>194</v>
      </c>
      <c r="C12" s="228">
        <v>35</v>
      </c>
      <c r="D12" s="203">
        <v>144</v>
      </c>
      <c r="E12" s="197">
        <f t="shared" si="6"/>
        <v>179</v>
      </c>
      <c r="F12" s="289"/>
      <c r="G12" s="290"/>
      <c r="H12" s="204">
        <v>167</v>
      </c>
      <c r="I12" s="199">
        <f t="shared" si="7"/>
        <v>202</v>
      </c>
      <c r="J12" s="289"/>
      <c r="K12" s="290"/>
      <c r="L12" s="198">
        <v>207</v>
      </c>
      <c r="M12" s="199">
        <f t="shared" si="8"/>
        <v>242</v>
      </c>
      <c r="N12" s="289"/>
      <c r="O12" s="290"/>
      <c r="P12" s="196">
        <v>106</v>
      </c>
      <c r="Q12" s="197">
        <f t="shared" si="9"/>
        <v>141</v>
      </c>
      <c r="R12" s="289"/>
      <c r="S12" s="290"/>
      <c r="T12" s="203">
        <v>152</v>
      </c>
      <c r="U12" s="197">
        <f t="shared" si="10"/>
        <v>187</v>
      </c>
      <c r="V12" s="289"/>
      <c r="W12" s="290"/>
      <c r="X12" s="205">
        <f t="shared" si="0"/>
        <v>951</v>
      </c>
      <c r="Y12" s="204">
        <f>D12+H12+L12+P12+T12</f>
        <v>776</v>
      </c>
      <c r="Z12" s="206">
        <f>AVERAGE(E12,I12,M12,Q12,U12)</f>
        <v>190.2</v>
      </c>
      <c r="AA12" s="207">
        <f>AVERAGE(E12,I12,M12,Q12,U12)-C12</f>
        <v>155.19999999999999</v>
      </c>
      <c r="AB12" s="284"/>
    </row>
    <row r="13" spans="1:28" s="195" customFormat="1" ht="44.4" customHeight="1" thickBot="1" x14ac:dyDescent="0.3">
      <c r="A13" s="247"/>
      <c r="B13" s="217" t="s">
        <v>37</v>
      </c>
      <c r="C13" s="229">
        <f>SUM(C14:C16)</f>
        <v>100</v>
      </c>
      <c r="D13" s="183">
        <f>SUM(D14:D16)</f>
        <v>430</v>
      </c>
      <c r="E13" s="208">
        <f>SUM(E14:E16)</f>
        <v>530</v>
      </c>
      <c r="F13" s="208">
        <f>E17</f>
        <v>428</v>
      </c>
      <c r="G13" s="189" t="str">
        <f>B17</f>
        <v>ITshop</v>
      </c>
      <c r="H13" s="209">
        <f>SUM(H14:H16)</f>
        <v>533</v>
      </c>
      <c r="I13" s="208">
        <f>SUM(I14:I16)</f>
        <v>633</v>
      </c>
      <c r="J13" s="208">
        <f>I25</f>
        <v>464</v>
      </c>
      <c r="K13" s="189" t="str">
        <f>B25</f>
        <v>Rakvere Linnavalitsus</v>
      </c>
      <c r="L13" s="190">
        <f>SUM(L14:L16)</f>
        <v>509</v>
      </c>
      <c r="M13" s="208">
        <f>SUM(M14:M16)</f>
        <v>609</v>
      </c>
      <c r="N13" s="208">
        <f>M9</f>
        <v>527</v>
      </c>
      <c r="O13" s="189" t="str">
        <f>B9</f>
        <v>BMF</v>
      </c>
      <c r="P13" s="190">
        <f>SUM(P14:P16)</f>
        <v>468</v>
      </c>
      <c r="Q13" s="208">
        <f>SUM(Q14:Q16)</f>
        <v>568</v>
      </c>
      <c r="R13" s="208">
        <f>Q5</f>
        <v>607</v>
      </c>
      <c r="S13" s="189" t="str">
        <f>B5</f>
        <v>Royalsmart</v>
      </c>
      <c r="T13" s="190">
        <f>SUM(T14:T16)</f>
        <v>529</v>
      </c>
      <c r="U13" s="208">
        <f>SUM(U14:U16)</f>
        <v>629</v>
      </c>
      <c r="V13" s="208">
        <f>U21</f>
        <v>536</v>
      </c>
      <c r="W13" s="189" t="str">
        <f>B21</f>
        <v>Eesti Raudtee</v>
      </c>
      <c r="X13" s="192">
        <f t="shared" si="0"/>
        <v>2969</v>
      </c>
      <c r="Y13" s="190">
        <f>SUM(Y14:Y16)</f>
        <v>2469</v>
      </c>
      <c r="Z13" s="212">
        <f>AVERAGE(Z14,Z15,Z16)</f>
        <v>197.93333333333331</v>
      </c>
      <c r="AA13" s="194">
        <f>AVERAGE(AA14,AA15,AA16)</f>
        <v>164.6</v>
      </c>
      <c r="AB13" s="282">
        <f>F14+J14+N14+R14+V14</f>
        <v>4</v>
      </c>
    </row>
    <row r="14" spans="1:28" s="195" customFormat="1" ht="16.2" customHeight="1" x14ac:dyDescent="0.25">
      <c r="A14" s="247"/>
      <c r="B14" s="222" t="s">
        <v>236</v>
      </c>
      <c r="C14" s="227">
        <v>31</v>
      </c>
      <c r="D14" s="196">
        <v>126</v>
      </c>
      <c r="E14" s="197">
        <f>D14+C14</f>
        <v>157</v>
      </c>
      <c r="F14" s="285">
        <v>1</v>
      </c>
      <c r="G14" s="286"/>
      <c r="H14" s="198">
        <v>223</v>
      </c>
      <c r="I14" s="199">
        <f>H14+C14</f>
        <v>254</v>
      </c>
      <c r="J14" s="285">
        <v>1</v>
      </c>
      <c r="K14" s="286"/>
      <c r="L14" s="198">
        <v>151</v>
      </c>
      <c r="M14" s="199">
        <f>L14+C14</f>
        <v>182</v>
      </c>
      <c r="N14" s="285">
        <v>1</v>
      </c>
      <c r="O14" s="286"/>
      <c r="P14" s="198">
        <v>160</v>
      </c>
      <c r="Q14" s="197">
        <f>P14+C14</f>
        <v>191</v>
      </c>
      <c r="R14" s="285">
        <v>0</v>
      </c>
      <c r="S14" s="286"/>
      <c r="T14" s="196">
        <v>202</v>
      </c>
      <c r="U14" s="197">
        <f>T14+C14</f>
        <v>233</v>
      </c>
      <c r="V14" s="285">
        <v>1</v>
      </c>
      <c r="W14" s="286"/>
      <c r="X14" s="199">
        <f t="shared" si="0"/>
        <v>1017</v>
      </c>
      <c r="Y14" s="198">
        <f>D14+H14+L14+P14+T14</f>
        <v>862</v>
      </c>
      <c r="Z14" s="200">
        <f>AVERAGE(E14,I14,M14,Q14,U14)</f>
        <v>203.4</v>
      </c>
      <c r="AA14" s="201">
        <f>AVERAGE(E14,I14,M14,Q14,U14)-C14</f>
        <v>172.4</v>
      </c>
      <c r="AB14" s="283"/>
    </row>
    <row r="15" spans="1:28" s="195" customFormat="1" ht="16.2" customHeight="1" x14ac:dyDescent="0.25">
      <c r="A15" s="247"/>
      <c r="B15" s="214" t="s">
        <v>76</v>
      </c>
      <c r="C15" s="227">
        <v>40</v>
      </c>
      <c r="D15" s="196">
        <v>140</v>
      </c>
      <c r="E15" s="197">
        <f t="shared" ref="E15:E16" si="11">D15+C15</f>
        <v>180</v>
      </c>
      <c r="F15" s="287"/>
      <c r="G15" s="288"/>
      <c r="H15" s="198">
        <v>158</v>
      </c>
      <c r="I15" s="199">
        <f t="shared" ref="I15:I16" si="12">H15+C15</f>
        <v>198</v>
      </c>
      <c r="J15" s="287"/>
      <c r="K15" s="288"/>
      <c r="L15" s="198">
        <v>145</v>
      </c>
      <c r="M15" s="199">
        <f t="shared" ref="M15:M16" si="13">L15+C15</f>
        <v>185</v>
      </c>
      <c r="N15" s="287"/>
      <c r="O15" s="288"/>
      <c r="P15" s="196">
        <v>136</v>
      </c>
      <c r="Q15" s="197">
        <f t="shared" ref="Q15:Q16" si="14">P15+C15</f>
        <v>176</v>
      </c>
      <c r="R15" s="287"/>
      <c r="S15" s="288"/>
      <c r="T15" s="196">
        <v>136</v>
      </c>
      <c r="U15" s="197">
        <f t="shared" ref="U15:U16" si="15">T15+C15</f>
        <v>176</v>
      </c>
      <c r="V15" s="287"/>
      <c r="W15" s="288"/>
      <c r="X15" s="199">
        <f t="shared" si="0"/>
        <v>915</v>
      </c>
      <c r="Y15" s="198">
        <f>D15+H15+L15+P15+T15</f>
        <v>715</v>
      </c>
      <c r="Z15" s="200">
        <f>AVERAGE(E15,I15,M15,Q15,U15)</f>
        <v>183</v>
      </c>
      <c r="AA15" s="201">
        <f>AVERAGE(E15,I15,M15,Q15,U15)-C15</f>
        <v>143</v>
      </c>
      <c r="AB15" s="283"/>
    </row>
    <row r="16" spans="1:28" s="195" customFormat="1" ht="16.8" customHeight="1" thickBot="1" x14ac:dyDescent="0.35">
      <c r="A16" s="247"/>
      <c r="B16" s="202" t="s">
        <v>57</v>
      </c>
      <c r="C16" s="228">
        <v>29</v>
      </c>
      <c r="D16" s="203">
        <v>164</v>
      </c>
      <c r="E16" s="197">
        <f t="shared" si="11"/>
        <v>193</v>
      </c>
      <c r="F16" s="289"/>
      <c r="G16" s="290"/>
      <c r="H16" s="204">
        <v>152</v>
      </c>
      <c r="I16" s="199">
        <f t="shared" si="12"/>
        <v>181</v>
      </c>
      <c r="J16" s="289"/>
      <c r="K16" s="290"/>
      <c r="L16" s="198">
        <v>213</v>
      </c>
      <c r="M16" s="199">
        <f t="shared" si="13"/>
        <v>242</v>
      </c>
      <c r="N16" s="289"/>
      <c r="O16" s="290"/>
      <c r="P16" s="196">
        <v>172</v>
      </c>
      <c r="Q16" s="197">
        <f t="shared" si="14"/>
        <v>201</v>
      </c>
      <c r="R16" s="289"/>
      <c r="S16" s="290"/>
      <c r="T16" s="196">
        <v>191</v>
      </c>
      <c r="U16" s="197">
        <f t="shared" si="15"/>
        <v>220</v>
      </c>
      <c r="V16" s="289"/>
      <c r="W16" s="290"/>
      <c r="X16" s="205">
        <f t="shared" si="0"/>
        <v>1037</v>
      </c>
      <c r="Y16" s="204">
        <f>D16+H16+L16+P16+T16</f>
        <v>892</v>
      </c>
      <c r="Z16" s="206">
        <f>AVERAGE(E16,I16,M16,Q16,U16)</f>
        <v>207.4</v>
      </c>
      <c r="AA16" s="207">
        <f>AVERAGE(E16,I16,M16,Q16,U16)-C16</f>
        <v>178.4</v>
      </c>
      <c r="AB16" s="284"/>
    </row>
    <row r="17" spans="1:28" s="195" customFormat="1" ht="48.75" customHeight="1" thickBot="1" x14ac:dyDescent="0.3">
      <c r="A17" s="247"/>
      <c r="B17" s="224" t="s">
        <v>173</v>
      </c>
      <c r="C17" s="229">
        <f>SUM(C18:C20)</f>
        <v>180</v>
      </c>
      <c r="D17" s="183">
        <f>SUM(D18:D20)</f>
        <v>248</v>
      </c>
      <c r="E17" s="208">
        <f>SUM(E18:E20)</f>
        <v>428</v>
      </c>
      <c r="F17" s="208">
        <f>E13</f>
        <v>530</v>
      </c>
      <c r="G17" s="189" t="str">
        <f>B13</f>
        <v>ASSAR</v>
      </c>
      <c r="H17" s="218">
        <f>SUM(H18:H20)</f>
        <v>270</v>
      </c>
      <c r="I17" s="208">
        <f>SUM(I18:I20)</f>
        <v>450</v>
      </c>
      <c r="J17" s="208">
        <f>I9</f>
        <v>484</v>
      </c>
      <c r="K17" s="189" t="str">
        <f>B9</f>
        <v>BMF</v>
      </c>
      <c r="L17" s="191">
        <f>SUM(L18:L20)</f>
        <v>365</v>
      </c>
      <c r="M17" s="211">
        <f>SUM(M18:M20)</f>
        <v>545</v>
      </c>
      <c r="N17" s="208">
        <f>M5</f>
        <v>546</v>
      </c>
      <c r="O17" s="189" t="str">
        <f>B5</f>
        <v>Royalsmart</v>
      </c>
      <c r="P17" s="190">
        <f>SUM(P18:P20)</f>
        <v>355</v>
      </c>
      <c r="Q17" s="211">
        <f>SUM(Q18:Q20)</f>
        <v>535</v>
      </c>
      <c r="R17" s="208">
        <f>Q21</f>
        <v>562</v>
      </c>
      <c r="S17" s="189" t="str">
        <f>B21</f>
        <v>Eesti Raudtee</v>
      </c>
      <c r="T17" s="190">
        <f>SUM(T18:T20)</f>
        <v>270</v>
      </c>
      <c r="U17" s="211">
        <f>SUM(U18:U20)</f>
        <v>450</v>
      </c>
      <c r="V17" s="208">
        <f>U25</f>
        <v>521</v>
      </c>
      <c r="W17" s="189" t="str">
        <f>B25</f>
        <v>Rakvere Linnavalitsus</v>
      </c>
      <c r="X17" s="192">
        <f t="shared" si="0"/>
        <v>2408</v>
      </c>
      <c r="Y17" s="190">
        <f>SUM(Y18:Y20)</f>
        <v>1508</v>
      </c>
      <c r="Z17" s="212">
        <f>AVERAGE(Z18,Z19,Z20)</f>
        <v>160.53333333333333</v>
      </c>
      <c r="AA17" s="194">
        <f>AVERAGE(AA18,AA19,AA20)</f>
        <v>100.53333333333335</v>
      </c>
      <c r="AB17" s="282">
        <f>F18+J18+N18+R18+V18</f>
        <v>0</v>
      </c>
    </row>
    <row r="18" spans="1:28" s="195" customFormat="1" ht="16.2" customHeight="1" x14ac:dyDescent="0.25">
      <c r="A18" s="247"/>
      <c r="B18" s="219" t="s">
        <v>241</v>
      </c>
      <c r="C18" s="227">
        <v>60</v>
      </c>
      <c r="D18" s="196">
        <v>54</v>
      </c>
      <c r="E18" s="197">
        <f>D18+C18</f>
        <v>114</v>
      </c>
      <c r="F18" s="285">
        <v>0</v>
      </c>
      <c r="G18" s="286"/>
      <c r="H18" s="198">
        <v>93</v>
      </c>
      <c r="I18" s="199">
        <f>H18+C18</f>
        <v>153</v>
      </c>
      <c r="J18" s="285">
        <v>0</v>
      </c>
      <c r="K18" s="286"/>
      <c r="L18" s="198">
        <v>156</v>
      </c>
      <c r="M18" s="199">
        <f>L18+C18</f>
        <v>216</v>
      </c>
      <c r="N18" s="285">
        <v>0</v>
      </c>
      <c r="O18" s="286"/>
      <c r="P18" s="198">
        <v>108</v>
      </c>
      <c r="Q18" s="197">
        <f>P18+C18</f>
        <v>168</v>
      </c>
      <c r="R18" s="285">
        <v>0</v>
      </c>
      <c r="S18" s="286"/>
      <c r="T18" s="196">
        <v>96</v>
      </c>
      <c r="U18" s="197">
        <f>T18+C18</f>
        <v>156</v>
      </c>
      <c r="V18" s="285">
        <v>0</v>
      </c>
      <c r="W18" s="286"/>
      <c r="X18" s="199">
        <f t="shared" si="0"/>
        <v>807</v>
      </c>
      <c r="Y18" s="198">
        <f>D18+H18+L18+P18+T18</f>
        <v>507</v>
      </c>
      <c r="Z18" s="200">
        <f>AVERAGE(E18,I18,M18,Q18,U18)</f>
        <v>161.4</v>
      </c>
      <c r="AA18" s="201">
        <f>AVERAGE(E18,I18,M18,Q18,U18)-C18</f>
        <v>101.4</v>
      </c>
      <c r="AB18" s="283"/>
    </row>
    <row r="19" spans="1:28" s="195" customFormat="1" ht="16.2" customHeight="1" x14ac:dyDescent="0.25">
      <c r="A19" s="247"/>
      <c r="B19" s="220" t="s">
        <v>240</v>
      </c>
      <c r="C19" s="227">
        <v>60</v>
      </c>
      <c r="D19" s="196">
        <v>75</v>
      </c>
      <c r="E19" s="197">
        <f t="shared" ref="E19:E20" si="16">D19+C19</f>
        <v>135</v>
      </c>
      <c r="F19" s="287"/>
      <c r="G19" s="288"/>
      <c r="H19" s="198">
        <v>101</v>
      </c>
      <c r="I19" s="199">
        <f t="shared" ref="I19:I20" si="17">H19+C19</f>
        <v>161</v>
      </c>
      <c r="J19" s="287"/>
      <c r="K19" s="288"/>
      <c r="L19" s="198">
        <v>107</v>
      </c>
      <c r="M19" s="199">
        <f t="shared" ref="M19:M20" si="18">L19+C19</f>
        <v>167</v>
      </c>
      <c r="N19" s="287"/>
      <c r="O19" s="288"/>
      <c r="P19" s="196">
        <v>95</v>
      </c>
      <c r="Q19" s="197">
        <f t="shared" ref="Q19:Q20" si="19">P19+C19</f>
        <v>155</v>
      </c>
      <c r="R19" s="287"/>
      <c r="S19" s="288"/>
      <c r="T19" s="196">
        <v>70</v>
      </c>
      <c r="U19" s="197">
        <f t="shared" ref="U19:U20" si="20">T19+C19</f>
        <v>130</v>
      </c>
      <c r="V19" s="287"/>
      <c r="W19" s="288"/>
      <c r="X19" s="199">
        <f t="shared" si="0"/>
        <v>748</v>
      </c>
      <c r="Y19" s="198">
        <f>D19+H19+L19+P19+T19</f>
        <v>448</v>
      </c>
      <c r="Z19" s="200">
        <f>AVERAGE(E19,I19,M19,Q19,U19)</f>
        <v>149.6</v>
      </c>
      <c r="AA19" s="201">
        <f>AVERAGE(E19,I19,M19,Q19,U19)-C19</f>
        <v>89.6</v>
      </c>
      <c r="AB19" s="283"/>
    </row>
    <row r="20" spans="1:28" s="195" customFormat="1" ht="16.8" customHeight="1" thickBot="1" x14ac:dyDescent="0.35">
      <c r="A20" s="247"/>
      <c r="B20" s="221" t="s">
        <v>217</v>
      </c>
      <c r="C20" s="228">
        <v>60</v>
      </c>
      <c r="D20" s="203">
        <v>119</v>
      </c>
      <c r="E20" s="197">
        <f t="shared" si="16"/>
        <v>179</v>
      </c>
      <c r="F20" s="289"/>
      <c r="G20" s="290"/>
      <c r="H20" s="204">
        <v>76</v>
      </c>
      <c r="I20" s="199">
        <f t="shared" si="17"/>
        <v>136</v>
      </c>
      <c r="J20" s="289"/>
      <c r="K20" s="290"/>
      <c r="L20" s="198">
        <v>102</v>
      </c>
      <c r="M20" s="199">
        <f t="shared" si="18"/>
        <v>162</v>
      </c>
      <c r="N20" s="289"/>
      <c r="O20" s="290"/>
      <c r="P20" s="196">
        <v>152</v>
      </c>
      <c r="Q20" s="197">
        <f t="shared" si="19"/>
        <v>212</v>
      </c>
      <c r="R20" s="289"/>
      <c r="S20" s="290"/>
      <c r="T20" s="196">
        <v>104</v>
      </c>
      <c r="U20" s="197">
        <f t="shared" si="20"/>
        <v>164</v>
      </c>
      <c r="V20" s="289"/>
      <c r="W20" s="290"/>
      <c r="X20" s="205">
        <f t="shared" si="0"/>
        <v>853</v>
      </c>
      <c r="Y20" s="204">
        <f>D20+H20+L20+P20+T20</f>
        <v>553</v>
      </c>
      <c r="Z20" s="206">
        <f>AVERAGE(E20,I20,M20,Q20,U20)</f>
        <v>170.6</v>
      </c>
      <c r="AA20" s="207">
        <f>AVERAGE(E20,I20,M20,Q20,U20)-C20</f>
        <v>110.6</v>
      </c>
      <c r="AB20" s="284"/>
    </row>
    <row r="21" spans="1:28" s="195" customFormat="1" ht="48.75" customHeight="1" thickBot="1" x14ac:dyDescent="0.3">
      <c r="A21" s="247"/>
      <c r="B21" s="217" t="s">
        <v>29</v>
      </c>
      <c r="C21" s="230">
        <f>SUM(C22:C24)</f>
        <v>79</v>
      </c>
      <c r="D21" s="183">
        <f>SUM(D22:D24)</f>
        <v>563</v>
      </c>
      <c r="E21" s="208">
        <f>SUM(E22:E24)</f>
        <v>642</v>
      </c>
      <c r="F21" s="208">
        <f>E9</f>
        <v>520</v>
      </c>
      <c r="G21" s="189" t="str">
        <f>B9</f>
        <v>BMF</v>
      </c>
      <c r="H21" s="209">
        <f>SUM(H22:H24)</f>
        <v>423</v>
      </c>
      <c r="I21" s="208">
        <f>SUM(I22:I24)</f>
        <v>502</v>
      </c>
      <c r="J21" s="208">
        <f>I5</f>
        <v>579</v>
      </c>
      <c r="K21" s="189" t="str">
        <f>B5</f>
        <v>Royalsmart</v>
      </c>
      <c r="L21" s="190">
        <f>SUM(L22:L24)</f>
        <v>466</v>
      </c>
      <c r="M21" s="210">
        <f>SUM(M22:M24)</f>
        <v>545</v>
      </c>
      <c r="N21" s="208">
        <f>M25</f>
        <v>447</v>
      </c>
      <c r="O21" s="189" t="str">
        <f>B25</f>
        <v>Rakvere Linnavalitsus</v>
      </c>
      <c r="P21" s="190">
        <f>SUM(P22:P24)</f>
        <v>483</v>
      </c>
      <c r="Q21" s="210">
        <f>SUM(Q22:Q24)</f>
        <v>562</v>
      </c>
      <c r="R21" s="208">
        <f>Q17</f>
        <v>535</v>
      </c>
      <c r="S21" s="189" t="str">
        <f>B17</f>
        <v>ITshop</v>
      </c>
      <c r="T21" s="190">
        <f>SUM(T22:T24)</f>
        <v>457</v>
      </c>
      <c r="U21" s="210">
        <f>SUM(U22:U24)</f>
        <v>536</v>
      </c>
      <c r="V21" s="208">
        <f>U13</f>
        <v>629</v>
      </c>
      <c r="W21" s="189" t="str">
        <f>B13</f>
        <v>ASSAR</v>
      </c>
      <c r="X21" s="192">
        <f t="shared" si="0"/>
        <v>2787</v>
      </c>
      <c r="Y21" s="190">
        <f>SUM(Y22:Y24)</f>
        <v>2392</v>
      </c>
      <c r="Z21" s="212">
        <f>AVERAGE(Z22,Z23,Z24)</f>
        <v>185.79999999999998</v>
      </c>
      <c r="AA21" s="194">
        <f>AVERAGE(AA22,AA23,AA24)</f>
        <v>159.46666666666667</v>
      </c>
      <c r="AB21" s="282">
        <f>F22+J22+N22+R22+V22</f>
        <v>3</v>
      </c>
    </row>
    <row r="22" spans="1:28" s="195" customFormat="1" ht="16.2" customHeight="1" x14ac:dyDescent="0.25">
      <c r="A22" s="247"/>
      <c r="B22" s="213" t="s">
        <v>199</v>
      </c>
      <c r="C22" s="227">
        <v>33</v>
      </c>
      <c r="D22" s="196">
        <v>174</v>
      </c>
      <c r="E22" s="197">
        <f>D22+C22</f>
        <v>207</v>
      </c>
      <c r="F22" s="285">
        <v>1</v>
      </c>
      <c r="G22" s="286"/>
      <c r="H22" s="198">
        <v>114</v>
      </c>
      <c r="I22" s="199">
        <f>H22+C22</f>
        <v>147</v>
      </c>
      <c r="J22" s="285">
        <v>0</v>
      </c>
      <c r="K22" s="286"/>
      <c r="L22" s="198">
        <v>156</v>
      </c>
      <c r="M22" s="199">
        <f>L22+C22</f>
        <v>189</v>
      </c>
      <c r="N22" s="285">
        <v>1</v>
      </c>
      <c r="O22" s="286"/>
      <c r="P22" s="198">
        <v>164</v>
      </c>
      <c r="Q22" s="197">
        <f>P22+C22</f>
        <v>197</v>
      </c>
      <c r="R22" s="285">
        <v>1</v>
      </c>
      <c r="S22" s="286"/>
      <c r="T22" s="196">
        <v>148</v>
      </c>
      <c r="U22" s="197">
        <f>T22+C22</f>
        <v>181</v>
      </c>
      <c r="V22" s="285">
        <v>0</v>
      </c>
      <c r="W22" s="286"/>
      <c r="X22" s="199">
        <f t="shared" si="0"/>
        <v>921</v>
      </c>
      <c r="Y22" s="198">
        <f>D22+H22+L22+P22+T22</f>
        <v>756</v>
      </c>
      <c r="Z22" s="200">
        <f>AVERAGE(E22,I22,M22,Q22,U22)</f>
        <v>184.2</v>
      </c>
      <c r="AA22" s="201">
        <f>AVERAGE(E22,I22,M22,Q22,U22)-C22</f>
        <v>151.19999999999999</v>
      </c>
      <c r="AB22" s="283"/>
    </row>
    <row r="23" spans="1:28" s="195" customFormat="1" ht="16.2" customHeight="1" x14ac:dyDescent="0.25">
      <c r="A23" s="247"/>
      <c r="B23" s="214" t="s">
        <v>58</v>
      </c>
      <c r="C23" s="227">
        <v>28</v>
      </c>
      <c r="D23" s="196">
        <v>192</v>
      </c>
      <c r="E23" s="197">
        <f t="shared" ref="E23:E24" si="21">D23+C23</f>
        <v>220</v>
      </c>
      <c r="F23" s="287"/>
      <c r="G23" s="288"/>
      <c r="H23" s="198">
        <v>158</v>
      </c>
      <c r="I23" s="199">
        <f t="shared" ref="I23:I24" si="22">H23+C23</f>
        <v>186</v>
      </c>
      <c r="J23" s="287"/>
      <c r="K23" s="288"/>
      <c r="L23" s="198">
        <v>164</v>
      </c>
      <c r="M23" s="199">
        <f t="shared" ref="M23:M24" si="23">L23+C23</f>
        <v>192</v>
      </c>
      <c r="N23" s="287"/>
      <c r="O23" s="288"/>
      <c r="P23" s="196">
        <v>145</v>
      </c>
      <c r="Q23" s="197">
        <f t="shared" ref="Q23:Q24" si="24">P23+C23</f>
        <v>173</v>
      </c>
      <c r="R23" s="287"/>
      <c r="S23" s="288"/>
      <c r="T23" s="196">
        <v>170</v>
      </c>
      <c r="U23" s="197">
        <f t="shared" ref="U23:U24" si="25">T23+C23</f>
        <v>198</v>
      </c>
      <c r="V23" s="287"/>
      <c r="W23" s="288"/>
      <c r="X23" s="199">
        <f t="shared" si="0"/>
        <v>969</v>
      </c>
      <c r="Y23" s="198">
        <f>D23+H23+L23+P23+T23</f>
        <v>829</v>
      </c>
      <c r="Z23" s="200">
        <f>AVERAGE(E23,I23,M23,Q23,U23)</f>
        <v>193.8</v>
      </c>
      <c r="AA23" s="201">
        <f>AVERAGE(E23,I23,M23,Q23,U23)-C23</f>
        <v>165.8</v>
      </c>
      <c r="AB23" s="283"/>
    </row>
    <row r="24" spans="1:28" s="195" customFormat="1" ht="16.8" customHeight="1" thickBot="1" x14ac:dyDescent="0.35">
      <c r="A24" s="247"/>
      <c r="B24" s="202" t="s">
        <v>52</v>
      </c>
      <c r="C24" s="228">
        <v>18</v>
      </c>
      <c r="D24" s="203">
        <v>197</v>
      </c>
      <c r="E24" s="197">
        <f t="shared" si="21"/>
        <v>215</v>
      </c>
      <c r="F24" s="289"/>
      <c r="G24" s="290"/>
      <c r="H24" s="204">
        <v>151</v>
      </c>
      <c r="I24" s="199">
        <f t="shared" si="22"/>
        <v>169</v>
      </c>
      <c r="J24" s="289"/>
      <c r="K24" s="290"/>
      <c r="L24" s="198">
        <v>146</v>
      </c>
      <c r="M24" s="199">
        <f t="shared" si="23"/>
        <v>164</v>
      </c>
      <c r="N24" s="289"/>
      <c r="O24" s="290"/>
      <c r="P24" s="196">
        <v>174</v>
      </c>
      <c r="Q24" s="197">
        <f t="shared" si="24"/>
        <v>192</v>
      </c>
      <c r="R24" s="289"/>
      <c r="S24" s="290"/>
      <c r="T24" s="196">
        <v>139</v>
      </c>
      <c r="U24" s="197">
        <f t="shared" si="25"/>
        <v>157</v>
      </c>
      <c r="V24" s="289"/>
      <c r="W24" s="290"/>
      <c r="X24" s="205">
        <f t="shared" si="0"/>
        <v>897</v>
      </c>
      <c r="Y24" s="204">
        <f>D24+H24+L24+P24+T24</f>
        <v>807</v>
      </c>
      <c r="Z24" s="206">
        <f>AVERAGE(E24,I24,M24,Q24,U24)</f>
        <v>179.4</v>
      </c>
      <c r="AA24" s="207">
        <f>AVERAGE(E24,I24,M24,Q24,U24)-C24</f>
        <v>161.4</v>
      </c>
      <c r="AB24" s="284"/>
    </row>
    <row r="25" spans="1:28" s="195" customFormat="1" ht="48.75" customHeight="1" thickBot="1" x14ac:dyDescent="0.3">
      <c r="A25" s="247"/>
      <c r="B25" s="277" t="s">
        <v>38</v>
      </c>
      <c r="C25" s="230">
        <f>SUM(C26:C28)</f>
        <v>141</v>
      </c>
      <c r="D25" s="183">
        <f>SUM(D26:D28)</f>
        <v>354</v>
      </c>
      <c r="E25" s="208">
        <f>SUM(E26:E28)</f>
        <v>495</v>
      </c>
      <c r="F25" s="208">
        <f>E5</f>
        <v>576</v>
      </c>
      <c r="G25" s="189" t="str">
        <f>B5</f>
        <v>Royalsmart</v>
      </c>
      <c r="H25" s="209">
        <f>SUM(H26:H28)</f>
        <v>323</v>
      </c>
      <c r="I25" s="208">
        <f>SUM(I26:I28)</f>
        <v>464</v>
      </c>
      <c r="J25" s="208">
        <f>I13</f>
        <v>633</v>
      </c>
      <c r="K25" s="189" t="str">
        <f>B13</f>
        <v>ASSAR</v>
      </c>
      <c r="L25" s="191">
        <f>SUM(L26:L28)</f>
        <v>306</v>
      </c>
      <c r="M25" s="211">
        <f>SUM(M26:M28)</f>
        <v>447</v>
      </c>
      <c r="N25" s="208">
        <f>M21</f>
        <v>545</v>
      </c>
      <c r="O25" s="189" t="str">
        <f>B21</f>
        <v>Eesti Raudtee</v>
      </c>
      <c r="P25" s="190">
        <f>SUM(P26:P28)</f>
        <v>346</v>
      </c>
      <c r="Q25" s="211">
        <f>SUM(Q26:Q28)</f>
        <v>487</v>
      </c>
      <c r="R25" s="208">
        <f>Q9</f>
        <v>419</v>
      </c>
      <c r="S25" s="189" t="str">
        <f>B9</f>
        <v>BMF</v>
      </c>
      <c r="T25" s="190">
        <f>SUM(T26:T28)</f>
        <v>380</v>
      </c>
      <c r="U25" s="211">
        <f>SUM(U26:U28)</f>
        <v>521</v>
      </c>
      <c r="V25" s="208">
        <f>U17</f>
        <v>450</v>
      </c>
      <c r="W25" s="189" t="str">
        <f>B17</f>
        <v>ITshop</v>
      </c>
      <c r="X25" s="192">
        <f t="shared" si="0"/>
        <v>2414</v>
      </c>
      <c r="Y25" s="190">
        <f>SUM(Y26:Y28)</f>
        <v>1709</v>
      </c>
      <c r="Z25" s="212">
        <f>AVERAGE(Z26,Z27,Z28)</f>
        <v>160.93333333333331</v>
      </c>
      <c r="AA25" s="194">
        <f>AVERAGE(AA26,AA27,AA28)</f>
        <v>113.93333333333334</v>
      </c>
      <c r="AB25" s="282">
        <f>F26+J26+N26+R26+V26</f>
        <v>2</v>
      </c>
    </row>
    <row r="26" spans="1:28" s="195" customFormat="1" ht="16.2" customHeight="1" x14ac:dyDescent="0.25">
      <c r="A26" s="247"/>
      <c r="B26" s="252" t="s">
        <v>239</v>
      </c>
      <c r="C26" s="275">
        <v>49</v>
      </c>
      <c r="D26" s="196">
        <v>138</v>
      </c>
      <c r="E26" s="197">
        <f>D26+C26</f>
        <v>187</v>
      </c>
      <c r="F26" s="285">
        <v>0</v>
      </c>
      <c r="G26" s="286"/>
      <c r="H26" s="198">
        <v>109</v>
      </c>
      <c r="I26" s="199">
        <f>H26+C26</f>
        <v>158</v>
      </c>
      <c r="J26" s="285">
        <v>0</v>
      </c>
      <c r="K26" s="286"/>
      <c r="L26" s="198">
        <v>135</v>
      </c>
      <c r="M26" s="199">
        <f>L26+C26</f>
        <v>184</v>
      </c>
      <c r="N26" s="285">
        <v>0</v>
      </c>
      <c r="O26" s="286"/>
      <c r="P26" s="198">
        <v>120</v>
      </c>
      <c r="Q26" s="197">
        <f>P26+C26</f>
        <v>169</v>
      </c>
      <c r="R26" s="285">
        <v>1</v>
      </c>
      <c r="S26" s="286"/>
      <c r="T26" s="196">
        <v>142</v>
      </c>
      <c r="U26" s="197">
        <f>T26+C26</f>
        <v>191</v>
      </c>
      <c r="V26" s="285">
        <v>1</v>
      </c>
      <c r="W26" s="286"/>
      <c r="X26" s="199">
        <f t="shared" si="0"/>
        <v>889</v>
      </c>
      <c r="Y26" s="198">
        <f>D26+H26+L26+P26+T26</f>
        <v>644</v>
      </c>
      <c r="Z26" s="200">
        <f>AVERAGE(E26,I26,M26,Q26,U26)</f>
        <v>177.8</v>
      </c>
      <c r="AA26" s="201">
        <f>AVERAGE(E26,I26,M26,Q26,U26)-C26</f>
        <v>128.80000000000001</v>
      </c>
      <c r="AB26" s="283"/>
    </row>
    <row r="27" spans="1:28" s="195" customFormat="1" ht="16.2" customHeight="1" x14ac:dyDescent="0.25">
      <c r="A27" s="247"/>
      <c r="B27" s="278" t="s">
        <v>237</v>
      </c>
      <c r="C27" s="275">
        <v>60</v>
      </c>
      <c r="D27" s="196">
        <v>67</v>
      </c>
      <c r="E27" s="197">
        <f t="shared" ref="E27:E28" si="26">D27+C27</f>
        <v>127</v>
      </c>
      <c r="F27" s="287"/>
      <c r="G27" s="288"/>
      <c r="H27" s="198">
        <v>49</v>
      </c>
      <c r="I27" s="199">
        <f t="shared" ref="I27:I28" si="27">H27+C27</f>
        <v>109</v>
      </c>
      <c r="J27" s="287"/>
      <c r="K27" s="288"/>
      <c r="L27" s="198">
        <v>27</v>
      </c>
      <c r="M27" s="199">
        <f t="shared" ref="M27:M28" si="28">L27+C27</f>
        <v>87</v>
      </c>
      <c r="N27" s="287"/>
      <c r="O27" s="288"/>
      <c r="P27" s="196">
        <v>79</v>
      </c>
      <c r="Q27" s="197">
        <f t="shared" ref="Q27:Q28" si="29">P27+C27</f>
        <v>139</v>
      </c>
      <c r="R27" s="287"/>
      <c r="S27" s="288"/>
      <c r="T27" s="196">
        <v>66</v>
      </c>
      <c r="U27" s="197">
        <f t="shared" ref="U27:U28" si="30">T27+C27</f>
        <v>126</v>
      </c>
      <c r="V27" s="287"/>
      <c r="W27" s="288"/>
      <c r="X27" s="199">
        <f t="shared" si="0"/>
        <v>588</v>
      </c>
      <c r="Y27" s="198">
        <f>D27+H27+L27+P27+T27</f>
        <v>288</v>
      </c>
      <c r="Z27" s="200">
        <f>AVERAGE(E27,I27,M27,Q27,U27)</f>
        <v>117.6</v>
      </c>
      <c r="AA27" s="201">
        <f>AVERAGE(E27,I27,M27,Q27,U27)-C27</f>
        <v>57.599999999999994</v>
      </c>
      <c r="AB27" s="283"/>
    </row>
    <row r="28" spans="1:28" s="195" customFormat="1" ht="16.8" customHeight="1" thickBot="1" x14ac:dyDescent="0.35">
      <c r="A28" s="247"/>
      <c r="B28" s="254" t="s">
        <v>238</v>
      </c>
      <c r="C28" s="276">
        <v>32</v>
      </c>
      <c r="D28" s="203">
        <v>149</v>
      </c>
      <c r="E28" s="197">
        <f t="shared" si="26"/>
        <v>181</v>
      </c>
      <c r="F28" s="289"/>
      <c r="G28" s="290"/>
      <c r="H28" s="204">
        <v>165</v>
      </c>
      <c r="I28" s="199">
        <f t="shared" si="27"/>
        <v>197</v>
      </c>
      <c r="J28" s="289"/>
      <c r="K28" s="290"/>
      <c r="L28" s="198">
        <v>144</v>
      </c>
      <c r="M28" s="199">
        <f t="shared" si="28"/>
        <v>176</v>
      </c>
      <c r="N28" s="289"/>
      <c r="O28" s="290"/>
      <c r="P28" s="196">
        <v>147</v>
      </c>
      <c r="Q28" s="197">
        <f t="shared" si="29"/>
        <v>179</v>
      </c>
      <c r="R28" s="289"/>
      <c r="S28" s="290"/>
      <c r="T28" s="196">
        <v>172</v>
      </c>
      <c r="U28" s="197">
        <f t="shared" si="30"/>
        <v>204</v>
      </c>
      <c r="V28" s="289"/>
      <c r="W28" s="290"/>
      <c r="X28" s="205">
        <f t="shared" si="0"/>
        <v>937</v>
      </c>
      <c r="Y28" s="204">
        <f>D28+H28+L28+P28+T28</f>
        <v>777</v>
      </c>
      <c r="Z28" s="206">
        <f>AVERAGE(E28,I28,M28,Q28,U28)</f>
        <v>187.4</v>
      </c>
      <c r="AA28" s="207">
        <f>AVERAGE(E28,I28,M28,Q28,U28)-C28</f>
        <v>155.4</v>
      </c>
      <c r="AB28" s="284"/>
    </row>
    <row r="29" spans="1:28" s="195" customFormat="1" ht="16.8" customHeight="1" x14ac:dyDescent="0.3">
      <c r="A29" s="247"/>
      <c r="B29" s="263"/>
      <c r="C29" s="264"/>
      <c r="D29" s="265"/>
      <c r="E29" s="266"/>
      <c r="F29" s="267"/>
      <c r="G29" s="267"/>
      <c r="H29" s="265"/>
      <c r="I29" s="266"/>
      <c r="J29" s="267"/>
      <c r="K29" s="267"/>
      <c r="L29" s="265"/>
      <c r="M29" s="266"/>
      <c r="N29" s="267"/>
      <c r="O29" s="267"/>
      <c r="P29" s="265"/>
      <c r="Q29" s="266"/>
      <c r="R29" s="267"/>
      <c r="S29" s="267"/>
      <c r="T29" s="265"/>
      <c r="U29" s="266"/>
      <c r="V29" s="267"/>
      <c r="W29" s="267"/>
      <c r="X29" s="266"/>
      <c r="Y29" s="265"/>
      <c r="Z29" s="268"/>
      <c r="AA29" s="269"/>
      <c r="AB29" s="270"/>
    </row>
    <row r="30" spans="1:28" ht="22.2" x14ac:dyDescent="0.3">
      <c r="B30" s="150"/>
      <c r="C30" s="151"/>
      <c r="D30" s="152"/>
      <c r="E30" s="153"/>
      <c r="F30" s="153"/>
      <c r="G30" s="153" t="s">
        <v>234</v>
      </c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1"/>
      <c r="S30" s="151"/>
      <c r="T30" s="151"/>
      <c r="U30" s="154"/>
      <c r="V30" s="235" t="s">
        <v>109</v>
      </c>
      <c r="W30" s="155"/>
      <c r="X30" s="155"/>
      <c r="Y30" s="155"/>
      <c r="Z30" s="151"/>
      <c r="AA30" s="151"/>
      <c r="AB30" s="152"/>
    </row>
    <row r="31" spans="1:28" ht="21" thickBot="1" x14ac:dyDescent="0.4">
      <c r="B31" s="236" t="s">
        <v>93</v>
      </c>
      <c r="C31" s="156"/>
      <c r="D31" s="152"/>
      <c r="E31" s="157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2"/>
    </row>
    <row r="32" spans="1:28" x14ac:dyDescent="0.3">
      <c r="B32" s="158" t="s">
        <v>2</v>
      </c>
      <c r="C32" s="159" t="s">
        <v>46</v>
      </c>
      <c r="D32" s="160"/>
      <c r="E32" s="272" t="s">
        <v>94</v>
      </c>
      <c r="F32" s="293" t="s">
        <v>95</v>
      </c>
      <c r="G32" s="294"/>
      <c r="H32" s="163"/>
      <c r="I32" s="272" t="s">
        <v>96</v>
      </c>
      <c r="J32" s="293" t="s">
        <v>95</v>
      </c>
      <c r="K32" s="294"/>
      <c r="L32" s="164"/>
      <c r="M32" s="272" t="s">
        <v>97</v>
      </c>
      <c r="N32" s="293" t="s">
        <v>95</v>
      </c>
      <c r="O32" s="294"/>
      <c r="P32" s="164"/>
      <c r="Q32" s="272" t="s">
        <v>98</v>
      </c>
      <c r="R32" s="293" t="s">
        <v>95</v>
      </c>
      <c r="S32" s="294"/>
      <c r="T32" s="165"/>
      <c r="U32" s="272" t="s">
        <v>99</v>
      </c>
      <c r="V32" s="293" t="s">
        <v>95</v>
      </c>
      <c r="W32" s="294"/>
      <c r="X32" s="272" t="s">
        <v>100</v>
      </c>
      <c r="Y32" s="166"/>
      <c r="Z32" s="167" t="s">
        <v>101</v>
      </c>
      <c r="AA32" s="168" t="s">
        <v>6</v>
      </c>
      <c r="AB32" s="169" t="s">
        <v>100</v>
      </c>
    </row>
    <row r="33" spans="1:28" ht="17.399999999999999" thickBot="1" x14ac:dyDescent="0.35">
      <c r="A33" s="170"/>
      <c r="B33" s="171" t="s">
        <v>102</v>
      </c>
      <c r="C33" s="172"/>
      <c r="D33" s="173"/>
      <c r="E33" s="174" t="s">
        <v>103</v>
      </c>
      <c r="F33" s="291" t="s">
        <v>104</v>
      </c>
      <c r="G33" s="292"/>
      <c r="H33" s="175"/>
      <c r="I33" s="174" t="s">
        <v>103</v>
      </c>
      <c r="J33" s="291" t="s">
        <v>104</v>
      </c>
      <c r="K33" s="292"/>
      <c r="L33" s="174"/>
      <c r="M33" s="174" t="s">
        <v>103</v>
      </c>
      <c r="N33" s="291" t="s">
        <v>104</v>
      </c>
      <c r="O33" s="292"/>
      <c r="P33" s="174"/>
      <c r="Q33" s="174" t="s">
        <v>103</v>
      </c>
      <c r="R33" s="291" t="s">
        <v>104</v>
      </c>
      <c r="S33" s="292"/>
      <c r="T33" s="176"/>
      <c r="U33" s="174" t="s">
        <v>103</v>
      </c>
      <c r="V33" s="291" t="s">
        <v>104</v>
      </c>
      <c r="W33" s="292"/>
      <c r="X33" s="177" t="s">
        <v>103</v>
      </c>
      <c r="Y33" s="178" t="s">
        <v>105</v>
      </c>
      <c r="Z33" s="179" t="s">
        <v>106</v>
      </c>
      <c r="AA33" s="180" t="s">
        <v>107</v>
      </c>
      <c r="AB33" s="181" t="s">
        <v>4</v>
      </c>
    </row>
    <row r="34" spans="1:28" ht="48.75" customHeight="1" thickBot="1" x14ac:dyDescent="0.35">
      <c r="A34" s="246"/>
      <c r="B34" s="182" t="s">
        <v>120</v>
      </c>
      <c r="C34" s="231">
        <f>SUM(C35:C37)</f>
        <v>109</v>
      </c>
      <c r="D34" s="183">
        <f>SUM(D35:D37)</f>
        <v>419</v>
      </c>
      <c r="E34" s="184">
        <f>SUM(E35:E37)</f>
        <v>528</v>
      </c>
      <c r="F34" s="185">
        <f>E54</f>
        <v>527</v>
      </c>
      <c r="G34" s="186" t="str">
        <f>B54</f>
        <v>Toode</v>
      </c>
      <c r="H34" s="187">
        <f>SUM(H35:H37)</f>
        <v>470</v>
      </c>
      <c r="I34" s="188">
        <f>SUM(I35:I37)</f>
        <v>579</v>
      </c>
      <c r="J34" s="188">
        <f>I50</f>
        <v>519</v>
      </c>
      <c r="K34" s="189" t="str">
        <f>B50</f>
        <v>AAVMAR</v>
      </c>
      <c r="L34" s="190">
        <f>SUM(L35:L37)</f>
        <v>450</v>
      </c>
      <c r="M34" s="185">
        <f>SUM(M35:M37)</f>
        <v>559</v>
      </c>
      <c r="N34" s="185">
        <f>M46</f>
        <v>600</v>
      </c>
      <c r="O34" s="186" t="str">
        <f>B46</f>
        <v>SILFER</v>
      </c>
      <c r="P34" s="191">
        <f>SUM(P35:P37)</f>
        <v>442</v>
      </c>
      <c r="Q34" s="185">
        <f>SUM(Q35:Q37)</f>
        <v>551</v>
      </c>
      <c r="R34" s="185">
        <f>Q42</f>
        <v>511</v>
      </c>
      <c r="S34" s="186" t="str">
        <f>B42</f>
        <v>Põdra Pubi</v>
      </c>
      <c r="T34" s="191">
        <f>SUM(T35:T37)</f>
        <v>464</v>
      </c>
      <c r="U34" s="185">
        <f>SUM(U35:U37)</f>
        <v>573</v>
      </c>
      <c r="V34" s="185">
        <f>U38</f>
        <v>573</v>
      </c>
      <c r="W34" s="186" t="str">
        <f>B38</f>
        <v>IKI</v>
      </c>
      <c r="X34" s="192">
        <f t="shared" ref="X34:X57" si="31">E34+I34+M34+Q34+U34</f>
        <v>2790</v>
      </c>
      <c r="Y34" s="190">
        <f>SUM(Y35:Y37)</f>
        <v>2245</v>
      </c>
      <c r="Z34" s="193">
        <f>AVERAGE(Z35,Z36,Z37)</f>
        <v>186</v>
      </c>
      <c r="AA34" s="194">
        <f>AVERAGE(AA35,AA36,AA37)</f>
        <v>149.66666666666669</v>
      </c>
      <c r="AB34" s="282">
        <f>F35+J35+N35+R35+V35</f>
        <v>3.5</v>
      </c>
    </row>
    <row r="35" spans="1:28" ht="16.8" customHeight="1" x14ac:dyDescent="0.3">
      <c r="A35" s="247"/>
      <c r="B35" s="248" t="s">
        <v>187</v>
      </c>
      <c r="C35" s="226">
        <v>60</v>
      </c>
      <c r="D35" s="196">
        <v>93</v>
      </c>
      <c r="E35" s="197">
        <f>D35+C35</f>
        <v>153</v>
      </c>
      <c r="F35" s="285">
        <v>1</v>
      </c>
      <c r="G35" s="286"/>
      <c r="H35" s="198">
        <v>136</v>
      </c>
      <c r="I35" s="199">
        <f>H35+C35</f>
        <v>196</v>
      </c>
      <c r="J35" s="285">
        <v>1</v>
      </c>
      <c r="K35" s="286"/>
      <c r="L35" s="198">
        <v>100</v>
      </c>
      <c r="M35" s="199">
        <f>L35+C35</f>
        <v>160</v>
      </c>
      <c r="N35" s="285">
        <v>0</v>
      </c>
      <c r="O35" s="286"/>
      <c r="P35" s="198">
        <v>88</v>
      </c>
      <c r="Q35" s="197">
        <f>P35+C35</f>
        <v>148</v>
      </c>
      <c r="R35" s="285">
        <v>1</v>
      </c>
      <c r="S35" s="286"/>
      <c r="T35" s="196">
        <v>137</v>
      </c>
      <c r="U35" s="197">
        <f>T35+C35</f>
        <v>197</v>
      </c>
      <c r="V35" s="285">
        <v>0.5</v>
      </c>
      <c r="W35" s="286"/>
      <c r="X35" s="199">
        <f t="shared" si="31"/>
        <v>854</v>
      </c>
      <c r="Y35" s="198">
        <f>D35+H35+L35+P35+T35</f>
        <v>554</v>
      </c>
      <c r="Z35" s="200">
        <f>AVERAGE(E35,I35,M35,Q35,U35)</f>
        <v>170.8</v>
      </c>
      <c r="AA35" s="201">
        <f>AVERAGE(E35,I35,M35,Q35,U35)-C35</f>
        <v>110.80000000000001</v>
      </c>
      <c r="AB35" s="283"/>
    </row>
    <row r="36" spans="1:28" s="170" customFormat="1" ht="16.2" customHeight="1" x14ac:dyDescent="0.25">
      <c r="A36" s="247"/>
      <c r="B36" s="249" t="s">
        <v>216</v>
      </c>
      <c r="C36" s="227">
        <v>26</v>
      </c>
      <c r="D36" s="196">
        <v>133</v>
      </c>
      <c r="E36" s="197">
        <f t="shared" ref="E36:E37" si="32">D36+C36</f>
        <v>159</v>
      </c>
      <c r="F36" s="287"/>
      <c r="G36" s="288"/>
      <c r="H36" s="198">
        <v>146</v>
      </c>
      <c r="I36" s="199">
        <f t="shared" ref="I36:I37" si="33">H36+C36</f>
        <v>172</v>
      </c>
      <c r="J36" s="287"/>
      <c r="K36" s="288"/>
      <c r="L36" s="198">
        <v>168</v>
      </c>
      <c r="M36" s="199">
        <f t="shared" ref="M36:M37" si="34">L36+C36</f>
        <v>194</v>
      </c>
      <c r="N36" s="287"/>
      <c r="O36" s="288"/>
      <c r="P36" s="196">
        <v>155</v>
      </c>
      <c r="Q36" s="197">
        <f t="shared" ref="Q36:Q37" si="35">P36+C36</f>
        <v>181</v>
      </c>
      <c r="R36" s="287"/>
      <c r="S36" s="288"/>
      <c r="T36" s="196">
        <v>150</v>
      </c>
      <c r="U36" s="197">
        <f t="shared" ref="U36:U37" si="36">T36+C36</f>
        <v>176</v>
      </c>
      <c r="V36" s="287"/>
      <c r="W36" s="288"/>
      <c r="X36" s="199">
        <f t="shared" si="31"/>
        <v>882</v>
      </c>
      <c r="Y36" s="198">
        <f>D36+H36+L36+P36+T36</f>
        <v>752</v>
      </c>
      <c r="Z36" s="200">
        <f>AVERAGE(E36,I36,M36,Q36,U36)</f>
        <v>176.4</v>
      </c>
      <c r="AA36" s="201">
        <f>AVERAGE(E36,I36,M36,Q36,U36)-C36</f>
        <v>150.4</v>
      </c>
      <c r="AB36" s="283"/>
    </row>
    <row r="37" spans="1:28" s="170" customFormat="1" ht="17.399999999999999" customHeight="1" thickBot="1" x14ac:dyDescent="0.35">
      <c r="A37" s="247"/>
      <c r="B37" s="202" t="s">
        <v>188</v>
      </c>
      <c r="C37" s="228">
        <v>23</v>
      </c>
      <c r="D37" s="203">
        <v>193</v>
      </c>
      <c r="E37" s="197">
        <f t="shared" si="32"/>
        <v>216</v>
      </c>
      <c r="F37" s="289"/>
      <c r="G37" s="290"/>
      <c r="H37" s="204">
        <v>188</v>
      </c>
      <c r="I37" s="199">
        <f t="shared" si="33"/>
        <v>211</v>
      </c>
      <c r="J37" s="289"/>
      <c r="K37" s="290"/>
      <c r="L37" s="198">
        <v>182</v>
      </c>
      <c r="M37" s="199">
        <f t="shared" si="34"/>
        <v>205</v>
      </c>
      <c r="N37" s="289"/>
      <c r="O37" s="290"/>
      <c r="P37" s="196">
        <v>199</v>
      </c>
      <c r="Q37" s="197">
        <f t="shared" si="35"/>
        <v>222</v>
      </c>
      <c r="R37" s="289"/>
      <c r="S37" s="290"/>
      <c r="T37" s="203">
        <v>177</v>
      </c>
      <c r="U37" s="197">
        <f t="shared" si="36"/>
        <v>200</v>
      </c>
      <c r="V37" s="289"/>
      <c r="W37" s="290"/>
      <c r="X37" s="205">
        <f t="shared" si="31"/>
        <v>1054</v>
      </c>
      <c r="Y37" s="204">
        <f>D37+H37+L37+P37+T37</f>
        <v>939</v>
      </c>
      <c r="Z37" s="206">
        <f>AVERAGE(E37,I37,M37,Q37,U37)</f>
        <v>210.8</v>
      </c>
      <c r="AA37" s="207">
        <f>AVERAGE(E37,I37,M37,Q37,U37)-C37</f>
        <v>187.8</v>
      </c>
      <c r="AB37" s="284"/>
    </row>
    <row r="38" spans="1:28" s="195" customFormat="1" ht="48.75" customHeight="1" thickBot="1" x14ac:dyDescent="0.3">
      <c r="A38" s="247"/>
      <c r="B38" s="182" t="s">
        <v>25</v>
      </c>
      <c r="C38" s="229">
        <f>SUM(C39:C41)</f>
        <v>106</v>
      </c>
      <c r="D38" s="183">
        <f>SUM(D39:D41)</f>
        <v>431</v>
      </c>
      <c r="E38" s="208">
        <f>SUM(E39:E41)</f>
        <v>537</v>
      </c>
      <c r="F38" s="208">
        <f>E50</f>
        <v>520</v>
      </c>
      <c r="G38" s="189" t="str">
        <f>B50</f>
        <v>AAVMAR</v>
      </c>
      <c r="H38" s="209">
        <f>SUM(H39:H41)</f>
        <v>422</v>
      </c>
      <c r="I38" s="208">
        <f>SUM(I39:I41)</f>
        <v>528</v>
      </c>
      <c r="J38" s="208">
        <f>I46</f>
        <v>506</v>
      </c>
      <c r="K38" s="189" t="str">
        <f>B46</f>
        <v>SILFER</v>
      </c>
      <c r="L38" s="190">
        <f>SUM(L39:L41)</f>
        <v>506</v>
      </c>
      <c r="M38" s="210">
        <f>SUM(M39:M41)</f>
        <v>612</v>
      </c>
      <c r="N38" s="208">
        <f>M42</f>
        <v>610</v>
      </c>
      <c r="O38" s="189" t="str">
        <f>B42</f>
        <v>Põdra Pubi</v>
      </c>
      <c r="P38" s="190">
        <f>SUM(P39:P41)</f>
        <v>442</v>
      </c>
      <c r="Q38" s="185">
        <f>SUM(Q39:Q41)</f>
        <v>548</v>
      </c>
      <c r="R38" s="208">
        <f>Q54</f>
        <v>567</v>
      </c>
      <c r="S38" s="189" t="str">
        <f>B54</f>
        <v>Toode</v>
      </c>
      <c r="T38" s="190">
        <f>SUM(T39:T41)</f>
        <v>467</v>
      </c>
      <c r="U38" s="211">
        <f>SUM(U39:U41)</f>
        <v>573</v>
      </c>
      <c r="V38" s="208">
        <f>U34</f>
        <v>573</v>
      </c>
      <c r="W38" s="189" t="str">
        <f>B34</f>
        <v>Rakvere Bowling</v>
      </c>
      <c r="X38" s="192">
        <f t="shared" si="31"/>
        <v>2798</v>
      </c>
      <c r="Y38" s="190">
        <f>SUM(Y39:Y41)</f>
        <v>2268</v>
      </c>
      <c r="Z38" s="212">
        <f>AVERAGE(Z39,Z40,Z41)</f>
        <v>186.5333333333333</v>
      </c>
      <c r="AA38" s="194">
        <f>AVERAGE(AA39,AA40,AA41)</f>
        <v>151.19999999999999</v>
      </c>
      <c r="AB38" s="282">
        <f>F39+J39+N39+R39+V39</f>
        <v>3.5</v>
      </c>
    </row>
    <row r="39" spans="1:28" s="195" customFormat="1" ht="16.2" customHeight="1" x14ac:dyDescent="0.25">
      <c r="A39" s="247"/>
      <c r="B39" s="225" t="s">
        <v>59</v>
      </c>
      <c r="C39" s="227">
        <v>42</v>
      </c>
      <c r="D39" s="196">
        <v>149</v>
      </c>
      <c r="E39" s="197">
        <f>D39+C39</f>
        <v>191</v>
      </c>
      <c r="F39" s="285">
        <v>1</v>
      </c>
      <c r="G39" s="286"/>
      <c r="H39" s="198">
        <v>125</v>
      </c>
      <c r="I39" s="199">
        <f>H39+C39</f>
        <v>167</v>
      </c>
      <c r="J39" s="285">
        <v>1</v>
      </c>
      <c r="K39" s="286"/>
      <c r="L39" s="198">
        <v>169</v>
      </c>
      <c r="M39" s="199">
        <f>L39+C39</f>
        <v>211</v>
      </c>
      <c r="N39" s="285">
        <v>1</v>
      </c>
      <c r="O39" s="286"/>
      <c r="P39" s="198">
        <v>144</v>
      </c>
      <c r="Q39" s="197">
        <f>P39+C39</f>
        <v>186</v>
      </c>
      <c r="R39" s="285">
        <v>0</v>
      </c>
      <c r="S39" s="286"/>
      <c r="T39" s="196">
        <v>189</v>
      </c>
      <c r="U39" s="197">
        <f>T39+C39</f>
        <v>231</v>
      </c>
      <c r="V39" s="285">
        <v>0.5</v>
      </c>
      <c r="W39" s="286"/>
      <c r="X39" s="199">
        <f t="shared" si="31"/>
        <v>986</v>
      </c>
      <c r="Y39" s="198">
        <f>D39+H39+L39+P39+T39</f>
        <v>776</v>
      </c>
      <c r="Z39" s="200">
        <f>AVERAGE(E39,I39,M39,Q39,U39)</f>
        <v>197.2</v>
      </c>
      <c r="AA39" s="201">
        <f>AVERAGE(E39,I39,M39,Q39,U39)-C39</f>
        <v>155.19999999999999</v>
      </c>
      <c r="AB39" s="283"/>
    </row>
    <row r="40" spans="1:28" s="195" customFormat="1" ht="16.2" customHeight="1" x14ac:dyDescent="0.25">
      <c r="A40" s="247"/>
      <c r="B40" s="223" t="s">
        <v>85</v>
      </c>
      <c r="C40" s="227">
        <v>48</v>
      </c>
      <c r="D40" s="196">
        <v>122</v>
      </c>
      <c r="E40" s="197">
        <f t="shared" ref="E40:E41" si="37">D40+C40</f>
        <v>170</v>
      </c>
      <c r="F40" s="287"/>
      <c r="G40" s="288"/>
      <c r="H40" s="198">
        <v>128</v>
      </c>
      <c r="I40" s="199">
        <f t="shared" ref="I40:I41" si="38">H40+C40</f>
        <v>176</v>
      </c>
      <c r="J40" s="287"/>
      <c r="K40" s="288"/>
      <c r="L40" s="198">
        <v>176</v>
      </c>
      <c r="M40" s="199">
        <f t="shared" ref="M40:M41" si="39">L40+C40</f>
        <v>224</v>
      </c>
      <c r="N40" s="287"/>
      <c r="O40" s="288"/>
      <c r="P40" s="196">
        <v>148</v>
      </c>
      <c r="Q40" s="197">
        <f t="shared" ref="Q40:Q41" si="40">P40+C40</f>
        <v>196</v>
      </c>
      <c r="R40" s="287"/>
      <c r="S40" s="288"/>
      <c r="T40" s="196">
        <v>114</v>
      </c>
      <c r="U40" s="197">
        <f t="shared" ref="U40:U41" si="41">T40+C40</f>
        <v>162</v>
      </c>
      <c r="V40" s="287"/>
      <c r="W40" s="288"/>
      <c r="X40" s="199">
        <f t="shared" si="31"/>
        <v>928</v>
      </c>
      <c r="Y40" s="198">
        <f>D40+H40+L40+P40+T40</f>
        <v>688</v>
      </c>
      <c r="Z40" s="200">
        <f>AVERAGE(E40,I40,M40,Q40,U40)</f>
        <v>185.6</v>
      </c>
      <c r="AA40" s="201">
        <f>AVERAGE(E40,I40,M40,Q40,U40)-C40</f>
        <v>137.6</v>
      </c>
      <c r="AB40" s="283"/>
    </row>
    <row r="41" spans="1:28" s="195" customFormat="1" ht="16.8" customHeight="1" thickBot="1" x14ac:dyDescent="0.35">
      <c r="A41" s="247"/>
      <c r="B41" s="202" t="s">
        <v>60</v>
      </c>
      <c r="C41" s="228">
        <v>16</v>
      </c>
      <c r="D41" s="203">
        <v>160</v>
      </c>
      <c r="E41" s="197">
        <f t="shared" si="37"/>
        <v>176</v>
      </c>
      <c r="F41" s="289"/>
      <c r="G41" s="290"/>
      <c r="H41" s="204">
        <v>169</v>
      </c>
      <c r="I41" s="199">
        <f t="shared" si="38"/>
        <v>185</v>
      </c>
      <c r="J41" s="289"/>
      <c r="K41" s="290"/>
      <c r="L41" s="198">
        <v>161</v>
      </c>
      <c r="M41" s="199">
        <f t="shared" si="39"/>
        <v>177</v>
      </c>
      <c r="N41" s="289"/>
      <c r="O41" s="290"/>
      <c r="P41" s="196">
        <v>150</v>
      </c>
      <c r="Q41" s="197">
        <f t="shared" si="40"/>
        <v>166</v>
      </c>
      <c r="R41" s="289"/>
      <c r="S41" s="290"/>
      <c r="T41" s="203">
        <v>164</v>
      </c>
      <c r="U41" s="197">
        <f t="shared" si="41"/>
        <v>180</v>
      </c>
      <c r="V41" s="289"/>
      <c r="W41" s="290"/>
      <c r="X41" s="205">
        <f t="shared" si="31"/>
        <v>884</v>
      </c>
      <c r="Y41" s="204">
        <f>D41+H41+L41+P41+T41</f>
        <v>804</v>
      </c>
      <c r="Z41" s="206">
        <f>AVERAGE(E41,I41,M41,Q41,U41)</f>
        <v>176.8</v>
      </c>
      <c r="AA41" s="207">
        <f>AVERAGE(E41,I41,M41,Q41,U41)-C41</f>
        <v>160.80000000000001</v>
      </c>
      <c r="AB41" s="284"/>
    </row>
    <row r="42" spans="1:28" s="195" customFormat="1" ht="44.4" customHeight="1" thickBot="1" x14ac:dyDescent="0.3">
      <c r="A42" s="247"/>
      <c r="B42" s="224" t="s">
        <v>115</v>
      </c>
      <c r="C42" s="229">
        <f>SUM(C43:C45)</f>
        <v>109</v>
      </c>
      <c r="D42" s="183">
        <f>SUM(D43:D45)</f>
        <v>443</v>
      </c>
      <c r="E42" s="208">
        <f>SUM(E43:E45)</f>
        <v>552</v>
      </c>
      <c r="F42" s="208">
        <f>E46</f>
        <v>521</v>
      </c>
      <c r="G42" s="189" t="str">
        <f>B46</f>
        <v>SILFER</v>
      </c>
      <c r="H42" s="209">
        <f>SUM(H43:H45)</f>
        <v>434</v>
      </c>
      <c r="I42" s="208">
        <f>SUM(I43:I45)</f>
        <v>543</v>
      </c>
      <c r="J42" s="208">
        <f>I54</f>
        <v>574</v>
      </c>
      <c r="K42" s="189" t="str">
        <f>B54</f>
        <v>Toode</v>
      </c>
      <c r="L42" s="190">
        <f>SUM(L43:L45)</f>
        <v>501</v>
      </c>
      <c r="M42" s="208">
        <f>SUM(M43:M45)</f>
        <v>610</v>
      </c>
      <c r="N42" s="208">
        <f>M38</f>
        <v>612</v>
      </c>
      <c r="O42" s="189" t="str">
        <f>B38</f>
        <v>IKI</v>
      </c>
      <c r="P42" s="190">
        <f>SUM(P43:P45)</f>
        <v>402</v>
      </c>
      <c r="Q42" s="208">
        <f>SUM(Q43:Q45)</f>
        <v>511</v>
      </c>
      <c r="R42" s="208">
        <f>Q34</f>
        <v>551</v>
      </c>
      <c r="S42" s="189" t="str">
        <f>B34</f>
        <v>Rakvere Bowling</v>
      </c>
      <c r="T42" s="190">
        <f>SUM(T43:T45)</f>
        <v>495</v>
      </c>
      <c r="U42" s="208">
        <f>SUM(U43:U45)</f>
        <v>604</v>
      </c>
      <c r="V42" s="208">
        <f>U50</f>
        <v>511</v>
      </c>
      <c r="W42" s="189" t="str">
        <f>B50</f>
        <v>AAVMAR</v>
      </c>
      <c r="X42" s="192">
        <f t="shared" si="31"/>
        <v>2820</v>
      </c>
      <c r="Y42" s="190">
        <f>SUM(Y43:Y45)</f>
        <v>2275</v>
      </c>
      <c r="Z42" s="212">
        <f>AVERAGE(Z43,Z44,Z45)</f>
        <v>188</v>
      </c>
      <c r="AA42" s="194">
        <f>AVERAGE(AA43,AA44,AA45)</f>
        <v>151.66666666666666</v>
      </c>
      <c r="AB42" s="282">
        <f>F43+J43+N43+R43+V43</f>
        <v>2</v>
      </c>
    </row>
    <row r="43" spans="1:28" s="195" customFormat="1" ht="16.2" customHeight="1" x14ac:dyDescent="0.25">
      <c r="A43" s="247"/>
      <c r="B43" s="213" t="s">
        <v>83</v>
      </c>
      <c r="C43" s="227">
        <v>23</v>
      </c>
      <c r="D43" s="196">
        <v>124</v>
      </c>
      <c r="E43" s="197">
        <f>D43+C43</f>
        <v>147</v>
      </c>
      <c r="F43" s="285">
        <v>1</v>
      </c>
      <c r="G43" s="286"/>
      <c r="H43" s="198">
        <v>125</v>
      </c>
      <c r="I43" s="199">
        <f>H43+C43</f>
        <v>148</v>
      </c>
      <c r="J43" s="285">
        <v>0</v>
      </c>
      <c r="K43" s="286"/>
      <c r="L43" s="198">
        <v>156</v>
      </c>
      <c r="M43" s="199">
        <f>L43+C43</f>
        <v>179</v>
      </c>
      <c r="N43" s="285">
        <v>0</v>
      </c>
      <c r="O43" s="286"/>
      <c r="P43" s="198">
        <v>145</v>
      </c>
      <c r="Q43" s="197">
        <f>P43+C43</f>
        <v>168</v>
      </c>
      <c r="R43" s="285">
        <v>0</v>
      </c>
      <c r="S43" s="286"/>
      <c r="T43" s="196">
        <v>173</v>
      </c>
      <c r="U43" s="197">
        <f>T43+C43</f>
        <v>196</v>
      </c>
      <c r="V43" s="285">
        <v>1</v>
      </c>
      <c r="W43" s="286"/>
      <c r="X43" s="199">
        <f t="shared" si="31"/>
        <v>838</v>
      </c>
      <c r="Y43" s="198">
        <f>D43+H43+L43+P43+T43</f>
        <v>723</v>
      </c>
      <c r="Z43" s="200">
        <f>AVERAGE(E43,I43,M43,Q43,U43)</f>
        <v>167.6</v>
      </c>
      <c r="AA43" s="201">
        <f>AVERAGE(E43,I43,M43,Q43,U43)-C43</f>
        <v>144.6</v>
      </c>
      <c r="AB43" s="283"/>
    </row>
    <row r="44" spans="1:28" s="195" customFormat="1" ht="16.2" customHeight="1" x14ac:dyDescent="0.25">
      <c r="A44" s="247"/>
      <c r="B44" s="214" t="s">
        <v>64</v>
      </c>
      <c r="C44" s="227">
        <v>48</v>
      </c>
      <c r="D44" s="196">
        <v>148</v>
      </c>
      <c r="E44" s="197">
        <f t="shared" ref="E44:E45" si="42">D44+C44</f>
        <v>196</v>
      </c>
      <c r="F44" s="287"/>
      <c r="G44" s="288"/>
      <c r="H44" s="198">
        <v>138</v>
      </c>
      <c r="I44" s="199">
        <f t="shared" ref="I44:I45" si="43">H44+C44</f>
        <v>186</v>
      </c>
      <c r="J44" s="287"/>
      <c r="K44" s="288"/>
      <c r="L44" s="198">
        <v>181</v>
      </c>
      <c r="M44" s="199">
        <f t="shared" ref="M44:M45" si="44">L44+C44</f>
        <v>229</v>
      </c>
      <c r="N44" s="287"/>
      <c r="O44" s="288"/>
      <c r="P44" s="196">
        <v>123</v>
      </c>
      <c r="Q44" s="197">
        <f t="shared" ref="Q44:Q45" si="45">P44+C44</f>
        <v>171</v>
      </c>
      <c r="R44" s="287"/>
      <c r="S44" s="288"/>
      <c r="T44" s="196">
        <v>165</v>
      </c>
      <c r="U44" s="197">
        <f t="shared" ref="U44:U45" si="46">T44+C44</f>
        <v>213</v>
      </c>
      <c r="V44" s="287"/>
      <c r="W44" s="288"/>
      <c r="X44" s="199">
        <f t="shared" si="31"/>
        <v>995</v>
      </c>
      <c r="Y44" s="198">
        <f>D44+H44+L44+P44+T44</f>
        <v>755</v>
      </c>
      <c r="Z44" s="200">
        <f>AVERAGE(E44,I44,M44,Q44,U44)</f>
        <v>199</v>
      </c>
      <c r="AA44" s="201">
        <f>AVERAGE(E44,I44,M44,Q44,U44)-C44</f>
        <v>151</v>
      </c>
      <c r="AB44" s="283"/>
    </row>
    <row r="45" spans="1:28" s="195" customFormat="1" ht="16.8" customHeight="1" thickBot="1" x14ac:dyDescent="0.35">
      <c r="A45" s="247"/>
      <c r="B45" s="202" t="s">
        <v>55</v>
      </c>
      <c r="C45" s="228">
        <v>38</v>
      </c>
      <c r="D45" s="203">
        <v>171</v>
      </c>
      <c r="E45" s="197">
        <f t="shared" si="42"/>
        <v>209</v>
      </c>
      <c r="F45" s="289"/>
      <c r="G45" s="290"/>
      <c r="H45" s="204">
        <v>171</v>
      </c>
      <c r="I45" s="199">
        <f t="shared" si="43"/>
        <v>209</v>
      </c>
      <c r="J45" s="289"/>
      <c r="K45" s="290"/>
      <c r="L45" s="198">
        <v>164</v>
      </c>
      <c r="M45" s="199">
        <f t="shared" si="44"/>
        <v>202</v>
      </c>
      <c r="N45" s="289"/>
      <c r="O45" s="290"/>
      <c r="P45" s="196">
        <v>134</v>
      </c>
      <c r="Q45" s="197">
        <f t="shared" si="45"/>
        <v>172</v>
      </c>
      <c r="R45" s="289"/>
      <c r="S45" s="290"/>
      <c r="T45" s="196">
        <v>157</v>
      </c>
      <c r="U45" s="197">
        <f t="shared" si="46"/>
        <v>195</v>
      </c>
      <c r="V45" s="289"/>
      <c r="W45" s="290"/>
      <c r="X45" s="205">
        <f t="shared" si="31"/>
        <v>987</v>
      </c>
      <c r="Y45" s="204">
        <f>D45+H45+L45+P45+T45</f>
        <v>797</v>
      </c>
      <c r="Z45" s="206">
        <f>AVERAGE(E45,I45,M45,Q45,U45)</f>
        <v>197.4</v>
      </c>
      <c r="AA45" s="207">
        <f>AVERAGE(E45,I45,M45,Q45,U45)-C45</f>
        <v>159.4</v>
      </c>
      <c r="AB45" s="284"/>
    </row>
    <row r="46" spans="1:28" s="195" customFormat="1" ht="48.75" customHeight="1" thickBot="1" x14ac:dyDescent="0.3">
      <c r="A46" s="247"/>
      <c r="B46" s="224" t="s">
        <v>35</v>
      </c>
      <c r="C46" s="229">
        <f>SUM(C47:C49)</f>
        <v>120</v>
      </c>
      <c r="D46" s="183">
        <f>SUM(D47:D49)</f>
        <v>401</v>
      </c>
      <c r="E46" s="208">
        <f>SUM(E47:E49)</f>
        <v>521</v>
      </c>
      <c r="F46" s="208">
        <f>E42</f>
        <v>552</v>
      </c>
      <c r="G46" s="189" t="str">
        <f>B42</f>
        <v>Põdra Pubi</v>
      </c>
      <c r="H46" s="218">
        <f>SUM(H47:H49)</f>
        <v>386</v>
      </c>
      <c r="I46" s="208">
        <f>SUM(I47:I49)</f>
        <v>506</v>
      </c>
      <c r="J46" s="208">
        <f>I38</f>
        <v>528</v>
      </c>
      <c r="K46" s="189" t="str">
        <f>B38</f>
        <v>IKI</v>
      </c>
      <c r="L46" s="191">
        <f>SUM(L47:L49)</f>
        <v>480</v>
      </c>
      <c r="M46" s="211">
        <f>SUM(M47:M49)</f>
        <v>600</v>
      </c>
      <c r="N46" s="208">
        <f>M34</f>
        <v>559</v>
      </c>
      <c r="O46" s="189" t="str">
        <f>B34</f>
        <v>Rakvere Bowling</v>
      </c>
      <c r="P46" s="190">
        <f>SUM(P47:P49)</f>
        <v>480</v>
      </c>
      <c r="Q46" s="211">
        <f>SUM(Q47:Q49)</f>
        <v>600</v>
      </c>
      <c r="R46" s="208">
        <f>Q50</f>
        <v>437</v>
      </c>
      <c r="S46" s="189" t="str">
        <f>B50</f>
        <v>AAVMAR</v>
      </c>
      <c r="T46" s="190">
        <f>SUM(T47:T49)</f>
        <v>425</v>
      </c>
      <c r="U46" s="211">
        <f>SUM(U47:U49)</f>
        <v>545</v>
      </c>
      <c r="V46" s="208">
        <f>U54</f>
        <v>597</v>
      </c>
      <c r="W46" s="189" t="str">
        <f>B54</f>
        <v>Toode</v>
      </c>
      <c r="X46" s="192">
        <f t="shared" si="31"/>
        <v>2772</v>
      </c>
      <c r="Y46" s="190">
        <f>SUM(Y47:Y49)</f>
        <v>2172</v>
      </c>
      <c r="Z46" s="212">
        <f>AVERAGE(Z47,Z48,Z49)</f>
        <v>184.79999999999998</v>
      </c>
      <c r="AA46" s="194">
        <f>AVERAGE(AA47,AA48,AA49)</f>
        <v>144.79999999999998</v>
      </c>
      <c r="AB46" s="282">
        <f>F47+J47+N47+R47+V47</f>
        <v>2</v>
      </c>
    </row>
    <row r="47" spans="1:28" s="195" customFormat="1" ht="16.2" customHeight="1" x14ac:dyDescent="0.25">
      <c r="A47" s="247"/>
      <c r="B47" s="219" t="s">
        <v>72</v>
      </c>
      <c r="C47" s="227">
        <v>40</v>
      </c>
      <c r="D47" s="196">
        <v>191</v>
      </c>
      <c r="E47" s="197">
        <f>D47+C47</f>
        <v>231</v>
      </c>
      <c r="F47" s="285">
        <v>0</v>
      </c>
      <c r="G47" s="286"/>
      <c r="H47" s="198">
        <v>143</v>
      </c>
      <c r="I47" s="199">
        <f>H47+C47</f>
        <v>183</v>
      </c>
      <c r="J47" s="285">
        <v>0</v>
      </c>
      <c r="K47" s="286"/>
      <c r="L47" s="198">
        <v>163</v>
      </c>
      <c r="M47" s="199">
        <f>L47+C47</f>
        <v>203</v>
      </c>
      <c r="N47" s="285">
        <v>1</v>
      </c>
      <c r="O47" s="286"/>
      <c r="P47" s="198">
        <v>168</v>
      </c>
      <c r="Q47" s="197">
        <f>P47+C47</f>
        <v>208</v>
      </c>
      <c r="R47" s="285">
        <v>1</v>
      </c>
      <c r="S47" s="286"/>
      <c r="T47" s="196">
        <v>138</v>
      </c>
      <c r="U47" s="197">
        <f>T47+C47</f>
        <v>178</v>
      </c>
      <c r="V47" s="285">
        <v>0</v>
      </c>
      <c r="W47" s="286"/>
      <c r="X47" s="199">
        <f t="shared" si="31"/>
        <v>1003</v>
      </c>
      <c r="Y47" s="198">
        <f>D47+H47+L47+P47+T47</f>
        <v>803</v>
      </c>
      <c r="Z47" s="200">
        <f>AVERAGE(E47,I47,M47,Q47,U47)</f>
        <v>200.6</v>
      </c>
      <c r="AA47" s="201">
        <f>AVERAGE(E47,I47,M47,Q47,U47)-C47</f>
        <v>160.6</v>
      </c>
      <c r="AB47" s="283"/>
    </row>
    <row r="48" spans="1:28" s="195" customFormat="1" ht="16.2" customHeight="1" x14ac:dyDescent="0.25">
      <c r="A48" s="247"/>
      <c r="B48" s="220" t="s">
        <v>232</v>
      </c>
      <c r="C48" s="227">
        <v>43</v>
      </c>
      <c r="D48" s="196">
        <v>91</v>
      </c>
      <c r="E48" s="197">
        <f t="shared" ref="E48:E49" si="47">D48+C48</f>
        <v>134</v>
      </c>
      <c r="F48" s="287"/>
      <c r="G48" s="288"/>
      <c r="H48" s="198">
        <v>119</v>
      </c>
      <c r="I48" s="199">
        <f t="shared" ref="I48:I49" si="48">H48+C48</f>
        <v>162</v>
      </c>
      <c r="J48" s="287"/>
      <c r="K48" s="288"/>
      <c r="L48" s="198">
        <v>146</v>
      </c>
      <c r="M48" s="199">
        <f t="shared" ref="M48:M49" si="49">L48+C48</f>
        <v>189</v>
      </c>
      <c r="N48" s="287"/>
      <c r="O48" s="288"/>
      <c r="P48" s="196">
        <v>152</v>
      </c>
      <c r="Q48" s="197">
        <f t="shared" ref="Q48:Q49" si="50">P48+C48</f>
        <v>195</v>
      </c>
      <c r="R48" s="287"/>
      <c r="S48" s="288"/>
      <c r="T48" s="196">
        <v>135</v>
      </c>
      <c r="U48" s="197">
        <f t="shared" ref="U48:U49" si="51">T48+C48</f>
        <v>178</v>
      </c>
      <c r="V48" s="287"/>
      <c r="W48" s="288"/>
      <c r="X48" s="199">
        <f t="shared" si="31"/>
        <v>858</v>
      </c>
      <c r="Y48" s="198">
        <f>D48+H48+L48+P48+T48</f>
        <v>643</v>
      </c>
      <c r="Z48" s="200">
        <f>AVERAGE(E48,I48,M48,Q48,U48)</f>
        <v>171.6</v>
      </c>
      <c r="AA48" s="201">
        <f>AVERAGE(E48,I48,M48,Q48,U48)-C48</f>
        <v>128.6</v>
      </c>
      <c r="AB48" s="283"/>
    </row>
    <row r="49" spans="1:28" s="195" customFormat="1" ht="16.8" customHeight="1" thickBot="1" x14ac:dyDescent="0.35">
      <c r="A49" s="247"/>
      <c r="B49" s="221" t="s">
        <v>67</v>
      </c>
      <c r="C49" s="228">
        <v>37</v>
      </c>
      <c r="D49" s="203">
        <v>119</v>
      </c>
      <c r="E49" s="197">
        <f t="shared" si="47"/>
        <v>156</v>
      </c>
      <c r="F49" s="289"/>
      <c r="G49" s="290"/>
      <c r="H49" s="204">
        <v>124</v>
      </c>
      <c r="I49" s="199">
        <f t="shared" si="48"/>
        <v>161</v>
      </c>
      <c r="J49" s="289"/>
      <c r="K49" s="290"/>
      <c r="L49" s="198">
        <v>171</v>
      </c>
      <c r="M49" s="199">
        <f t="shared" si="49"/>
        <v>208</v>
      </c>
      <c r="N49" s="289"/>
      <c r="O49" s="290"/>
      <c r="P49" s="196">
        <v>160</v>
      </c>
      <c r="Q49" s="197">
        <f t="shared" si="50"/>
        <v>197</v>
      </c>
      <c r="R49" s="289"/>
      <c r="S49" s="290"/>
      <c r="T49" s="196">
        <v>152</v>
      </c>
      <c r="U49" s="197">
        <f t="shared" si="51"/>
        <v>189</v>
      </c>
      <c r="V49" s="289"/>
      <c r="W49" s="290"/>
      <c r="X49" s="205">
        <f t="shared" si="31"/>
        <v>911</v>
      </c>
      <c r="Y49" s="204">
        <f>D49+H49+L49+P49+T49</f>
        <v>726</v>
      </c>
      <c r="Z49" s="206">
        <f>AVERAGE(E49,I49,M49,Q49,U49)</f>
        <v>182.2</v>
      </c>
      <c r="AA49" s="207">
        <f>AVERAGE(E49,I49,M49,Q49,U49)-C49</f>
        <v>145.19999999999999</v>
      </c>
      <c r="AB49" s="284"/>
    </row>
    <row r="50" spans="1:28" s="195" customFormat="1" ht="48.75" customHeight="1" thickBot="1" x14ac:dyDescent="0.3">
      <c r="A50" s="247"/>
      <c r="B50" s="217" t="s">
        <v>110</v>
      </c>
      <c r="C50" s="230">
        <f>SUM(C51:C53)</f>
        <v>123</v>
      </c>
      <c r="D50" s="183">
        <f>SUM(D51:D53)</f>
        <v>397</v>
      </c>
      <c r="E50" s="208">
        <f>SUM(E51:E53)</f>
        <v>520</v>
      </c>
      <c r="F50" s="208">
        <f>E38</f>
        <v>537</v>
      </c>
      <c r="G50" s="189" t="str">
        <f>B38</f>
        <v>IKI</v>
      </c>
      <c r="H50" s="209">
        <f>SUM(H51:H53)</f>
        <v>396</v>
      </c>
      <c r="I50" s="208">
        <f>SUM(I51:I53)</f>
        <v>519</v>
      </c>
      <c r="J50" s="208">
        <f>I34</f>
        <v>579</v>
      </c>
      <c r="K50" s="189" t="str">
        <f>B34</f>
        <v>Rakvere Bowling</v>
      </c>
      <c r="L50" s="190">
        <f>SUM(L51:L53)</f>
        <v>315</v>
      </c>
      <c r="M50" s="210">
        <f>SUM(M51:M53)</f>
        <v>438</v>
      </c>
      <c r="N50" s="208">
        <f>M54</f>
        <v>594</v>
      </c>
      <c r="O50" s="189" t="str">
        <f>B54</f>
        <v>Toode</v>
      </c>
      <c r="P50" s="190">
        <f>SUM(P51:P53)</f>
        <v>314</v>
      </c>
      <c r="Q50" s="210">
        <f>SUM(Q51:Q53)</f>
        <v>437</v>
      </c>
      <c r="R50" s="208">
        <f>Q46</f>
        <v>600</v>
      </c>
      <c r="S50" s="189" t="str">
        <f>B46</f>
        <v>SILFER</v>
      </c>
      <c r="T50" s="190">
        <f>SUM(T51:T53)</f>
        <v>388</v>
      </c>
      <c r="U50" s="210">
        <f>SUM(U51:U53)</f>
        <v>511</v>
      </c>
      <c r="V50" s="208">
        <f>U42</f>
        <v>604</v>
      </c>
      <c r="W50" s="189" t="str">
        <f>B42</f>
        <v>Põdra Pubi</v>
      </c>
      <c r="X50" s="192">
        <f t="shared" si="31"/>
        <v>2425</v>
      </c>
      <c r="Y50" s="190">
        <f>SUM(Y51:Y53)</f>
        <v>1810</v>
      </c>
      <c r="Z50" s="212">
        <f>AVERAGE(Z51,Z52,Z53)</f>
        <v>161.66666666666666</v>
      </c>
      <c r="AA50" s="194">
        <f>AVERAGE(AA51,AA52,AA53)</f>
        <v>120.66666666666667</v>
      </c>
      <c r="AB50" s="282">
        <f>F51+J51+N51+R51+V51</f>
        <v>0</v>
      </c>
    </row>
    <row r="51" spans="1:28" s="195" customFormat="1" ht="16.2" customHeight="1" x14ac:dyDescent="0.25">
      <c r="A51" s="247"/>
      <c r="B51" s="213" t="s">
        <v>47</v>
      </c>
      <c r="C51" s="227">
        <v>30</v>
      </c>
      <c r="D51" s="196">
        <v>136</v>
      </c>
      <c r="E51" s="197">
        <f>D51+C51</f>
        <v>166</v>
      </c>
      <c r="F51" s="285">
        <v>0</v>
      </c>
      <c r="G51" s="286"/>
      <c r="H51" s="198">
        <v>174</v>
      </c>
      <c r="I51" s="199">
        <f>H51+C51</f>
        <v>204</v>
      </c>
      <c r="J51" s="285">
        <v>0</v>
      </c>
      <c r="K51" s="286"/>
      <c r="L51" s="198">
        <v>136</v>
      </c>
      <c r="M51" s="199">
        <f>L51+C51</f>
        <v>166</v>
      </c>
      <c r="N51" s="285">
        <v>0</v>
      </c>
      <c r="O51" s="286"/>
      <c r="P51" s="198">
        <v>98</v>
      </c>
      <c r="Q51" s="197">
        <f>P51+C51</f>
        <v>128</v>
      </c>
      <c r="R51" s="285">
        <v>0</v>
      </c>
      <c r="S51" s="286"/>
      <c r="T51" s="196">
        <v>176</v>
      </c>
      <c r="U51" s="197">
        <f>T51+C51</f>
        <v>206</v>
      </c>
      <c r="V51" s="285">
        <v>0</v>
      </c>
      <c r="W51" s="286"/>
      <c r="X51" s="199">
        <f t="shared" si="31"/>
        <v>870</v>
      </c>
      <c r="Y51" s="198">
        <f>D51+H51+L51+P51+T51</f>
        <v>720</v>
      </c>
      <c r="Z51" s="200">
        <f>AVERAGE(E51,I51,M51,Q51,U51)</f>
        <v>174</v>
      </c>
      <c r="AA51" s="201">
        <f>AVERAGE(E51,I51,M51,Q51,U51)-C51</f>
        <v>144</v>
      </c>
      <c r="AB51" s="283"/>
    </row>
    <row r="52" spans="1:28" s="195" customFormat="1" ht="16.2" customHeight="1" x14ac:dyDescent="0.25">
      <c r="A52" s="247"/>
      <c r="B52" s="214" t="s">
        <v>205</v>
      </c>
      <c r="C52" s="227">
        <v>60</v>
      </c>
      <c r="D52" s="196">
        <v>99</v>
      </c>
      <c r="E52" s="197">
        <f t="shared" ref="E52:E53" si="52">D52+C52</f>
        <v>159</v>
      </c>
      <c r="F52" s="287"/>
      <c r="G52" s="288"/>
      <c r="H52" s="198">
        <v>94</v>
      </c>
      <c r="I52" s="199">
        <f t="shared" ref="I52:I53" si="53">H52+C52</f>
        <v>154</v>
      </c>
      <c r="J52" s="287"/>
      <c r="K52" s="288"/>
      <c r="L52" s="198">
        <v>83</v>
      </c>
      <c r="M52" s="199">
        <f t="shared" ref="M52:M53" si="54">L52+C52</f>
        <v>143</v>
      </c>
      <c r="N52" s="287"/>
      <c r="O52" s="288"/>
      <c r="P52" s="196">
        <v>91</v>
      </c>
      <c r="Q52" s="197">
        <f t="shared" ref="Q52:Q53" si="55">P52+C52</f>
        <v>151</v>
      </c>
      <c r="R52" s="287"/>
      <c r="S52" s="288"/>
      <c r="T52" s="196">
        <v>95</v>
      </c>
      <c r="U52" s="197">
        <f t="shared" ref="U52:U53" si="56">T52+C52</f>
        <v>155</v>
      </c>
      <c r="V52" s="287"/>
      <c r="W52" s="288"/>
      <c r="X52" s="199">
        <f t="shared" si="31"/>
        <v>762</v>
      </c>
      <c r="Y52" s="198">
        <f>D52+H52+L52+P52+T52</f>
        <v>462</v>
      </c>
      <c r="Z52" s="200">
        <f>AVERAGE(E52,I52,M52,Q52,U52)</f>
        <v>152.4</v>
      </c>
      <c r="AA52" s="201">
        <f>AVERAGE(E52,I52,M52,Q52,U52)-C52</f>
        <v>92.4</v>
      </c>
      <c r="AB52" s="283"/>
    </row>
    <row r="53" spans="1:28" s="195" customFormat="1" ht="16.8" customHeight="1" thickBot="1" x14ac:dyDescent="0.35">
      <c r="A53" s="247"/>
      <c r="B53" s="202" t="s">
        <v>74</v>
      </c>
      <c r="C53" s="228">
        <v>33</v>
      </c>
      <c r="D53" s="203">
        <v>162</v>
      </c>
      <c r="E53" s="197">
        <f t="shared" si="52"/>
        <v>195</v>
      </c>
      <c r="F53" s="289"/>
      <c r="G53" s="290"/>
      <c r="H53" s="204">
        <v>128</v>
      </c>
      <c r="I53" s="199">
        <f t="shared" si="53"/>
        <v>161</v>
      </c>
      <c r="J53" s="289"/>
      <c r="K53" s="290"/>
      <c r="L53" s="198">
        <v>96</v>
      </c>
      <c r="M53" s="199">
        <f t="shared" si="54"/>
        <v>129</v>
      </c>
      <c r="N53" s="289"/>
      <c r="O53" s="290"/>
      <c r="P53" s="196">
        <v>125</v>
      </c>
      <c r="Q53" s="197">
        <f t="shared" si="55"/>
        <v>158</v>
      </c>
      <c r="R53" s="289"/>
      <c r="S53" s="290"/>
      <c r="T53" s="196">
        <v>117</v>
      </c>
      <c r="U53" s="197">
        <f t="shared" si="56"/>
        <v>150</v>
      </c>
      <c r="V53" s="289"/>
      <c r="W53" s="290"/>
      <c r="X53" s="205">
        <f t="shared" si="31"/>
        <v>793</v>
      </c>
      <c r="Y53" s="204">
        <f>D53+H53+L53+P53+T53</f>
        <v>628</v>
      </c>
      <c r="Z53" s="206">
        <f>AVERAGE(E53,I53,M53,Q53,U53)</f>
        <v>158.6</v>
      </c>
      <c r="AA53" s="207">
        <f>AVERAGE(E53,I53,M53,Q53,U53)-C53</f>
        <v>125.6</v>
      </c>
      <c r="AB53" s="284"/>
    </row>
    <row r="54" spans="1:28" s="195" customFormat="1" ht="48.75" customHeight="1" thickBot="1" x14ac:dyDescent="0.3">
      <c r="A54" s="247"/>
      <c r="B54" s="217" t="s">
        <v>24</v>
      </c>
      <c r="C54" s="230">
        <f>SUM(C55:C57)</f>
        <v>113</v>
      </c>
      <c r="D54" s="183">
        <f>SUM(D55:D57)</f>
        <v>414</v>
      </c>
      <c r="E54" s="208">
        <f>SUM(E55:E57)</f>
        <v>527</v>
      </c>
      <c r="F54" s="208">
        <f>E34</f>
        <v>528</v>
      </c>
      <c r="G54" s="189" t="str">
        <f>B34</f>
        <v>Rakvere Bowling</v>
      </c>
      <c r="H54" s="209">
        <f>SUM(H55:H57)</f>
        <v>461</v>
      </c>
      <c r="I54" s="208">
        <f>SUM(I55:I57)</f>
        <v>574</v>
      </c>
      <c r="J54" s="208">
        <f>I42</f>
        <v>543</v>
      </c>
      <c r="K54" s="189" t="str">
        <f>B42</f>
        <v>Põdra Pubi</v>
      </c>
      <c r="L54" s="191">
        <f>SUM(L55:L57)</f>
        <v>481</v>
      </c>
      <c r="M54" s="211">
        <f>SUM(M55:M57)</f>
        <v>594</v>
      </c>
      <c r="N54" s="208">
        <f>M50</f>
        <v>438</v>
      </c>
      <c r="O54" s="189" t="str">
        <f>B50</f>
        <v>AAVMAR</v>
      </c>
      <c r="P54" s="190">
        <f>SUM(P55:P57)</f>
        <v>454</v>
      </c>
      <c r="Q54" s="211">
        <f>SUM(Q55:Q57)</f>
        <v>567</v>
      </c>
      <c r="R54" s="208">
        <f>Q38</f>
        <v>548</v>
      </c>
      <c r="S54" s="189" t="str">
        <f>B38</f>
        <v>IKI</v>
      </c>
      <c r="T54" s="190">
        <f>SUM(T55:T57)</f>
        <v>484</v>
      </c>
      <c r="U54" s="211">
        <f>SUM(U55:U57)</f>
        <v>597</v>
      </c>
      <c r="V54" s="208">
        <f>U46</f>
        <v>545</v>
      </c>
      <c r="W54" s="189" t="str">
        <f>B46</f>
        <v>SILFER</v>
      </c>
      <c r="X54" s="192">
        <f t="shared" si="31"/>
        <v>2859</v>
      </c>
      <c r="Y54" s="190">
        <f>SUM(Y55:Y57)</f>
        <v>2294</v>
      </c>
      <c r="Z54" s="212">
        <f>AVERAGE(Z55,Z56,Z57)</f>
        <v>190.6</v>
      </c>
      <c r="AA54" s="194">
        <f>AVERAGE(AA55,AA56,AA57)</f>
        <v>152.93333333333334</v>
      </c>
      <c r="AB54" s="282">
        <f>F55+J55+N55+R55+V55</f>
        <v>4</v>
      </c>
    </row>
    <row r="55" spans="1:28" s="195" customFormat="1" ht="16.2" customHeight="1" x14ac:dyDescent="0.25">
      <c r="A55" s="247"/>
      <c r="B55" s="213" t="s">
        <v>233</v>
      </c>
      <c r="C55" s="227">
        <v>26</v>
      </c>
      <c r="D55" s="196">
        <v>158</v>
      </c>
      <c r="E55" s="197">
        <f>D55+C55</f>
        <v>184</v>
      </c>
      <c r="F55" s="285">
        <v>0</v>
      </c>
      <c r="G55" s="286"/>
      <c r="H55" s="198">
        <v>169</v>
      </c>
      <c r="I55" s="199">
        <f>H55+C55</f>
        <v>195</v>
      </c>
      <c r="J55" s="285">
        <v>1</v>
      </c>
      <c r="K55" s="286"/>
      <c r="L55" s="198">
        <v>189</v>
      </c>
      <c r="M55" s="199">
        <f>L55+C55</f>
        <v>215</v>
      </c>
      <c r="N55" s="285">
        <v>1</v>
      </c>
      <c r="O55" s="286"/>
      <c r="P55" s="198">
        <v>134</v>
      </c>
      <c r="Q55" s="197">
        <f>P55+C55</f>
        <v>160</v>
      </c>
      <c r="R55" s="285">
        <v>1</v>
      </c>
      <c r="S55" s="286"/>
      <c r="T55" s="196">
        <v>157</v>
      </c>
      <c r="U55" s="197">
        <f>T55+C55</f>
        <v>183</v>
      </c>
      <c r="V55" s="285">
        <v>1</v>
      </c>
      <c r="W55" s="286"/>
      <c r="X55" s="199">
        <f t="shared" si="31"/>
        <v>937</v>
      </c>
      <c r="Y55" s="198">
        <f>D55+H55+L55+P55+T55</f>
        <v>807</v>
      </c>
      <c r="Z55" s="200">
        <f>AVERAGE(E55,I55,M55,Q55,U55)</f>
        <v>187.4</v>
      </c>
      <c r="AA55" s="201">
        <f>AVERAGE(E55,I55,M55,Q55,U55)-C55</f>
        <v>161.4</v>
      </c>
      <c r="AB55" s="283"/>
    </row>
    <row r="56" spans="1:28" s="195" customFormat="1" ht="16.2" customHeight="1" x14ac:dyDescent="0.25">
      <c r="A56" s="247"/>
      <c r="B56" s="214" t="s">
        <v>142</v>
      </c>
      <c r="C56" s="227">
        <v>44</v>
      </c>
      <c r="D56" s="196">
        <v>113</v>
      </c>
      <c r="E56" s="197">
        <f t="shared" ref="E56:E57" si="57">D56+C56</f>
        <v>157</v>
      </c>
      <c r="F56" s="287"/>
      <c r="G56" s="288"/>
      <c r="H56" s="198">
        <v>145</v>
      </c>
      <c r="I56" s="199">
        <f t="shared" ref="I56:I57" si="58">H56+C56</f>
        <v>189</v>
      </c>
      <c r="J56" s="287"/>
      <c r="K56" s="288"/>
      <c r="L56" s="198">
        <v>171</v>
      </c>
      <c r="M56" s="199">
        <f t="shared" ref="M56:M57" si="59">L56+C56</f>
        <v>215</v>
      </c>
      <c r="N56" s="287"/>
      <c r="O56" s="288"/>
      <c r="P56" s="196">
        <v>189</v>
      </c>
      <c r="Q56" s="197">
        <f t="shared" ref="Q56:Q57" si="60">P56+C56</f>
        <v>233</v>
      </c>
      <c r="R56" s="287"/>
      <c r="S56" s="288"/>
      <c r="T56" s="196">
        <v>169</v>
      </c>
      <c r="U56" s="197">
        <f t="shared" ref="U56:U57" si="61">T56+C56</f>
        <v>213</v>
      </c>
      <c r="V56" s="287"/>
      <c r="W56" s="288"/>
      <c r="X56" s="199">
        <f t="shared" si="31"/>
        <v>1007</v>
      </c>
      <c r="Y56" s="198">
        <f>D56+H56+L56+P56+T56</f>
        <v>787</v>
      </c>
      <c r="Z56" s="200">
        <f>AVERAGE(E56,I56,M56,Q56,U56)</f>
        <v>201.4</v>
      </c>
      <c r="AA56" s="201">
        <f>AVERAGE(E56,I56,M56,Q56,U56)-C56</f>
        <v>157.4</v>
      </c>
      <c r="AB56" s="283"/>
    </row>
    <row r="57" spans="1:28" s="195" customFormat="1" ht="16.8" customHeight="1" thickBot="1" x14ac:dyDescent="0.35">
      <c r="A57" s="247"/>
      <c r="B57" s="202" t="s">
        <v>143</v>
      </c>
      <c r="C57" s="228">
        <v>43</v>
      </c>
      <c r="D57" s="203">
        <v>143</v>
      </c>
      <c r="E57" s="197">
        <f t="shared" si="57"/>
        <v>186</v>
      </c>
      <c r="F57" s="289"/>
      <c r="G57" s="290"/>
      <c r="H57" s="204">
        <v>147</v>
      </c>
      <c r="I57" s="199">
        <f t="shared" si="58"/>
        <v>190</v>
      </c>
      <c r="J57" s="289"/>
      <c r="K57" s="290"/>
      <c r="L57" s="198">
        <v>121</v>
      </c>
      <c r="M57" s="199">
        <f t="shared" si="59"/>
        <v>164</v>
      </c>
      <c r="N57" s="289"/>
      <c r="O57" s="290"/>
      <c r="P57" s="196">
        <v>131</v>
      </c>
      <c r="Q57" s="197">
        <f t="shared" si="60"/>
        <v>174</v>
      </c>
      <c r="R57" s="289"/>
      <c r="S57" s="290"/>
      <c r="T57" s="196">
        <v>158</v>
      </c>
      <c r="U57" s="197">
        <f t="shared" si="61"/>
        <v>201</v>
      </c>
      <c r="V57" s="289"/>
      <c r="W57" s="290"/>
      <c r="X57" s="205">
        <f t="shared" si="31"/>
        <v>915</v>
      </c>
      <c r="Y57" s="204">
        <f>D57+H57+L57+P57+T57</f>
        <v>700</v>
      </c>
      <c r="Z57" s="206">
        <f>AVERAGE(E57,I57,M57,Q57,U57)</f>
        <v>183</v>
      </c>
      <c r="AA57" s="207">
        <f>AVERAGE(E57,I57,M57,Q57,U57)-C57</f>
        <v>140</v>
      </c>
      <c r="AB57" s="284"/>
    </row>
    <row r="58" spans="1:28" s="195" customFormat="1" ht="16.8" customHeight="1" x14ac:dyDescent="0.3">
      <c r="A58" s="247"/>
      <c r="B58" s="263"/>
      <c r="C58" s="264"/>
      <c r="D58" s="265"/>
      <c r="E58" s="266"/>
      <c r="F58" s="267"/>
      <c r="G58" s="267"/>
      <c r="H58" s="265"/>
      <c r="I58" s="266"/>
      <c r="J58" s="267"/>
      <c r="K58" s="267"/>
      <c r="L58" s="265"/>
      <c r="M58" s="266"/>
      <c r="N58" s="267"/>
      <c r="O58" s="267"/>
      <c r="P58" s="265"/>
      <c r="Q58" s="266"/>
      <c r="R58" s="267"/>
      <c r="S58" s="267"/>
      <c r="T58" s="265"/>
      <c r="U58" s="266"/>
      <c r="V58" s="267"/>
      <c r="W58" s="267"/>
      <c r="X58" s="266"/>
      <c r="Y58" s="265"/>
      <c r="Z58" s="268"/>
      <c r="AA58" s="269"/>
      <c r="AB58" s="270"/>
    </row>
    <row r="59" spans="1:28" ht="22.2" x14ac:dyDescent="0.3">
      <c r="B59" s="150"/>
      <c r="C59" s="151"/>
      <c r="D59" s="152"/>
      <c r="E59" s="153"/>
      <c r="F59" s="153"/>
      <c r="G59" s="153" t="s">
        <v>230</v>
      </c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1"/>
      <c r="S59" s="151"/>
      <c r="T59" s="151"/>
      <c r="U59" s="154"/>
      <c r="V59" s="235" t="s">
        <v>109</v>
      </c>
      <c r="W59" s="155"/>
      <c r="X59" s="155"/>
      <c r="Y59" s="155"/>
      <c r="Z59" s="151"/>
      <c r="AA59" s="151"/>
      <c r="AB59" s="152"/>
    </row>
    <row r="60" spans="1:28" ht="21" thickBot="1" x14ac:dyDescent="0.4">
      <c r="B60" s="236" t="s">
        <v>93</v>
      </c>
      <c r="C60" s="156"/>
      <c r="D60" s="152"/>
      <c r="E60" s="157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2"/>
    </row>
    <row r="61" spans="1:28" x14ac:dyDescent="0.3">
      <c r="B61" s="158" t="s">
        <v>2</v>
      </c>
      <c r="C61" s="159" t="s">
        <v>46</v>
      </c>
      <c r="D61" s="160"/>
      <c r="E61" s="262" t="s">
        <v>94</v>
      </c>
      <c r="F61" s="293" t="s">
        <v>95</v>
      </c>
      <c r="G61" s="294"/>
      <c r="H61" s="163"/>
      <c r="I61" s="262" t="s">
        <v>96</v>
      </c>
      <c r="J61" s="293" t="s">
        <v>95</v>
      </c>
      <c r="K61" s="294"/>
      <c r="L61" s="164"/>
      <c r="M61" s="262" t="s">
        <v>97</v>
      </c>
      <c r="N61" s="293" t="s">
        <v>95</v>
      </c>
      <c r="O61" s="294"/>
      <c r="P61" s="164"/>
      <c r="Q61" s="262" t="s">
        <v>98</v>
      </c>
      <c r="R61" s="293" t="s">
        <v>95</v>
      </c>
      <c r="S61" s="294"/>
      <c r="T61" s="165"/>
      <c r="U61" s="262" t="s">
        <v>99</v>
      </c>
      <c r="V61" s="293" t="s">
        <v>95</v>
      </c>
      <c r="W61" s="294"/>
      <c r="X61" s="262" t="s">
        <v>100</v>
      </c>
      <c r="Y61" s="166"/>
      <c r="Z61" s="167" t="s">
        <v>101</v>
      </c>
      <c r="AA61" s="168" t="s">
        <v>6</v>
      </c>
      <c r="AB61" s="169" t="s">
        <v>100</v>
      </c>
    </row>
    <row r="62" spans="1:28" ht="17.399999999999999" thickBot="1" x14ac:dyDescent="0.35">
      <c r="A62" s="170"/>
      <c r="B62" s="171" t="s">
        <v>102</v>
      </c>
      <c r="C62" s="172"/>
      <c r="D62" s="173"/>
      <c r="E62" s="174" t="s">
        <v>103</v>
      </c>
      <c r="F62" s="291" t="s">
        <v>104</v>
      </c>
      <c r="G62" s="292"/>
      <c r="H62" s="175"/>
      <c r="I62" s="174" t="s">
        <v>103</v>
      </c>
      <c r="J62" s="291" t="s">
        <v>104</v>
      </c>
      <c r="K62" s="292"/>
      <c r="L62" s="174"/>
      <c r="M62" s="174" t="s">
        <v>103</v>
      </c>
      <c r="N62" s="291" t="s">
        <v>104</v>
      </c>
      <c r="O62" s="292"/>
      <c r="P62" s="174"/>
      <c r="Q62" s="174" t="s">
        <v>103</v>
      </c>
      <c r="R62" s="291" t="s">
        <v>104</v>
      </c>
      <c r="S62" s="292"/>
      <c r="T62" s="176"/>
      <c r="U62" s="174" t="s">
        <v>103</v>
      </c>
      <c r="V62" s="291" t="s">
        <v>104</v>
      </c>
      <c r="W62" s="292"/>
      <c r="X62" s="177" t="s">
        <v>103</v>
      </c>
      <c r="Y62" s="178" t="s">
        <v>105</v>
      </c>
      <c r="Z62" s="179" t="s">
        <v>106</v>
      </c>
      <c r="AA62" s="180" t="s">
        <v>107</v>
      </c>
      <c r="AB62" s="181" t="s">
        <v>4</v>
      </c>
    </row>
    <row r="63" spans="1:28" ht="48.75" customHeight="1" thickBot="1" x14ac:dyDescent="0.35">
      <c r="A63" s="246"/>
      <c r="B63" s="224" t="s">
        <v>118</v>
      </c>
      <c r="C63" s="231">
        <f>SUM(C64:C66)-30</f>
        <v>88</v>
      </c>
      <c r="D63" s="183">
        <f>SUM(D64:D66)</f>
        <v>448</v>
      </c>
      <c r="E63" s="184">
        <f>SUM(E64:E66)-30</f>
        <v>536</v>
      </c>
      <c r="F63" s="185">
        <f>E83</f>
        <v>0</v>
      </c>
      <c r="G63" s="186" t="str">
        <f>B83</f>
        <v>Kunda Sadam</v>
      </c>
      <c r="H63" s="187">
        <f>SUM(H64:H66)</f>
        <v>361</v>
      </c>
      <c r="I63" s="188">
        <f>SUM(I64:I66)-30</f>
        <v>449</v>
      </c>
      <c r="J63" s="188">
        <f>I79</f>
        <v>0</v>
      </c>
      <c r="K63" s="189" t="str">
        <f>B79</f>
        <v>Rakvere Autotehnika</v>
      </c>
      <c r="L63" s="190">
        <f>SUM(L64:L66)</f>
        <v>353</v>
      </c>
      <c r="M63" s="185">
        <f>SUM(M64:M66)-30</f>
        <v>441</v>
      </c>
      <c r="N63" s="185">
        <f>M75</f>
        <v>506</v>
      </c>
      <c r="O63" s="186" t="str">
        <f>B75</f>
        <v>Viru Batuudid</v>
      </c>
      <c r="P63" s="191">
        <f>SUM(P64:P66)</f>
        <v>507</v>
      </c>
      <c r="Q63" s="185">
        <f>SUM(Q64:Q66)-30</f>
        <v>595</v>
      </c>
      <c r="R63" s="185">
        <f>Q71</f>
        <v>495</v>
      </c>
      <c r="S63" s="186" t="str">
        <f>B71</f>
        <v>Külalised</v>
      </c>
      <c r="T63" s="191">
        <f>SUM(T64:T66)</f>
        <v>429</v>
      </c>
      <c r="U63" s="185">
        <f>SUM(U64:U66)-30</f>
        <v>517</v>
      </c>
      <c r="V63" s="185">
        <f>U67</f>
        <v>550</v>
      </c>
      <c r="W63" s="186" t="str">
        <f>B67</f>
        <v>Rakvere Soojus</v>
      </c>
      <c r="X63" s="192">
        <f t="shared" ref="X63:X86" si="62">E63+I63+M63+Q63+U63</f>
        <v>2538</v>
      </c>
      <c r="Y63" s="190">
        <f>SUM(Y64:Y66)</f>
        <v>2098</v>
      </c>
      <c r="Z63" s="193">
        <f>AVERAGE(Z64,Z65,Z66)</f>
        <v>179.20000000000002</v>
      </c>
      <c r="AA63" s="194">
        <f>AVERAGE(AA64,AA65,AA66)</f>
        <v>139.86666666666667</v>
      </c>
      <c r="AB63" s="282">
        <f>F64+J64+N64+R64+V64</f>
        <v>3</v>
      </c>
    </row>
    <row r="64" spans="1:28" ht="16.8" customHeight="1" x14ac:dyDescent="0.3">
      <c r="A64" s="247"/>
      <c r="B64" s="213" t="s">
        <v>149</v>
      </c>
      <c r="C64" s="226">
        <v>49</v>
      </c>
      <c r="D64" s="196">
        <v>123</v>
      </c>
      <c r="E64" s="197">
        <f>D64+C64</f>
        <v>172</v>
      </c>
      <c r="F64" s="285">
        <v>1</v>
      </c>
      <c r="G64" s="286"/>
      <c r="H64" s="198">
        <v>92</v>
      </c>
      <c r="I64" s="199">
        <f>H64+C64</f>
        <v>141</v>
      </c>
      <c r="J64" s="285">
        <v>1</v>
      </c>
      <c r="K64" s="286"/>
      <c r="L64" s="198">
        <v>133</v>
      </c>
      <c r="M64" s="199">
        <f>L64+C64</f>
        <v>182</v>
      </c>
      <c r="N64" s="285">
        <v>0</v>
      </c>
      <c r="O64" s="286"/>
      <c r="P64" s="198">
        <v>167</v>
      </c>
      <c r="Q64" s="197">
        <f>P64+C64</f>
        <v>216</v>
      </c>
      <c r="R64" s="285">
        <v>1</v>
      </c>
      <c r="S64" s="286"/>
      <c r="T64" s="196">
        <v>108</v>
      </c>
      <c r="U64" s="197">
        <f>T64+C64</f>
        <v>157</v>
      </c>
      <c r="V64" s="285">
        <v>0</v>
      </c>
      <c r="W64" s="286"/>
      <c r="X64" s="199">
        <f t="shared" si="62"/>
        <v>868</v>
      </c>
      <c r="Y64" s="198">
        <f>D64+H64+L64+P64+T64</f>
        <v>623</v>
      </c>
      <c r="Z64" s="200">
        <f>AVERAGE(E64,I64,M64,Q64,U64)</f>
        <v>173.6</v>
      </c>
      <c r="AA64" s="201">
        <f>AVERAGE(E64,I64,M64,Q64,U64)-C64</f>
        <v>124.6</v>
      </c>
      <c r="AB64" s="283"/>
    </row>
    <row r="65" spans="1:28" s="170" customFormat="1" ht="16.2" customHeight="1" x14ac:dyDescent="0.25">
      <c r="A65" s="247"/>
      <c r="B65" s="214" t="s">
        <v>147</v>
      </c>
      <c r="C65" s="227">
        <v>36</v>
      </c>
      <c r="D65" s="196">
        <v>126</v>
      </c>
      <c r="E65" s="197">
        <f t="shared" ref="E65:E66" si="63">D65+C65</f>
        <v>162</v>
      </c>
      <c r="F65" s="287"/>
      <c r="G65" s="288"/>
      <c r="H65" s="198">
        <v>118</v>
      </c>
      <c r="I65" s="199">
        <f t="shared" ref="I65:I66" si="64">H65+C65</f>
        <v>154</v>
      </c>
      <c r="J65" s="287"/>
      <c r="K65" s="288"/>
      <c r="L65" s="198">
        <v>102</v>
      </c>
      <c r="M65" s="199">
        <f t="shared" ref="M65:M66" si="65">L65+C65</f>
        <v>138</v>
      </c>
      <c r="N65" s="287"/>
      <c r="O65" s="288"/>
      <c r="P65" s="196">
        <v>178</v>
      </c>
      <c r="Q65" s="197">
        <f t="shared" ref="Q65:Q66" si="66">P65+C65</f>
        <v>214</v>
      </c>
      <c r="R65" s="287"/>
      <c r="S65" s="288"/>
      <c r="T65" s="196">
        <v>154</v>
      </c>
      <c r="U65" s="197">
        <f t="shared" ref="U65:U66" si="67">T65+C65</f>
        <v>190</v>
      </c>
      <c r="V65" s="287"/>
      <c r="W65" s="288"/>
      <c r="X65" s="199">
        <f t="shared" si="62"/>
        <v>858</v>
      </c>
      <c r="Y65" s="198">
        <f>D65+H65+L65+P65+T65</f>
        <v>678</v>
      </c>
      <c r="Z65" s="200">
        <f>AVERAGE(E65,I65,M65,Q65,U65)</f>
        <v>171.6</v>
      </c>
      <c r="AA65" s="201">
        <f>AVERAGE(E65,I65,M65,Q65,U65)-C65</f>
        <v>135.6</v>
      </c>
      <c r="AB65" s="283"/>
    </row>
    <row r="66" spans="1:28" s="170" customFormat="1" ht="17.399999999999999" customHeight="1" thickBot="1" x14ac:dyDescent="0.35">
      <c r="A66" s="247"/>
      <c r="B66" s="202" t="s">
        <v>148</v>
      </c>
      <c r="C66" s="228">
        <v>33</v>
      </c>
      <c r="D66" s="203">
        <v>199</v>
      </c>
      <c r="E66" s="197">
        <f t="shared" si="63"/>
        <v>232</v>
      </c>
      <c r="F66" s="289"/>
      <c r="G66" s="290"/>
      <c r="H66" s="204">
        <v>151</v>
      </c>
      <c r="I66" s="199">
        <f t="shared" si="64"/>
        <v>184</v>
      </c>
      <c r="J66" s="289"/>
      <c r="K66" s="290"/>
      <c r="L66" s="198">
        <v>118</v>
      </c>
      <c r="M66" s="199">
        <f t="shared" si="65"/>
        <v>151</v>
      </c>
      <c r="N66" s="289"/>
      <c r="O66" s="290"/>
      <c r="P66" s="196">
        <v>162</v>
      </c>
      <c r="Q66" s="197">
        <f t="shared" si="66"/>
        <v>195</v>
      </c>
      <c r="R66" s="289"/>
      <c r="S66" s="290"/>
      <c r="T66" s="203">
        <v>167</v>
      </c>
      <c r="U66" s="197">
        <f t="shared" si="67"/>
        <v>200</v>
      </c>
      <c r="V66" s="289"/>
      <c r="W66" s="290"/>
      <c r="X66" s="205">
        <f t="shared" si="62"/>
        <v>962</v>
      </c>
      <c r="Y66" s="204">
        <f>D66+H66+L66+P66+T66</f>
        <v>797</v>
      </c>
      <c r="Z66" s="206">
        <f>AVERAGE(E66,I66,M66,Q66,U66)</f>
        <v>192.4</v>
      </c>
      <c r="AA66" s="207">
        <f>AVERAGE(E66,I66,M66,Q66,U66)-C66</f>
        <v>159.4</v>
      </c>
      <c r="AB66" s="284"/>
    </row>
    <row r="67" spans="1:28" s="195" customFormat="1" ht="48.75" customHeight="1" thickBot="1" x14ac:dyDescent="0.3">
      <c r="A67" s="247"/>
      <c r="B67" s="217" t="s">
        <v>28</v>
      </c>
      <c r="C67" s="229">
        <f>SUM(C68:C70)</f>
        <v>134</v>
      </c>
      <c r="D67" s="183">
        <f>SUM(D68:D70)</f>
        <v>456</v>
      </c>
      <c r="E67" s="208">
        <f>SUM(E68:E70)</f>
        <v>590</v>
      </c>
      <c r="F67" s="208">
        <f>E79</f>
        <v>0</v>
      </c>
      <c r="G67" s="189" t="str">
        <f>B79</f>
        <v>Rakvere Autotehnika</v>
      </c>
      <c r="H67" s="209">
        <f>SUM(H68:H70)</f>
        <v>404</v>
      </c>
      <c r="I67" s="208">
        <f>SUM(I68:I70)</f>
        <v>538</v>
      </c>
      <c r="J67" s="208">
        <f>I75</f>
        <v>527</v>
      </c>
      <c r="K67" s="189" t="str">
        <f>B75</f>
        <v>Viru Batuudid</v>
      </c>
      <c r="L67" s="190">
        <f>SUM(L68:L70)</f>
        <v>418</v>
      </c>
      <c r="M67" s="210">
        <f>SUM(M68:M70)</f>
        <v>552</v>
      </c>
      <c r="N67" s="208">
        <f>M71</f>
        <v>504</v>
      </c>
      <c r="O67" s="189" t="str">
        <f>B71</f>
        <v>Külalised</v>
      </c>
      <c r="P67" s="190">
        <f>SUM(P68:P70)</f>
        <v>400</v>
      </c>
      <c r="Q67" s="185">
        <f>SUM(Q68:Q70)</f>
        <v>534</v>
      </c>
      <c r="R67" s="208">
        <f>Q83</f>
        <v>0</v>
      </c>
      <c r="S67" s="189" t="str">
        <f>B83</f>
        <v>Kunda Sadam</v>
      </c>
      <c r="T67" s="190">
        <f>SUM(T68:T70)</f>
        <v>416</v>
      </c>
      <c r="U67" s="211">
        <f>SUM(U68:U70)</f>
        <v>550</v>
      </c>
      <c r="V67" s="208">
        <f>U63</f>
        <v>517</v>
      </c>
      <c r="W67" s="189" t="str">
        <f>B63</f>
        <v>VERX 2</v>
      </c>
      <c r="X67" s="192">
        <f t="shared" si="62"/>
        <v>2764</v>
      </c>
      <c r="Y67" s="190">
        <f>SUM(Y68:Y70)</f>
        <v>2094</v>
      </c>
      <c r="Z67" s="212">
        <f>AVERAGE(Z68,Z69,Z70)</f>
        <v>184.26666666666665</v>
      </c>
      <c r="AA67" s="194">
        <f>AVERAGE(AA68,AA69,AA70)</f>
        <v>139.6</v>
      </c>
      <c r="AB67" s="282">
        <f>F68+J68+N68+R68+V68</f>
        <v>5</v>
      </c>
    </row>
    <row r="68" spans="1:28" s="195" customFormat="1" ht="16.2" customHeight="1" x14ac:dyDescent="0.25">
      <c r="A68" s="247"/>
      <c r="B68" s="222" t="s">
        <v>88</v>
      </c>
      <c r="C68" s="227">
        <v>42</v>
      </c>
      <c r="D68" s="196">
        <v>140</v>
      </c>
      <c r="E68" s="197">
        <f>D68+C68</f>
        <v>182</v>
      </c>
      <c r="F68" s="285">
        <v>1</v>
      </c>
      <c r="G68" s="286"/>
      <c r="H68" s="198">
        <v>128</v>
      </c>
      <c r="I68" s="199">
        <f>H68+C68</f>
        <v>170</v>
      </c>
      <c r="J68" s="285">
        <v>1</v>
      </c>
      <c r="K68" s="286"/>
      <c r="L68" s="198">
        <v>118</v>
      </c>
      <c r="M68" s="199">
        <f>L68+C68</f>
        <v>160</v>
      </c>
      <c r="N68" s="285">
        <v>1</v>
      </c>
      <c r="O68" s="286"/>
      <c r="P68" s="198">
        <v>112</v>
      </c>
      <c r="Q68" s="197">
        <f>P68+C68</f>
        <v>154</v>
      </c>
      <c r="R68" s="285">
        <v>1</v>
      </c>
      <c r="S68" s="286"/>
      <c r="T68" s="196">
        <v>157</v>
      </c>
      <c r="U68" s="197">
        <f>T68+C68</f>
        <v>199</v>
      </c>
      <c r="V68" s="285">
        <v>1</v>
      </c>
      <c r="W68" s="286"/>
      <c r="X68" s="199">
        <f t="shared" si="62"/>
        <v>865</v>
      </c>
      <c r="Y68" s="198">
        <f>D68+H68+L68+P68+T68</f>
        <v>655</v>
      </c>
      <c r="Z68" s="200">
        <f>AVERAGE(E68,I68,M68,Q68,U68)</f>
        <v>173</v>
      </c>
      <c r="AA68" s="201">
        <f>AVERAGE(E68,I68,M68,Q68,U68)-C68</f>
        <v>131</v>
      </c>
      <c r="AB68" s="283"/>
    </row>
    <row r="69" spans="1:28" s="195" customFormat="1" ht="16.2" customHeight="1" x14ac:dyDescent="0.25">
      <c r="A69" s="247"/>
      <c r="B69" s="214" t="s">
        <v>231</v>
      </c>
      <c r="C69" s="227">
        <v>60</v>
      </c>
      <c r="D69" s="196">
        <v>155</v>
      </c>
      <c r="E69" s="197">
        <f t="shared" ref="E69:E70" si="68">D69+C69</f>
        <v>215</v>
      </c>
      <c r="F69" s="287"/>
      <c r="G69" s="288"/>
      <c r="H69" s="198">
        <v>105</v>
      </c>
      <c r="I69" s="199">
        <f t="shared" ref="I69:I70" si="69">H69+C69</f>
        <v>165</v>
      </c>
      <c r="J69" s="287"/>
      <c r="K69" s="288"/>
      <c r="L69" s="198">
        <v>121</v>
      </c>
      <c r="M69" s="199">
        <f t="shared" ref="M69:M70" si="70">L69+C69</f>
        <v>181</v>
      </c>
      <c r="N69" s="287"/>
      <c r="O69" s="288"/>
      <c r="P69" s="196">
        <v>124</v>
      </c>
      <c r="Q69" s="197">
        <f t="shared" ref="Q69:Q70" si="71">P69+C69</f>
        <v>184</v>
      </c>
      <c r="R69" s="287"/>
      <c r="S69" s="288"/>
      <c r="T69" s="196">
        <v>110</v>
      </c>
      <c r="U69" s="197">
        <f t="shared" ref="U69:U70" si="72">T69+C69</f>
        <v>170</v>
      </c>
      <c r="V69" s="287"/>
      <c r="W69" s="288"/>
      <c r="X69" s="199">
        <f t="shared" si="62"/>
        <v>915</v>
      </c>
      <c r="Y69" s="198">
        <f>D69+H69+L69+P69+T69</f>
        <v>615</v>
      </c>
      <c r="Z69" s="200">
        <f>AVERAGE(E69,I69,M69,Q69,U69)</f>
        <v>183</v>
      </c>
      <c r="AA69" s="201">
        <f>AVERAGE(E69,I69,M69,Q69,U69)-C69</f>
        <v>123</v>
      </c>
      <c r="AB69" s="283"/>
    </row>
    <row r="70" spans="1:28" s="195" customFormat="1" ht="16.8" customHeight="1" thickBot="1" x14ac:dyDescent="0.35">
      <c r="A70" s="247"/>
      <c r="B70" s="202" t="s">
        <v>66</v>
      </c>
      <c r="C70" s="228">
        <v>32</v>
      </c>
      <c r="D70" s="203">
        <v>161</v>
      </c>
      <c r="E70" s="197">
        <f t="shared" si="68"/>
        <v>193</v>
      </c>
      <c r="F70" s="289"/>
      <c r="G70" s="290"/>
      <c r="H70" s="204">
        <v>171</v>
      </c>
      <c r="I70" s="199">
        <f t="shared" si="69"/>
        <v>203</v>
      </c>
      <c r="J70" s="289"/>
      <c r="K70" s="290"/>
      <c r="L70" s="198">
        <v>179</v>
      </c>
      <c r="M70" s="199">
        <f t="shared" si="70"/>
        <v>211</v>
      </c>
      <c r="N70" s="289"/>
      <c r="O70" s="290"/>
      <c r="P70" s="196">
        <v>164</v>
      </c>
      <c r="Q70" s="197">
        <f t="shared" si="71"/>
        <v>196</v>
      </c>
      <c r="R70" s="289"/>
      <c r="S70" s="290"/>
      <c r="T70" s="203">
        <v>149</v>
      </c>
      <c r="U70" s="197">
        <f t="shared" si="72"/>
        <v>181</v>
      </c>
      <c r="V70" s="289"/>
      <c r="W70" s="290"/>
      <c r="X70" s="205">
        <f t="shared" si="62"/>
        <v>984</v>
      </c>
      <c r="Y70" s="204">
        <f>D70+H70+L70+P70+T70</f>
        <v>824</v>
      </c>
      <c r="Z70" s="206">
        <f>AVERAGE(E70,I70,M70,Q70,U70)</f>
        <v>196.8</v>
      </c>
      <c r="AA70" s="207">
        <f>AVERAGE(E70,I70,M70,Q70,U70)-C70</f>
        <v>164.8</v>
      </c>
      <c r="AB70" s="284"/>
    </row>
    <row r="71" spans="1:28" s="195" customFormat="1" ht="44.4" customHeight="1" thickBot="1" x14ac:dyDescent="0.3">
      <c r="A71" s="247"/>
      <c r="B71" s="224" t="s">
        <v>36</v>
      </c>
      <c r="C71" s="229">
        <f>SUM(C72:C74)</f>
        <v>160</v>
      </c>
      <c r="D71" s="183">
        <f>SUM(D72:D74)</f>
        <v>350</v>
      </c>
      <c r="E71" s="208">
        <f>SUM(E72:E74)</f>
        <v>510</v>
      </c>
      <c r="F71" s="208">
        <f>E75</f>
        <v>470</v>
      </c>
      <c r="G71" s="189" t="str">
        <f>B75</f>
        <v>Viru Batuudid</v>
      </c>
      <c r="H71" s="209">
        <f>SUM(H72:H74)</f>
        <v>341</v>
      </c>
      <c r="I71" s="208">
        <f>SUM(I72:I74)</f>
        <v>501</v>
      </c>
      <c r="J71" s="208">
        <f>I83</f>
        <v>0</v>
      </c>
      <c r="K71" s="189" t="str">
        <f>B83</f>
        <v>Kunda Sadam</v>
      </c>
      <c r="L71" s="190">
        <f>SUM(L72:L74)</f>
        <v>344</v>
      </c>
      <c r="M71" s="208">
        <f>SUM(M72:M74)</f>
        <v>504</v>
      </c>
      <c r="N71" s="208">
        <f>M67</f>
        <v>552</v>
      </c>
      <c r="O71" s="189" t="str">
        <f>B67</f>
        <v>Rakvere Soojus</v>
      </c>
      <c r="P71" s="190">
        <f>SUM(P72:P74)</f>
        <v>335</v>
      </c>
      <c r="Q71" s="208">
        <f>SUM(Q72:Q74)</f>
        <v>495</v>
      </c>
      <c r="R71" s="208">
        <f>Q63</f>
        <v>595</v>
      </c>
      <c r="S71" s="189" t="str">
        <f>B63</f>
        <v>VERX 2</v>
      </c>
      <c r="T71" s="190">
        <f>SUM(T72:T74)</f>
        <v>310</v>
      </c>
      <c r="U71" s="208">
        <f>SUM(U72:U74)</f>
        <v>470</v>
      </c>
      <c r="V71" s="208">
        <f>U79</f>
        <v>0</v>
      </c>
      <c r="W71" s="189" t="str">
        <f>B79</f>
        <v>Rakvere Autotehnika</v>
      </c>
      <c r="X71" s="192">
        <f t="shared" si="62"/>
        <v>2480</v>
      </c>
      <c r="Y71" s="190">
        <f>SUM(Y72:Y74)</f>
        <v>1680</v>
      </c>
      <c r="Z71" s="212">
        <f>AVERAGE(Z72,Z73,Z74)</f>
        <v>165.33333333333334</v>
      </c>
      <c r="AA71" s="194">
        <f>AVERAGE(AA72,AA73,AA74)</f>
        <v>112</v>
      </c>
      <c r="AB71" s="282">
        <f>F72+J72+N72+R72+V72</f>
        <v>3</v>
      </c>
    </row>
    <row r="72" spans="1:28" s="195" customFormat="1" ht="16.2" customHeight="1" x14ac:dyDescent="0.25">
      <c r="A72" s="247"/>
      <c r="B72" s="222" t="s">
        <v>190</v>
      </c>
      <c r="C72" s="227">
        <v>60</v>
      </c>
      <c r="D72" s="196">
        <v>114</v>
      </c>
      <c r="E72" s="197">
        <f>D72+C72</f>
        <v>174</v>
      </c>
      <c r="F72" s="285">
        <v>1</v>
      </c>
      <c r="G72" s="286"/>
      <c r="H72" s="198">
        <v>76</v>
      </c>
      <c r="I72" s="199">
        <f>H72+C72</f>
        <v>136</v>
      </c>
      <c r="J72" s="285">
        <v>1</v>
      </c>
      <c r="K72" s="286"/>
      <c r="L72" s="198">
        <v>81</v>
      </c>
      <c r="M72" s="199">
        <f>L72+C72</f>
        <v>141</v>
      </c>
      <c r="N72" s="285">
        <v>0</v>
      </c>
      <c r="O72" s="286"/>
      <c r="P72" s="198">
        <v>80</v>
      </c>
      <c r="Q72" s="197">
        <f>P72+C72</f>
        <v>140</v>
      </c>
      <c r="R72" s="285">
        <v>0</v>
      </c>
      <c r="S72" s="286"/>
      <c r="T72" s="196">
        <v>92</v>
      </c>
      <c r="U72" s="197">
        <f>T72+C72</f>
        <v>152</v>
      </c>
      <c r="V72" s="285">
        <v>1</v>
      </c>
      <c r="W72" s="286"/>
      <c r="X72" s="199">
        <f t="shared" si="62"/>
        <v>743</v>
      </c>
      <c r="Y72" s="198">
        <f>D72+H72+L72+P72+T72</f>
        <v>443</v>
      </c>
      <c r="Z72" s="200">
        <f>AVERAGE(E72,I72,M72,Q72,U72)</f>
        <v>148.6</v>
      </c>
      <c r="AA72" s="201">
        <f>AVERAGE(E72,I72,M72,Q72,U72)-C72</f>
        <v>88.6</v>
      </c>
      <c r="AB72" s="283"/>
    </row>
    <row r="73" spans="1:28" s="195" customFormat="1" ht="16.2" customHeight="1" x14ac:dyDescent="0.25">
      <c r="A73" s="247"/>
      <c r="B73" s="223" t="s">
        <v>191</v>
      </c>
      <c r="C73" s="227">
        <v>60</v>
      </c>
      <c r="D73" s="196">
        <v>101</v>
      </c>
      <c r="E73" s="197">
        <f t="shared" ref="E73:E74" si="73">D73+C73</f>
        <v>161</v>
      </c>
      <c r="F73" s="287"/>
      <c r="G73" s="288"/>
      <c r="H73" s="198">
        <v>103</v>
      </c>
      <c r="I73" s="199">
        <f t="shared" ref="I73:I74" si="74">H73+C73</f>
        <v>163</v>
      </c>
      <c r="J73" s="287"/>
      <c r="K73" s="288"/>
      <c r="L73" s="198">
        <v>92</v>
      </c>
      <c r="M73" s="199">
        <f t="shared" ref="M73:M74" si="75">L73+C73</f>
        <v>152</v>
      </c>
      <c r="N73" s="287"/>
      <c r="O73" s="288"/>
      <c r="P73" s="196">
        <v>76</v>
      </c>
      <c r="Q73" s="197">
        <f t="shared" ref="Q73:Q74" si="76">P73+C73</f>
        <v>136</v>
      </c>
      <c r="R73" s="287"/>
      <c r="S73" s="288"/>
      <c r="T73" s="196">
        <v>88</v>
      </c>
      <c r="U73" s="197">
        <f t="shared" ref="U73:U74" si="77">T73+C73</f>
        <v>148</v>
      </c>
      <c r="V73" s="287"/>
      <c r="W73" s="288"/>
      <c r="X73" s="199">
        <f t="shared" si="62"/>
        <v>760</v>
      </c>
      <c r="Y73" s="198">
        <f>D73+H73+L73+P73+T73</f>
        <v>460</v>
      </c>
      <c r="Z73" s="200">
        <f>AVERAGE(E73,I73,M73,Q73,U73)</f>
        <v>152</v>
      </c>
      <c r="AA73" s="201">
        <f>AVERAGE(E73,I73,M73,Q73,U73)-C73</f>
        <v>92</v>
      </c>
      <c r="AB73" s="283"/>
    </row>
    <row r="74" spans="1:28" s="195" customFormat="1" ht="16.8" customHeight="1" thickBot="1" x14ac:dyDescent="0.35">
      <c r="A74" s="247"/>
      <c r="B74" s="202" t="s">
        <v>189</v>
      </c>
      <c r="C74" s="228">
        <v>40</v>
      </c>
      <c r="D74" s="203">
        <v>135</v>
      </c>
      <c r="E74" s="197">
        <f t="shared" si="73"/>
        <v>175</v>
      </c>
      <c r="F74" s="289"/>
      <c r="G74" s="290"/>
      <c r="H74" s="204">
        <v>162</v>
      </c>
      <c r="I74" s="199">
        <f t="shared" si="74"/>
        <v>202</v>
      </c>
      <c r="J74" s="289"/>
      <c r="K74" s="290"/>
      <c r="L74" s="198">
        <v>171</v>
      </c>
      <c r="M74" s="199">
        <f t="shared" si="75"/>
        <v>211</v>
      </c>
      <c r="N74" s="289"/>
      <c r="O74" s="290"/>
      <c r="P74" s="196">
        <v>179</v>
      </c>
      <c r="Q74" s="197">
        <f t="shared" si="76"/>
        <v>219</v>
      </c>
      <c r="R74" s="289"/>
      <c r="S74" s="290"/>
      <c r="T74" s="196">
        <v>130</v>
      </c>
      <c r="U74" s="197">
        <f t="shared" si="77"/>
        <v>170</v>
      </c>
      <c r="V74" s="289"/>
      <c r="W74" s="290"/>
      <c r="X74" s="205">
        <f t="shared" si="62"/>
        <v>977</v>
      </c>
      <c r="Y74" s="204">
        <f>D74+H74+L74+P74+T74</f>
        <v>777</v>
      </c>
      <c r="Z74" s="206">
        <f>AVERAGE(E74,I74,M74,Q74,U74)</f>
        <v>195.4</v>
      </c>
      <c r="AA74" s="207">
        <f>AVERAGE(E74,I74,M74,Q74,U74)-C74</f>
        <v>155.4</v>
      </c>
      <c r="AB74" s="284"/>
    </row>
    <row r="75" spans="1:28" s="195" customFormat="1" ht="48.75" customHeight="1" thickBot="1" x14ac:dyDescent="0.3">
      <c r="A75" s="247"/>
      <c r="B75" s="224" t="s">
        <v>175</v>
      </c>
      <c r="C75" s="229">
        <f>SUM(C76:C78)</f>
        <v>170</v>
      </c>
      <c r="D75" s="183">
        <f>SUM(D76:D78)</f>
        <v>300</v>
      </c>
      <c r="E75" s="208">
        <f>SUM(E76:E78)</f>
        <v>470</v>
      </c>
      <c r="F75" s="208">
        <f>E71</f>
        <v>510</v>
      </c>
      <c r="G75" s="189" t="str">
        <f>B71</f>
        <v>Külalised</v>
      </c>
      <c r="H75" s="218">
        <f>SUM(H76:H78)</f>
        <v>357</v>
      </c>
      <c r="I75" s="208">
        <f>SUM(I76:I78)</f>
        <v>527</v>
      </c>
      <c r="J75" s="208">
        <f>I67</f>
        <v>538</v>
      </c>
      <c r="K75" s="189" t="str">
        <f>B67</f>
        <v>Rakvere Soojus</v>
      </c>
      <c r="L75" s="191">
        <f>SUM(L76:L78)</f>
        <v>336</v>
      </c>
      <c r="M75" s="211">
        <f>SUM(M76:M78)</f>
        <v>506</v>
      </c>
      <c r="N75" s="208">
        <f>M63</f>
        <v>441</v>
      </c>
      <c r="O75" s="189" t="str">
        <f>B63</f>
        <v>VERX 2</v>
      </c>
      <c r="P75" s="190">
        <f>SUM(P76:P78)</f>
        <v>346</v>
      </c>
      <c r="Q75" s="211">
        <f>SUM(Q76:Q78)</f>
        <v>516</v>
      </c>
      <c r="R75" s="208">
        <f>Q79</f>
        <v>0</v>
      </c>
      <c r="S75" s="189" t="str">
        <f>B79</f>
        <v>Rakvere Autotehnika</v>
      </c>
      <c r="T75" s="190">
        <f>SUM(T76:T78)</f>
        <v>171</v>
      </c>
      <c r="U75" s="211">
        <f>SUM(U76:U78)</f>
        <v>341</v>
      </c>
      <c r="V75" s="208">
        <f>U83</f>
        <v>0</v>
      </c>
      <c r="W75" s="189" t="str">
        <f>B83</f>
        <v>Kunda Sadam</v>
      </c>
      <c r="X75" s="192">
        <f t="shared" si="62"/>
        <v>2360</v>
      </c>
      <c r="Y75" s="190">
        <f>SUM(Y76:Y78)</f>
        <v>1510</v>
      </c>
      <c r="Z75" s="212">
        <f>AVERAGE(Z76,Z77,Z78)</f>
        <v>157.33333333333334</v>
      </c>
      <c r="AA75" s="194">
        <f>AVERAGE(AA76,AA77,AA78)</f>
        <v>100.66666666666667</v>
      </c>
      <c r="AB75" s="282">
        <f>F76+J76+N76+R76+V76</f>
        <v>3</v>
      </c>
    </row>
    <row r="76" spans="1:28" s="195" customFormat="1" ht="16.2" customHeight="1" x14ac:dyDescent="0.25">
      <c r="A76" s="247"/>
      <c r="B76" s="219" t="s">
        <v>180</v>
      </c>
      <c r="C76" s="227">
        <v>60</v>
      </c>
      <c r="D76" s="196">
        <v>111</v>
      </c>
      <c r="E76" s="197">
        <f>D76+C76</f>
        <v>171</v>
      </c>
      <c r="F76" s="285">
        <v>0</v>
      </c>
      <c r="G76" s="286"/>
      <c r="H76" s="198">
        <v>129</v>
      </c>
      <c r="I76" s="199">
        <f>H76+C76</f>
        <v>189</v>
      </c>
      <c r="J76" s="285">
        <v>0</v>
      </c>
      <c r="K76" s="286"/>
      <c r="L76" s="198">
        <v>112</v>
      </c>
      <c r="M76" s="199">
        <f>L76+C76</f>
        <v>172</v>
      </c>
      <c r="N76" s="285">
        <v>1</v>
      </c>
      <c r="O76" s="286"/>
      <c r="P76" s="198">
        <v>134</v>
      </c>
      <c r="Q76" s="197">
        <f>P76+C76</f>
        <v>194</v>
      </c>
      <c r="R76" s="285">
        <v>1</v>
      </c>
      <c r="S76" s="286"/>
      <c r="T76" s="196">
        <v>102</v>
      </c>
      <c r="U76" s="197">
        <f>T76+C76</f>
        <v>162</v>
      </c>
      <c r="V76" s="285">
        <v>1</v>
      </c>
      <c r="W76" s="286"/>
      <c r="X76" s="199">
        <f t="shared" si="62"/>
        <v>888</v>
      </c>
      <c r="Y76" s="198">
        <f>D76+H76+L76+P76+T76</f>
        <v>588</v>
      </c>
      <c r="Z76" s="200">
        <f>AVERAGE(E76,I76,M76,Q76,U76)</f>
        <v>177.6</v>
      </c>
      <c r="AA76" s="201">
        <f>AVERAGE(E76,I76,M76,Q76,U76)-C76</f>
        <v>117.6</v>
      </c>
      <c r="AB76" s="283"/>
    </row>
    <row r="77" spans="1:28" s="195" customFormat="1" ht="16.2" customHeight="1" x14ac:dyDescent="0.25">
      <c r="A77" s="247"/>
      <c r="B77" s="220" t="s">
        <v>181</v>
      </c>
      <c r="C77" s="227">
        <v>60</v>
      </c>
      <c r="D77" s="196">
        <v>51</v>
      </c>
      <c r="E77" s="197">
        <f t="shared" ref="E77:E78" si="78">D77+C77</f>
        <v>111</v>
      </c>
      <c r="F77" s="287"/>
      <c r="G77" s="288"/>
      <c r="H77" s="198">
        <v>81</v>
      </c>
      <c r="I77" s="199">
        <f t="shared" ref="I77:I78" si="79">H77+C77</f>
        <v>141</v>
      </c>
      <c r="J77" s="287"/>
      <c r="K77" s="288"/>
      <c r="L77" s="198">
        <v>76</v>
      </c>
      <c r="M77" s="199">
        <f t="shared" ref="M77:M78" si="80">L77+C77</f>
        <v>136</v>
      </c>
      <c r="N77" s="287"/>
      <c r="O77" s="288"/>
      <c r="P77" s="196">
        <v>67</v>
      </c>
      <c r="Q77" s="197">
        <f t="shared" ref="Q77:Q78" si="81">P77+C77</f>
        <v>127</v>
      </c>
      <c r="R77" s="287"/>
      <c r="S77" s="288"/>
      <c r="T77" s="196">
        <v>0</v>
      </c>
      <c r="U77" s="197">
        <f t="shared" ref="U77:U78" si="82">T77+C77</f>
        <v>60</v>
      </c>
      <c r="V77" s="287"/>
      <c r="W77" s="288"/>
      <c r="X77" s="199">
        <f t="shared" si="62"/>
        <v>575</v>
      </c>
      <c r="Y77" s="198">
        <f>D77+H77+L77+P77+T77</f>
        <v>275</v>
      </c>
      <c r="Z77" s="200">
        <f>AVERAGE(E77,I77,M77,Q77,U77)</f>
        <v>115</v>
      </c>
      <c r="AA77" s="201">
        <f>AVERAGE(E77,I77,M77,Q77,U77)-C77</f>
        <v>55</v>
      </c>
      <c r="AB77" s="283"/>
    </row>
    <row r="78" spans="1:28" s="195" customFormat="1" ht="16.8" customHeight="1" thickBot="1" x14ac:dyDescent="0.35">
      <c r="A78" s="247"/>
      <c r="B78" s="221" t="s">
        <v>182</v>
      </c>
      <c r="C78" s="228">
        <v>50</v>
      </c>
      <c r="D78" s="203">
        <v>138</v>
      </c>
      <c r="E78" s="197">
        <f t="shared" si="78"/>
        <v>188</v>
      </c>
      <c r="F78" s="289"/>
      <c r="G78" s="290"/>
      <c r="H78" s="204">
        <v>147</v>
      </c>
      <c r="I78" s="199">
        <f t="shared" si="79"/>
        <v>197</v>
      </c>
      <c r="J78" s="289"/>
      <c r="K78" s="290"/>
      <c r="L78" s="198">
        <v>148</v>
      </c>
      <c r="M78" s="199">
        <f t="shared" si="80"/>
        <v>198</v>
      </c>
      <c r="N78" s="289"/>
      <c r="O78" s="290"/>
      <c r="P78" s="196">
        <v>145</v>
      </c>
      <c r="Q78" s="197">
        <f t="shared" si="81"/>
        <v>195</v>
      </c>
      <c r="R78" s="289"/>
      <c r="S78" s="290"/>
      <c r="T78" s="196">
        <v>69</v>
      </c>
      <c r="U78" s="197">
        <f t="shared" si="82"/>
        <v>119</v>
      </c>
      <c r="V78" s="289"/>
      <c r="W78" s="290"/>
      <c r="X78" s="205">
        <f t="shared" si="62"/>
        <v>897</v>
      </c>
      <c r="Y78" s="204">
        <f>D78+H78+L78+P78+T78</f>
        <v>647</v>
      </c>
      <c r="Z78" s="206">
        <f>AVERAGE(E78,I78,M78,Q78,U78)</f>
        <v>179.4</v>
      </c>
      <c r="AA78" s="207">
        <f>AVERAGE(E78,I78,M78,Q78,U78)-C78</f>
        <v>129.4</v>
      </c>
      <c r="AB78" s="284"/>
    </row>
    <row r="79" spans="1:28" s="195" customFormat="1" ht="48.75" customHeight="1" thickBot="1" x14ac:dyDescent="0.3">
      <c r="A79" s="247"/>
      <c r="B79" s="224" t="s">
        <v>114</v>
      </c>
      <c r="C79" s="230">
        <f>SUM(C80:C82)</f>
        <v>0</v>
      </c>
      <c r="D79" s="183">
        <f>SUM(D80:D82)</f>
        <v>0</v>
      </c>
      <c r="E79" s="208">
        <f>SUM(E80:E82)</f>
        <v>0</v>
      </c>
      <c r="F79" s="208">
        <f>E67</f>
        <v>590</v>
      </c>
      <c r="G79" s="189" t="str">
        <f>B67</f>
        <v>Rakvere Soojus</v>
      </c>
      <c r="H79" s="209">
        <f>SUM(H80:H82)</f>
        <v>0</v>
      </c>
      <c r="I79" s="208">
        <f>SUM(I80:I82)</f>
        <v>0</v>
      </c>
      <c r="J79" s="208">
        <f>I63</f>
        <v>449</v>
      </c>
      <c r="K79" s="189" t="str">
        <f>B63</f>
        <v>VERX 2</v>
      </c>
      <c r="L79" s="190">
        <f>SUM(L80:L82)</f>
        <v>0</v>
      </c>
      <c r="M79" s="210">
        <f>SUM(M80:M82)</f>
        <v>0</v>
      </c>
      <c r="N79" s="208">
        <f>M83</f>
        <v>0</v>
      </c>
      <c r="O79" s="189" t="str">
        <f>B83</f>
        <v>Kunda Sadam</v>
      </c>
      <c r="P79" s="190">
        <f>SUM(P80:P82)</f>
        <v>0</v>
      </c>
      <c r="Q79" s="210">
        <f>SUM(Q80:Q82)</f>
        <v>0</v>
      </c>
      <c r="R79" s="208">
        <f>Q75</f>
        <v>516</v>
      </c>
      <c r="S79" s="189" t="str">
        <f>B75</f>
        <v>Viru Batuudid</v>
      </c>
      <c r="T79" s="190">
        <f>SUM(T80:T82)</f>
        <v>0</v>
      </c>
      <c r="U79" s="210">
        <f>SUM(U80:U82)</f>
        <v>0</v>
      </c>
      <c r="V79" s="208">
        <f>U71</f>
        <v>470</v>
      </c>
      <c r="W79" s="189" t="str">
        <f>B71</f>
        <v>Külalised</v>
      </c>
      <c r="X79" s="192">
        <f t="shared" si="62"/>
        <v>0</v>
      </c>
      <c r="Y79" s="190">
        <f>SUM(Y80:Y82)</f>
        <v>0</v>
      </c>
      <c r="Z79" s="212" t="e">
        <f>AVERAGE(Z80,Z81,Z82)</f>
        <v>#DIV/0!</v>
      </c>
      <c r="AA79" s="194" t="e">
        <f>AVERAGE(AA80,AA81,AA82)</f>
        <v>#DIV/0!</v>
      </c>
      <c r="AB79" s="282">
        <f>F80+J80+N80+R80+V80</f>
        <v>0</v>
      </c>
    </row>
    <row r="80" spans="1:28" s="195" customFormat="1" ht="16.2" customHeight="1" x14ac:dyDescent="0.25">
      <c r="A80" s="247"/>
      <c r="B80" s="213"/>
      <c r="C80" s="227"/>
      <c r="D80" s="196"/>
      <c r="E80" s="197"/>
      <c r="F80" s="285"/>
      <c r="G80" s="286"/>
      <c r="H80" s="198"/>
      <c r="I80" s="199"/>
      <c r="J80" s="285"/>
      <c r="K80" s="286"/>
      <c r="L80" s="198"/>
      <c r="M80" s="199"/>
      <c r="N80" s="285"/>
      <c r="O80" s="286"/>
      <c r="P80" s="198"/>
      <c r="Q80" s="197"/>
      <c r="R80" s="285"/>
      <c r="S80" s="286"/>
      <c r="T80" s="196"/>
      <c r="U80" s="197"/>
      <c r="V80" s="285"/>
      <c r="W80" s="286"/>
      <c r="X80" s="199">
        <f t="shared" si="62"/>
        <v>0</v>
      </c>
      <c r="Y80" s="198">
        <f>D80+H80+L80+P80+T80</f>
        <v>0</v>
      </c>
      <c r="Z80" s="200" t="e">
        <f>AVERAGE(E80,I80,M80,Q80,U80)</f>
        <v>#DIV/0!</v>
      </c>
      <c r="AA80" s="201" t="e">
        <f>AVERAGE(E80,I80,M80,Q80,U80)-C80</f>
        <v>#DIV/0!</v>
      </c>
      <c r="AB80" s="283"/>
    </row>
    <row r="81" spans="1:28" s="195" customFormat="1" ht="16.2" customHeight="1" x14ac:dyDescent="0.25">
      <c r="A81" s="247"/>
      <c r="B81" s="214"/>
      <c r="C81" s="227"/>
      <c r="D81" s="196"/>
      <c r="E81" s="197"/>
      <c r="F81" s="287"/>
      <c r="G81" s="288"/>
      <c r="H81" s="198"/>
      <c r="I81" s="199"/>
      <c r="J81" s="287"/>
      <c r="K81" s="288"/>
      <c r="L81" s="198"/>
      <c r="M81" s="199"/>
      <c r="N81" s="287"/>
      <c r="O81" s="288"/>
      <c r="P81" s="196"/>
      <c r="Q81" s="197"/>
      <c r="R81" s="287"/>
      <c r="S81" s="288"/>
      <c r="T81" s="196"/>
      <c r="U81" s="197"/>
      <c r="V81" s="287"/>
      <c r="W81" s="288"/>
      <c r="X81" s="199">
        <f t="shared" si="62"/>
        <v>0</v>
      </c>
      <c r="Y81" s="198">
        <f>D81+H81+L81+P81+T81</f>
        <v>0</v>
      </c>
      <c r="Z81" s="200" t="e">
        <f>AVERAGE(E81,I81,M81,Q81,U81)</f>
        <v>#DIV/0!</v>
      </c>
      <c r="AA81" s="201" t="e">
        <f>AVERAGE(E81,I81,M81,Q81,U81)-C81</f>
        <v>#DIV/0!</v>
      </c>
      <c r="AB81" s="283"/>
    </row>
    <row r="82" spans="1:28" s="195" customFormat="1" ht="16.8" customHeight="1" thickBot="1" x14ac:dyDescent="0.35">
      <c r="A82" s="247"/>
      <c r="B82" s="202"/>
      <c r="C82" s="228"/>
      <c r="D82" s="203"/>
      <c r="E82" s="197"/>
      <c r="F82" s="289"/>
      <c r="G82" s="290"/>
      <c r="H82" s="204"/>
      <c r="I82" s="199"/>
      <c r="J82" s="289"/>
      <c r="K82" s="290"/>
      <c r="L82" s="198"/>
      <c r="M82" s="199"/>
      <c r="N82" s="289"/>
      <c r="O82" s="290"/>
      <c r="P82" s="196"/>
      <c r="Q82" s="197"/>
      <c r="R82" s="289"/>
      <c r="S82" s="290"/>
      <c r="T82" s="196"/>
      <c r="U82" s="197"/>
      <c r="V82" s="289"/>
      <c r="W82" s="290"/>
      <c r="X82" s="205">
        <f t="shared" si="62"/>
        <v>0</v>
      </c>
      <c r="Y82" s="204">
        <f>D82+H82+L82+P82+T82</f>
        <v>0</v>
      </c>
      <c r="Z82" s="206" t="e">
        <f>AVERAGE(E82,I82,M82,Q82,U82)</f>
        <v>#DIV/0!</v>
      </c>
      <c r="AA82" s="207" t="e">
        <f>AVERAGE(E82,I82,M82,Q82,U82)-C82</f>
        <v>#DIV/0!</v>
      </c>
      <c r="AB82" s="284"/>
    </row>
    <row r="83" spans="1:28" s="195" customFormat="1" ht="48.75" customHeight="1" thickBot="1" x14ac:dyDescent="0.3">
      <c r="A83" s="247"/>
      <c r="B83" s="224" t="s">
        <v>195</v>
      </c>
      <c r="C83" s="230">
        <f>SUM(C84:C86)</f>
        <v>0</v>
      </c>
      <c r="D83" s="183">
        <f>SUM(D84:D86)</f>
        <v>0</v>
      </c>
      <c r="E83" s="208">
        <f>SUM(E84:E86)</f>
        <v>0</v>
      </c>
      <c r="F83" s="208">
        <f>E63</f>
        <v>536</v>
      </c>
      <c r="G83" s="189" t="str">
        <f>B63</f>
        <v>VERX 2</v>
      </c>
      <c r="H83" s="209">
        <f>SUM(H84:H86)</f>
        <v>0</v>
      </c>
      <c r="I83" s="208">
        <f>SUM(I84:I86)</f>
        <v>0</v>
      </c>
      <c r="J83" s="208">
        <f>I71</f>
        <v>501</v>
      </c>
      <c r="K83" s="189" t="str">
        <f>B71</f>
        <v>Külalised</v>
      </c>
      <c r="L83" s="191">
        <f>SUM(L84:L86)</f>
        <v>0</v>
      </c>
      <c r="M83" s="211">
        <f>SUM(M84:M86)</f>
        <v>0</v>
      </c>
      <c r="N83" s="208">
        <f>M79</f>
        <v>0</v>
      </c>
      <c r="O83" s="189" t="str">
        <f>B79</f>
        <v>Rakvere Autotehnika</v>
      </c>
      <c r="P83" s="190">
        <f>SUM(P84:P86)</f>
        <v>0</v>
      </c>
      <c r="Q83" s="211">
        <f>SUM(Q84:Q86)</f>
        <v>0</v>
      </c>
      <c r="R83" s="208">
        <f>Q67</f>
        <v>534</v>
      </c>
      <c r="S83" s="189" t="str">
        <f>B67</f>
        <v>Rakvere Soojus</v>
      </c>
      <c r="T83" s="190">
        <f>SUM(T84:T86)</f>
        <v>0</v>
      </c>
      <c r="U83" s="211">
        <f>SUM(U84:U86)</f>
        <v>0</v>
      </c>
      <c r="V83" s="208">
        <f>U75</f>
        <v>341</v>
      </c>
      <c r="W83" s="189" t="str">
        <f>B75</f>
        <v>Viru Batuudid</v>
      </c>
      <c r="X83" s="192">
        <f t="shared" si="62"/>
        <v>0</v>
      </c>
      <c r="Y83" s="190">
        <f>SUM(Y84:Y86)</f>
        <v>0</v>
      </c>
      <c r="Z83" s="212" t="e">
        <f>AVERAGE(Z84,Z85,Z86)</f>
        <v>#DIV/0!</v>
      </c>
      <c r="AA83" s="194" t="e">
        <f>AVERAGE(AA84,AA85,AA86)</f>
        <v>#DIV/0!</v>
      </c>
      <c r="AB83" s="282">
        <f>F84+J84+N84+R84+V84</f>
        <v>0</v>
      </c>
    </row>
    <row r="84" spans="1:28" s="195" customFormat="1" ht="16.2" customHeight="1" x14ac:dyDescent="0.25">
      <c r="A84" s="247"/>
      <c r="B84" s="219"/>
      <c r="C84" s="227"/>
      <c r="D84" s="196"/>
      <c r="E84" s="197"/>
      <c r="F84" s="285"/>
      <c r="G84" s="286"/>
      <c r="H84" s="198"/>
      <c r="I84" s="199"/>
      <c r="J84" s="285"/>
      <c r="K84" s="286"/>
      <c r="L84" s="198"/>
      <c r="M84" s="199"/>
      <c r="N84" s="285"/>
      <c r="O84" s="286"/>
      <c r="P84" s="198"/>
      <c r="Q84" s="197"/>
      <c r="R84" s="285"/>
      <c r="S84" s="286"/>
      <c r="T84" s="196"/>
      <c r="U84" s="197"/>
      <c r="V84" s="285"/>
      <c r="W84" s="286"/>
      <c r="X84" s="199">
        <f t="shared" si="62"/>
        <v>0</v>
      </c>
      <c r="Y84" s="198">
        <f>D84+H84+L84+P84+T84</f>
        <v>0</v>
      </c>
      <c r="Z84" s="200" t="e">
        <f>AVERAGE(E84,I84,M84,Q84,U84)</f>
        <v>#DIV/0!</v>
      </c>
      <c r="AA84" s="201" t="e">
        <f>AVERAGE(E84,I84,M84,Q84,U84)-C84</f>
        <v>#DIV/0!</v>
      </c>
      <c r="AB84" s="283"/>
    </row>
    <row r="85" spans="1:28" s="195" customFormat="1" ht="16.2" customHeight="1" x14ac:dyDescent="0.25">
      <c r="A85" s="247"/>
      <c r="B85" s="220"/>
      <c r="C85" s="227"/>
      <c r="D85" s="196"/>
      <c r="E85" s="197"/>
      <c r="F85" s="287"/>
      <c r="G85" s="288"/>
      <c r="H85" s="198"/>
      <c r="I85" s="199"/>
      <c r="J85" s="287"/>
      <c r="K85" s="288"/>
      <c r="L85" s="198"/>
      <c r="M85" s="199"/>
      <c r="N85" s="287"/>
      <c r="O85" s="288"/>
      <c r="P85" s="196"/>
      <c r="Q85" s="197"/>
      <c r="R85" s="287"/>
      <c r="S85" s="288"/>
      <c r="T85" s="196"/>
      <c r="U85" s="197"/>
      <c r="V85" s="287"/>
      <c r="W85" s="288"/>
      <c r="X85" s="199">
        <f t="shared" si="62"/>
        <v>0</v>
      </c>
      <c r="Y85" s="198">
        <f>D85+H85+L85+P85+T85</f>
        <v>0</v>
      </c>
      <c r="Z85" s="200" t="e">
        <f>AVERAGE(E85,I85,M85,Q85,U85)</f>
        <v>#DIV/0!</v>
      </c>
      <c r="AA85" s="201" t="e">
        <f>AVERAGE(E85,I85,M85,Q85,U85)-C85</f>
        <v>#DIV/0!</v>
      </c>
      <c r="AB85" s="283"/>
    </row>
    <row r="86" spans="1:28" s="195" customFormat="1" ht="16.8" customHeight="1" thickBot="1" x14ac:dyDescent="0.35">
      <c r="A86" s="247"/>
      <c r="B86" s="221"/>
      <c r="C86" s="228"/>
      <c r="D86" s="203"/>
      <c r="E86" s="197"/>
      <c r="F86" s="289"/>
      <c r="G86" s="290"/>
      <c r="H86" s="204"/>
      <c r="I86" s="199"/>
      <c r="J86" s="289"/>
      <c r="K86" s="290"/>
      <c r="L86" s="198"/>
      <c r="M86" s="199"/>
      <c r="N86" s="289"/>
      <c r="O86" s="290"/>
      <c r="P86" s="196"/>
      <c r="Q86" s="197"/>
      <c r="R86" s="289"/>
      <c r="S86" s="290"/>
      <c r="T86" s="196"/>
      <c r="U86" s="197"/>
      <c r="V86" s="289"/>
      <c r="W86" s="290"/>
      <c r="X86" s="205">
        <f t="shared" si="62"/>
        <v>0</v>
      </c>
      <c r="Y86" s="204">
        <f>D86+H86+L86+P86+T86</f>
        <v>0</v>
      </c>
      <c r="Z86" s="206" t="e">
        <f>AVERAGE(E86,I86,M86,Q86,U86)</f>
        <v>#DIV/0!</v>
      </c>
      <c r="AA86" s="207" t="e">
        <f>AVERAGE(E86,I86,M86,Q86,U86)-C86</f>
        <v>#DIV/0!</v>
      </c>
      <c r="AB86" s="284"/>
    </row>
    <row r="87" spans="1:28" ht="34.950000000000003" customHeight="1" x14ac:dyDescent="0.3"/>
  </sheetData>
  <mergeCells count="138">
    <mergeCell ref="AB50:AB53"/>
    <mergeCell ref="F51:G53"/>
    <mergeCell ref="J51:K53"/>
    <mergeCell ref="N51:O53"/>
    <mergeCell ref="R51:S53"/>
    <mergeCell ref="V51:W53"/>
    <mergeCell ref="AB54:AB57"/>
    <mergeCell ref="F55:G57"/>
    <mergeCell ref="J55:K57"/>
    <mergeCell ref="N55:O57"/>
    <mergeCell ref="R55:S57"/>
    <mergeCell ref="V55:W57"/>
    <mergeCell ref="AB42:AB45"/>
    <mergeCell ref="F43:G45"/>
    <mergeCell ref="J43:K45"/>
    <mergeCell ref="N43:O45"/>
    <mergeCell ref="R43:S45"/>
    <mergeCell ref="V43:W45"/>
    <mergeCell ref="AB46:AB49"/>
    <mergeCell ref="F47:G49"/>
    <mergeCell ref="J47:K49"/>
    <mergeCell ref="N47:O49"/>
    <mergeCell ref="R47:S49"/>
    <mergeCell ref="V47:W49"/>
    <mergeCell ref="AB34:AB37"/>
    <mergeCell ref="F35:G37"/>
    <mergeCell ref="J35:K37"/>
    <mergeCell ref="N35:O37"/>
    <mergeCell ref="R35:S37"/>
    <mergeCell ref="V35:W37"/>
    <mergeCell ref="AB38:AB41"/>
    <mergeCell ref="F39:G41"/>
    <mergeCell ref="J39:K41"/>
    <mergeCell ref="N39:O41"/>
    <mergeCell ref="R39:S41"/>
    <mergeCell ref="V39:W41"/>
    <mergeCell ref="F32:G32"/>
    <mergeCell ref="J32:K32"/>
    <mergeCell ref="N32:O32"/>
    <mergeCell ref="R32:S32"/>
    <mergeCell ref="V32:W32"/>
    <mergeCell ref="F33:G33"/>
    <mergeCell ref="J33:K33"/>
    <mergeCell ref="N33:O33"/>
    <mergeCell ref="R33:S33"/>
    <mergeCell ref="V33:W33"/>
    <mergeCell ref="AB79:AB82"/>
    <mergeCell ref="F80:G82"/>
    <mergeCell ref="J80:K82"/>
    <mergeCell ref="N80:O82"/>
    <mergeCell ref="R80:S82"/>
    <mergeCell ref="V80:W82"/>
    <mergeCell ref="AB83:AB86"/>
    <mergeCell ref="F84:G86"/>
    <mergeCell ref="J84:K86"/>
    <mergeCell ref="N84:O86"/>
    <mergeCell ref="R84:S86"/>
    <mergeCell ref="V84:W86"/>
    <mergeCell ref="AB71:AB74"/>
    <mergeCell ref="F72:G74"/>
    <mergeCell ref="J72:K74"/>
    <mergeCell ref="N72:O74"/>
    <mergeCell ref="R72:S74"/>
    <mergeCell ref="V72:W74"/>
    <mergeCell ref="AB75:AB78"/>
    <mergeCell ref="F76:G78"/>
    <mergeCell ref="J76:K78"/>
    <mergeCell ref="N76:O78"/>
    <mergeCell ref="R76:S78"/>
    <mergeCell ref="V76:W78"/>
    <mergeCell ref="AB63:AB66"/>
    <mergeCell ref="F64:G66"/>
    <mergeCell ref="J64:K66"/>
    <mergeCell ref="N64:O66"/>
    <mergeCell ref="R64:S66"/>
    <mergeCell ref="V64:W66"/>
    <mergeCell ref="AB67:AB70"/>
    <mergeCell ref="F68:G70"/>
    <mergeCell ref="J68:K70"/>
    <mergeCell ref="N68:O70"/>
    <mergeCell ref="R68:S70"/>
    <mergeCell ref="V68:W70"/>
    <mergeCell ref="F62:G62"/>
    <mergeCell ref="J62:K62"/>
    <mergeCell ref="N62:O62"/>
    <mergeCell ref="R62:S62"/>
    <mergeCell ref="V62:W62"/>
    <mergeCell ref="F61:G61"/>
    <mergeCell ref="J61:K61"/>
    <mergeCell ref="N61:O61"/>
    <mergeCell ref="R61:S61"/>
    <mergeCell ref="V61:W61"/>
    <mergeCell ref="F4:G4"/>
    <mergeCell ref="J4:K4"/>
    <mergeCell ref="N4:O4"/>
    <mergeCell ref="R4:S4"/>
    <mergeCell ref="V4:W4"/>
    <mergeCell ref="F3:G3"/>
    <mergeCell ref="J3:K3"/>
    <mergeCell ref="N3:O3"/>
    <mergeCell ref="R3:S3"/>
    <mergeCell ref="V3:W3"/>
    <mergeCell ref="AB9:AB12"/>
    <mergeCell ref="F10:G12"/>
    <mergeCell ref="J10:K12"/>
    <mergeCell ref="N10:O12"/>
    <mergeCell ref="R10:S12"/>
    <mergeCell ref="V10:W12"/>
    <mergeCell ref="AB5:AB8"/>
    <mergeCell ref="F6:G8"/>
    <mergeCell ref="J6:K8"/>
    <mergeCell ref="N6:O8"/>
    <mergeCell ref="R6:S8"/>
    <mergeCell ref="V6:W8"/>
    <mergeCell ref="AB17:AB20"/>
    <mergeCell ref="F18:G20"/>
    <mergeCell ref="J18:K20"/>
    <mergeCell ref="N18:O20"/>
    <mergeCell ref="R18:S20"/>
    <mergeCell ref="V18:W20"/>
    <mergeCell ref="AB13:AB16"/>
    <mergeCell ref="F14:G16"/>
    <mergeCell ref="J14:K16"/>
    <mergeCell ref="N14:O16"/>
    <mergeCell ref="R14:S16"/>
    <mergeCell ref="V14:W16"/>
    <mergeCell ref="AB25:AB28"/>
    <mergeCell ref="F26:G28"/>
    <mergeCell ref="J26:K28"/>
    <mergeCell ref="N26:O28"/>
    <mergeCell ref="R26:S28"/>
    <mergeCell ref="V26:W28"/>
    <mergeCell ref="AB21:AB24"/>
    <mergeCell ref="F22:G24"/>
    <mergeCell ref="J22:K24"/>
    <mergeCell ref="N22:O24"/>
    <mergeCell ref="R22:S24"/>
    <mergeCell ref="V22:W24"/>
  </mergeCells>
  <conditionalFormatting sqref="C63:C65 C67:C69 C71:C73 C83:C85 C75:C77">
    <cfRule type="cellIs" dxfId="519" priority="277" stopIfTrue="1" operator="between">
      <formula>200</formula>
      <formula>300</formula>
    </cfRule>
  </conditionalFormatting>
  <conditionalFormatting sqref="AA60:AA62">
    <cfRule type="cellIs" dxfId="518" priority="278" stopIfTrue="1" operator="between">
      <formula>200</formula>
      <formula>300</formula>
    </cfRule>
  </conditionalFormatting>
  <conditionalFormatting sqref="V67:W67 J67:K67 F67:G67 D64:D66 E64:F64 L64:L67 N64 U64:V64 H64:H67 I64:J64 R64 X63:AA86 E75:W75 E79:W79 E83:W83 E71:W71 M67:S67 T64:T67 U65:U67 E65:E67 I65:I67">
    <cfRule type="cellIs" dxfId="517" priority="279" stopIfTrue="1" operator="between">
      <formula>200</formula>
      <formula>300</formula>
    </cfRule>
  </conditionalFormatting>
  <conditionalFormatting sqref="D67">
    <cfRule type="cellIs" dxfId="516" priority="276" stopIfTrue="1" operator="between">
      <formula>200</formula>
      <formula>300</formula>
    </cfRule>
  </conditionalFormatting>
  <conditionalFormatting sqref="D71">
    <cfRule type="cellIs" dxfId="515" priority="275" stopIfTrue="1" operator="between">
      <formula>200</formula>
      <formula>300</formula>
    </cfRule>
  </conditionalFormatting>
  <conditionalFormatting sqref="D75">
    <cfRule type="cellIs" dxfId="514" priority="274" stopIfTrue="1" operator="between">
      <formula>200</formula>
      <formula>300</formula>
    </cfRule>
  </conditionalFormatting>
  <conditionalFormatting sqref="D79">
    <cfRule type="cellIs" dxfId="513" priority="273" stopIfTrue="1" operator="between">
      <formula>200</formula>
      <formula>300</formula>
    </cfRule>
  </conditionalFormatting>
  <conditionalFormatting sqref="D83">
    <cfRule type="cellIs" dxfId="512" priority="272" stopIfTrue="1" operator="between">
      <formula>200</formula>
      <formula>300</formula>
    </cfRule>
  </conditionalFormatting>
  <conditionalFormatting sqref="C79:C81">
    <cfRule type="cellIs" dxfId="511" priority="271" stopIfTrue="1" operator="between">
      <formula>200</formula>
      <formula>300</formula>
    </cfRule>
  </conditionalFormatting>
  <conditionalFormatting sqref="D63">
    <cfRule type="cellIs" dxfId="510" priority="270" stopIfTrue="1" operator="between">
      <formula>200</formula>
      <formula>300</formula>
    </cfRule>
  </conditionalFormatting>
  <conditionalFormatting sqref="E63:W63">
    <cfRule type="cellIs" dxfId="509" priority="269" stopIfTrue="1" operator="between">
      <formula>200</formula>
      <formula>300</formula>
    </cfRule>
  </conditionalFormatting>
  <conditionalFormatting sqref="D80:D82 F80 L80:L82 N80 T80:T82 V80 H80:H82 J80 P80:P82 R80">
    <cfRule type="cellIs" dxfId="508" priority="265" stopIfTrue="1" operator="between">
      <formula>200</formula>
      <formula>300</formula>
    </cfRule>
  </conditionalFormatting>
  <conditionalFormatting sqref="D76:D78 F76 L76:L78 N76 T76:T78 V76 H76:H78 J76 P76:P78 R76">
    <cfRule type="cellIs" dxfId="507" priority="266" stopIfTrue="1" operator="between">
      <formula>200</formula>
      <formula>300</formula>
    </cfRule>
  </conditionalFormatting>
  <conditionalFormatting sqref="D84:D86 F84 L84:L86 N84 V84 H84:H86 J84 P84:P86 R84">
    <cfRule type="cellIs" dxfId="506" priority="264" stopIfTrue="1" operator="between">
      <formula>200</formula>
      <formula>300</formula>
    </cfRule>
  </conditionalFormatting>
  <conditionalFormatting sqref="D68:D70 F68 L68:L70 N68 V68 H68:H70 J68 P68:P70 R68 T68:T70">
    <cfRule type="cellIs" dxfId="505" priority="268" stopIfTrue="1" operator="between">
      <formula>200</formula>
      <formula>300</formula>
    </cfRule>
  </conditionalFormatting>
  <conditionalFormatting sqref="D72:D74 F72 L72:L74 N72 T72:T74 V72 H72:H74 J72 P72:P74 R72">
    <cfRule type="cellIs" dxfId="504" priority="267" stopIfTrue="1" operator="between">
      <formula>200</formula>
      <formula>300</formula>
    </cfRule>
  </conditionalFormatting>
  <conditionalFormatting sqref="T84:T86">
    <cfRule type="cellIs" dxfId="503" priority="263" stopIfTrue="1" operator="between">
      <formula>200</formula>
      <formula>300</formula>
    </cfRule>
  </conditionalFormatting>
  <conditionalFormatting sqref="Q80:Q82 Q64:Q66 Q72:Q74 Q76:Q78">
    <cfRule type="cellIs" dxfId="502" priority="260" stopIfTrue="1" operator="between">
      <formula>200</formula>
      <formula>300</formula>
    </cfRule>
  </conditionalFormatting>
  <conditionalFormatting sqref="P64:P66">
    <cfRule type="cellIs" dxfId="501" priority="261" stopIfTrue="1" operator="between">
      <formula>200</formula>
      <formula>300</formula>
    </cfRule>
  </conditionalFormatting>
  <conditionalFormatting sqref="I68:I70">
    <cfRule type="cellIs" dxfId="500" priority="254" stopIfTrue="1" operator="between">
      <formula>200</formula>
      <formula>300</formula>
    </cfRule>
  </conditionalFormatting>
  <conditionalFormatting sqref="I84:I86">
    <cfRule type="cellIs" dxfId="499" priority="250" stopIfTrue="1" operator="between">
      <formula>200</formula>
      <formula>300</formula>
    </cfRule>
  </conditionalFormatting>
  <conditionalFormatting sqref="E84:E86">
    <cfRule type="cellIs" dxfId="498" priority="255" stopIfTrue="1" operator="between">
      <formula>200</formula>
      <formula>300</formula>
    </cfRule>
  </conditionalFormatting>
  <conditionalFormatting sqref="I72:I74">
    <cfRule type="cellIs" dxfId="497" priority="253" stopIfTrue="1" operator="between">
      <formula>200</formula>
      <formula>300</formula>
    </cfRule>
  </conditionalFormatting>
  <conditionalFormatting sqref="I80:I82">
    <cfRule type="cellIs" dxfId="496" priority="251" stopIfTrue="1" operator="between">
      <formula>200</formula>
      <formula>300</formula>
    </cfRule>
  </conditionalFormatting>
  <conditionalFormatting sqref="M68:M70">
    <cfRule type="cellIs" dxfId="495" priority="249" stopIfTrue="1" operator="between">
      <formula>200</formula>
      <formula>300</formula>
    </cfRule>
  </conditionalFormatting>
  <conditionalFormatting sqref="M84:M86">
    <cfRule type="cellIs" dxfId="494" priority="245" stopIfTrue="1" operator="between">
      <formula>200</formula>
      <formula>300</formula>
    </cfRule>
  </conditionalFormatting>
  <conditionalFormatting sqref="M80:M82">
    <cfRule type="cellIs" dxfId="493" priority="246" stopIfTrue="1" operator="between">
      <formula>200</formula>
      <formula>300</formula>
    </cfRule>
  </conditionalFormatting>
  <conditionalFormatting sqref="Q84:Q86 Q68:Q70">
    <cfRule type="cellIs" dxfId="492" priority="244" stopIfTrue="1" operator="between">
      <formula>200</formula>
      <formula>300</formula>
    </cfRule>
  </conditionalFormatting>
  <conditionalFormatting sqref="U84:U86 U80:U82 U72:U74 U76:U78">
    <cfRule type="cellIs" dxfId="491" priority="243" stopIfTrue="1" operator="between">
      <formula>200</formula>
      <formula>300</formula>
    </cfRule>
  </conditionalFormatting>
  <conditionalFormatting sqref="E68:E70">
    <cfRule type="cellIs" dxfId="490" priority="111" stopIfTrue="1" operator="between">
      <formula>200</formula>
      <formula>300</formula>
    </cfRule>
  </conditionalFormatting>
  <conditionalFormatting sqref="E72:E74">
    <cfRule type="cellIs" dxfId="489" priority="110" stopIfTrue="1" operator="between">
      <formula>200</formula>
      <formula>300</formula>
    </cfRule>
  </conditionalFormatting>
  <conditionalFormatting sqref="E76:E78">
    <cfRule type="cellIs" dxfId="488" priority="109" stopIfTrue="1" operator="between">
      <formula>200</formula>
      <formula>300</formula>
    </cfRule>
  </conditionalFormatting>
  <conditionalFormatting sqref="E80:E82">
    <cfRule type="cellIs" dxfId="487" priority="108" stopIfTrue="1" operator="between">
      <formula>200</formula>
      <formula>300</formula>
    </cfRule>
  </conditionalFormatting>
  <conditionalFormatting sqref="U68:U70">
    <cfRule type="cellIs" dxfId="486" priority="107" stopIfTrue="1" operator="between">
      <formula>200</formula>
      <formula>300</formula>
    </cfRule>
  </conditionalFormatting>
  <conditionalFormatting sqref="I76:I78">
    <cfRule type="cellIs" dxfId="485" priority="106" stopIfTrue="1" operator="between">
      <formula>200</formula>
      <formula>300</formula>
    </cfRule>
  </conditionalFormatting>
  <conditionalFormatting sqref="M72:M74">
    <cfRule type="cellIs" dxfId="484" priority="105" stopIfTrue="1" operator="between">
      <formula>200</formula>
      <formula>300</formula>
    </cfRule>
  </conditionalFormatting>
  <conditionalFormatting sqref="M64:M66">
    <cfRule type="cellIs" dxfId="483" priority="104" stopIfTrue="1" operator="between">
      <formula>200</formula>
      <formula>300</formula>
    </cfRule>
  </conditionalFormatting>
  <conditionalFormatting sqref="M76:M78">
    <cfRule type="cellIs" dxfId="482" priority="103" stopIfTrue="1" operator="between">
      <formula>200</formula>
      <formula>300</formula>
    </cfRule>
  </conditionalFormatting>
  <conditionalFormatting sqref="C34:C36 C38:C40 C42:C44 C54:C56 C46:C48">
    <cfRule type="cellIs" dxfId="481" priority="100" stopIfTrue="1" operator="between">
      <formula>200</formula>
      <formula>300</formula>
    </cfRule>
  </conditionalFormatting>
  <conditionalFormatting sqref="AA31:AA33">
    <cfRule type="cellIs" dxfId="480" priority="101" stopIfTrue="1" operator="between">
      <formula>200</formula>
      <formula>300</formula>
    </cfRule>
  </conditionalFormatting>
  <conditionalFormatting sqref="V38:W38 J38:K38 F38:G38 D35:D37 E35:F35 L35:L38 N35 U35:V35 H35:H38 I35:J35 R35 X34:AA58 E46:W46 E50:W50 E54:W54 E42:W42 M38:S38 T35:T38 E36:E38 I36:I38 U36:U38">
    <cfRule type="cellIs" dxfId="479" priority="102" stopIfTrue="1" operator="between">
      <formula>200</formula>
      <formula>300</formula>
    </cfRule>
  </conditionalFormatting>
  <conditionalFormatting sqref="D38">
    <cfRule type="cellIs" dxfId="478" priority="99" stopIfTrue="1" operator="between">
      <formula>200</formula>
      <formula>300</formula>
    </cfRule>
  </conditionalFormatting>
  <conditionalFormatting sqref="D42">
    <cfRule type="cellIs" dxfId="477" priority="98" stopIfTrue="1" operator="between">
      <formula>200</formula>
      <formula>300</formula>
    </cfRule>
  </conditionalFormatting>
  <conditionalFormatting sqref="D46">
    <cfRule type="cellIs" dxfId="476" priority="97" stopIfTrue="1" operator="between">
      <formula>200</formula>
      <formula>300</formula>
    </cfRule>
  </conditionalFormatting>
  <conditionalFormatting sqref="D50">
    <cfRule type="cellIs" dxfId="475" priority="96" stopIfTrue="1" operator="between">
      <formula>200</formula>
      <formula>300</formula>
    </cfRule>
  </conditionalFormatting>
  <conditionalFormatting sqref="D54">
    <cfRule type="cellIs" dxfId="474" priority="95" stopIfTrue="1" operator="between">
      <formula>200</formula>
      <formula>300</formula>
    </cfRule>
  </conditionalFormatting>
  <conditionalFormatting sqref="C50:C52">
    <cfRule type="cellIs" dxfId="473" priority="94" stopIfTrue="1" operator="between">
      <formula>200</formula>
      <formula>300</formula>
    </cfRule>
  </conditionalFormatting>
  <conditionalFormatting sqref="D34">
    <cfRule type="cellIs" dxfId="472" priority="93" stopIfTrue="1" operator="between">
      <formula>200</formula>
      <formula>300</formula>
    </cfRule>
  </conditionalFormatting>
  <conditionalFormatting sqref="E34:W34">
    <cfRule type="cellIs" dxfId="471" priority="92" stopIfTrue="1" operator="between">
      <formula>200</formula>
      <formula>300</formula>
    </cfRule>
  </conditionalFormatting>
  <conditionalFormatting sqref="D51:D53 F51 L51:L53 N51 T51:T53 V51 H51:H53 J51 P51:P53 R51">
    <cfRule type="cellIs" dxfId="470" priority="88" stopIfTrue="1" operator="between">
      <formula>200</formula>
      <formula>300</formula>
    </cfRule>
  </conditionalFormatting>
  <conditionalFormatting sqref="D47:D49 F47 L47:L49 N47 T47:T49 V47 H47:H49 J47 P47:P49 R47">
    <cfRule type="cellIs" dxfId="469" priority="89" stopIfTrue="1" operator="between">
      <formula>200</formula>
      <formula>300</formula>
    </cfRule>
  </conditionalFormatting>
  <conditionalFormatting sqref="D55:D58 F55 L55:L58 N55 V55 H55:H58 J55 P55:P58 R55">
    <cfRule type="cellIs" dxfId="468" priority="87" stopIfTrue="1" operator="between">
      <formula>200</formula>
      <formula>300</formula>
    </cfRule>
  </conditionalFormatting>
  <conditionalFormatting sqref="D39:D41 F39 L39:L41 N39 V39 H39:H41 J39 P39:P41 R39 T39:T41">
    <cfRule type="cellIs" dxfId="467" priority="91" stopIfTrue="1" operator="between">
      <formula>200</formula>
      <formula>300</formula>
    </cfRule>
  </conditionalFormatting>
  <conditionalFormatting sqref="D43:D45 F43 L43:L45 N43 T43:T45 V43 H43:H45 J43 P43:P45 R43">
    <cfRule type="cellIs" dxfId="466" priority="90" stopIfTrue="1" operator="between">
      <formula>200</formula>
      <formula>300</formula>
    </cfRule>
  </conditionalFormatting>
  <conditionalFormatting sqref="T55:T58">
    <cfRule type="cellIs" dxfId="465" priority="86" stopIfTrue="1" operator="between">
      <formula>200</formula>
      <formula>300</formula>
    </cfRule>
  </conditionalFormatting>
  <conditionalFormatting sqref="Q35:Q37 Q43:Q45 Q47:Q49 Q51:Q53">
    <cfRule type="cellIs" dxfId="464" priority="84" stopIfTrue="1" operator="between">
      <formula>200</formula>
      <formula>300</formula>
    </cfRule>
  </conditionalFormatting>
  <conditionalFormatting sqref="P35:P37">
    <cfRule type="cellIs" dxfId="463" priority="85" stopIfTrue="1" operator="between">
      <formula>200</formula>
      <formula>300</formula>
    </cfRule>
  </conditionalFormatting>
  <conditionalFormatting sqref="M58">
    <cfRule type="cellIs" dxfId="462" priority="76" stopIfTrue="1" operator="between">
      <formula>200</formula>
      <formula>300</formula>
    </cfRule>
  </conditionalFormatting>
  <conditionalFormatting sqref="I58">
    <cfRule type="cellIs" dxfId="461" priority="79" stopIfTrue="1" operator="between">
      <formula>200</formula>
      <formula>300</formula>
    </cfRule>
  </conditionalFormatting>
  <conditionalFormatting sqref="E58">
    <cfRule type="cellIs" dxfId="460" priority="83" stopIfTrue="1" operator="between">
      <formula>200</formula>
      <formula>300</formula>
    </cfRule>
  </conditionalFormatting>
  <conditionalFormatting sqref="Q58">
    <cfRule type="cellIs" dxfId="459" priority="75" stopIfTrue="1" operator="between">
      <formula>200</formula>
      <formula>300</formula>
    </cfRule>
  </conditionalFormatting>
  <conditionalFormatting sqref="U58">
    <cfRule type="cellIs" dxfId="458" priority="74" stopIfTrue="1" operator="between">
      <formula>200</formula>
      <formula>300</formula>
    </cfRule>
  </conditionalFormatting>
  <conditionalFormatting sqref="E47:E49">
    <cfRule type="cellIs" dxfId="457" priority="62" stopIfTrue="1" operator="between">
      <formula>200</formula>
      <formula>300</formula>
    </cfRule>
  </conditionalFormatting>
  <conditionalFormatting sqref="E39:E41">
    <cfRule type="cellIs" dxfId="456" priority="64" stopIfTrue="1" operator="between">
      <formula>200</formula>
      <formula>300</formula>
    </cfRule>
  </conditionalFormatting>
  <conditionalFormatting sqref="M35:M37">
    <cfRule type="cellIs" dxfId="455" priority="66" stopIfTrue="1" operator="between">
      <formula>200</formula>
      <formula>300</formula>
    </cfRule>
  </conditionalFormatting>
  <conditionalFormatting sqref="E43:E45">
    <cfRule type="cellIs" dxfId="454" priority="63" stopIfTrue="1" operator="between">
      <formula>200</formula>
      <formula>300</formula>
    </cfRule>
  </conditionalFormatting>
  <conditionalFormatting sqref="E51:E53">
    <cfRule type="cellIs" dxfId="453" priority="61" stopIfTrue="1" operator="between">
      <formula>200</formula>
      <formula>300</formula>
    </cfRule>
  </conditionalFormatting>
  <conditionalFormatting sqref="E55:E57">
    <cfRule type="cellIs" dxfId="452" priority="60" stopIfTrue="1" operator="between">
      <formula>200</formula>
      <formula>300</formula>
    </cfRule>
  </conditionalFormatting>
  <conditionalFormatting sqref="I39:I41">
    <cfRule type="cellIs" dxfId="451" priority="59" stopIfTrue="1" operator="between">
      <formula>200</formula>
      <formula>300</formula>
    </cfRule>
  </conditionalFormatting>
  <conditionalFormatting sqref="I43:I45">
    <cfRule type="cellIs" dxfId="450" priority="58" stopIfTrue="1" operator="between">
      <formula>200</formula>
      <formula>300</formula>
    </cfRule>
  </conditionalFormatting>
  <conditionalFormatting sqref="I47:I49">
    <cfRule type="cellIs" dxfId="449" priority="57" stopIfTrue="1" operator="between">
      <formula>200</formula>
      <formula>300</formula>
    </cfRule>
  </conditionalFormatting>
  <conditionalFormatting sqref="I51:I53">
    <cfRule type="cellIs" dxfId="448" priority="56" stopIfTrue="1" operator="between">
      <formula>200</formula>
      <formula>300</formula>
    </cfRule>
  </conditionalFormatting>
  <conditionalFormatting sqref="I55:I57">
    <cfRule type="cellIs" dxfId="447" priority="55" stopIfTrue="1" operator="between">
      <formula>200</formula>
      <formula>300</formula>
    </cfRule>
  </conditionalFormatting>
  <conditionalFormatting sqref="M55:M57 M51:M53 M47:M49 M43:M45 M39:M41">
    <cfRule type="cellIs" dxfId="446" priority="54" stopIfTrue="1" operator="between">
      <formula>200</formula>
      <formula>300</formula>
    </cfRule>
  </conditionalFormatting>
  <conditionalFormatting sqref="Q55:Q57 Q39:Q41">
    <cfRule type="cellIs" dxfId="445" priority="53" stopIfTrue="1" operator="between">
      <formula>200</formula>
      <formula>300</formula>
    </cfRule>
  </conditionalFormatting>
  <conditionalFormatting sqref="U55:U57 U51:U53 U47:U49 U43:U45 U39:U41">
    <cfRule type="cellIs" dxfId="444" priority="52" stopIfTrue="1" operator="between">
      <formula>200</formula>
      <formula>300</formula>
    </cfRule>
  </conditionalFormatting>
  <conditionalFormatting sqref="C5:C7 C9:C11 C13:C15 C25:C27 C17:C19">
    <cfRule type="cellIs" dxfId="443" priority="49" stopIfTrue="1" operator="between">
      <formula>200</formula>
      <formula>300</formula>
    </cfRule>
  </conditionalFormatting>
  <conditionalFormatting sqref="AA2:AA4">
    <cfRule type="cellIs" dxfId="442" priority="50" stopIfTrue="1" operator="between">
      <formula>200</formula>
      <formula>300</formula>
    </cfRule>
  </conditionalFormatting>
  <conditionalFormatting sqref="V9:W9 J9:K9 F9:G9 D6:D8 E6:F6 L6:L9 N6 U6:V6 H6:H9 I6:J6 R6 X5:AA29 E17:W17 E21:W21 E25:W25 E13:W13 M9:S9 T6:T9 E7:E9 I7:I9 U7:U9">
    <cfRule type="cellIs" dxfId="441" priority="51" stopIfTrue="1" operator="between">
      <formula>200</formula>
      <formula>300</formula>
    </cfRule>
  </conditionalFormatting>
  <conditionalFormatting sqref="D9">
    <cfRule type="cellIs" dxfId="440" priority="48" stopIfTrue="1" operator="between">
      <formula>200</formula>
      <formula>300</formula>
    </cfRule>
  </conditionalFormatting>
  <conditionalFormatting sqref="D13">
    <cfRule type="cellIs" dxfId="439" priority="47" stopIfTrue="1" operator="between">
      <formula>200</formula>
      <formula>300</formula>
    </cfRule>
  </conditionalFormatting>
  <conditionalFormatting sqref="D17">
    <cfRule type="cellIs" dxfId="438" priority="46" stopIfTrue="1" operator="between">
      <formula>200</formula>
      <formula>300</formula>
    </cfRule>
  </conditionalFormatting>
  <conditionalFormatting sqref="D21">
    <cfRule type="cellIs" dxfId="437" priority="45" stopIfTrue="1" operator="between">
      <formula>200</formula>
      <formula>300</formula>
    </cfRule>
  </conditionalFormatting>
  <conditionalFormatting sqref="D25">
    <cfRule type="cellIs" dxfId="436" priority="44" stopIfTrue="1" operator="between">
      <formula>200</formula>
      <formula>300</formula>
    </cfRule>
  </conditionalFormatting>
  <conditionalFormatting sqref="C21:C23">
    <cfRule type="cellIs" dxfId="435" priority="43" stopIfTrue="1" operator="between">
      <formula>200</formula>
      <formula>300</formula>
    </cfRule>
  </conditionalFormatting>
  <conditionalFormatting sqref="D5">
    <cfRule type="cellIs" dxfId="434" priority="42" stopIfTrue="1" operator="between">
      <formula>200</formula>
      <formula>300</formula>
    </cfRule>
  </conditionalFormatting>
  <conditionalFormatting sqref="E5:W5">
    <cfRule type="cellIs" dxfId="433" priority="41" stopIfTrue="1" operator="between">
      <formula>200</formula>
      <formula>300</formula>
    </cfRule>
  </conditionalFormatting>
  <conditionalFormatting sqref="D22:D24 F22 L22:L24 N22 T22:T24 V22 H22:H24 J22 P22:P24 R22">
    <cfRule type="cellIs" dxfId="432" priority="37" stopIfTrue="1" operator="between">
      <formula>200</formula>
      <formula>300</formula>
    </cfRule>
  </conditionalFormatting>
  <conditionalFormatting sqref="D18:D20 F18 L18:L20 N18 T18:T20 V18 H18:H20 J18 P18:P20 R18">
    <cfRule type="cellIs" dxfId="431" priority="38" stopIfTrue="1" operator="between">
      <formula>200</formula>
      <formula>300</formula>
    </cfRule>
  </conditionalFormatting>
  <conditionalFormatting sqref="D26:D29 F26 L26:L29 N26 V26 H26:H29 J26 P26:P29 R26">
    <cfRule type="cellIs" dxfId="430" priority="36" stopIfTrue="1" operator="between">
      <formula>200</formula>
      <formula>300</formula>
    </cfRule>
  </conditionalFormatting>
  <conditionalFormatting sqref="D10:D12 F10 L10:L12 N10 V10 H10:H12 J10 P10:P12 R10 T10:T12">
    <cfRule type="cellIs" dxfId="429" priority="40" stopIfTrue="1" operator="between">
      <formula>200</formula>
      <formula>300</formula>
    </cfRule>
  </conditionalFormatting>
  <conditionalFormatting sqref="D14:D16 F14 L14:L16 N14 T14:T16 V14 H14:H16 J14 P14:P16 R14">
    <cfRule type="cellIs" dxfId="428" priority="39" stopIfTrue="1" operator="between">
      <formula>200</formula>
      <formula>300</formula>
    </cfRule>
  </conditionalFormatting>
  <conditionalFormatting sqref="T26:T29">
    <cfRule type="cellIs" dxfId="427" priority="35" stopIfTrue="1" operator="between">
      <formula>200</formula>
      <formula>300</formula>
    </cfRule>
  </conditionalFormatting>
  <conditionalFormatting sqref="Q6:Q8 Q14:Q16 Q18:Q20 Q22:Q24">
    <cfRule type="cellIs" dxfId="426" priority="33" stopIfTrue="1" operator="between">
      <formula>200</formula>
      <formula>300</formula>
    </cfRule>
  </conditionalFormatting>
  <conditionalFormatting sqref="P6:P8">
    <cfRule type="cellIs" dxfId="425" priority="34" stopIfTrue="1" operator="between">
      <formula>200</formula>
      <formula>300</formula>
    </cfRule>
  </conditionalFormatting>
  <conditionalFormatting sqref="M29">
    <cfRule type="cellIs" dxfId="424" priority="30" stopIfTrue="1" operator="between">
      <formula>200</formula>
      <formula>300</formula>
    </cfRule>
  </conditionalFormatting>
  <conditionalFormatting sqref="I29">
    <cfRule type="cellIs" dxfId="423" priority="31" stopIfTrue="1" operator="between">
      <formula>200</formula>
      <formula>300</formula>
    </cfRule>
  </conditionalFormatting>
  <conditionalFormatting sqref="E29">
    <cfRule type="cellIs" dxfId="422" priority="32" stopIfTrue="1" operator="between">
      <formula>200</formula>
      <formula>300</formula>
    </cfRule>
  </conditionalFormatting>
  <conditionalFormatting sqref="Q29">
    <cfRule type="cellIs" dxfId="421" priority="29" stopIfTrue="1" operator="between">
      <formula>200</formula>
      <formula>300</formula>
    </cfRule>
  </conditionalFormatting>
  <conditionalFormatting sqref="U29">
    <cfRule type="cellIs" dxfId="420" priority="28" stopIfTrue="1" operator="between">
      <formula>200</formula>
      <formula>300</formula>
    </cfRule>
  </conditionalFormatting>
  <conditionalFormatting sqref="E10:E12">
    <cfRule type="cellIs" dxfId="419" priority="13" stopIfTrue="1" operator="between">
      <formula>200</formula>
      <formula>300</formula>
    </cfRule>
  </conditionalFormatting>
  <conditionalFormatting sqref="M6:M8">
    <cfRule type="cellIs" dxfId="418" priority="27" stopIfTrue="1" operator="between">
      <formula>200</formula>
      <formula>300</formula>
    </cfRule>
  </conditionalFormatting>
  <conditionalFormatting sqref="E14:E16">
    <cfRule type="cellIs" dxfId="417" priority="12" stopIfTrue="1" operator="between">
      <formula>200</formula>
      <formula>300</formula>
    </cfRule>
  </conditionalFormatting>
  <conditionalFormatting sqref="E18:E20">
    <cfRule type="cellIs" dxfId="416" priority="11" stopIfTrue="1" operator="between">
      <formula>200</formula>
      <formula>300</formula>
    </cfRule>
  </conditionalFormatting>
  <conditionalFormatting sqref="E22:E24">
    <cfRule type="cellIs" dxfId="415" priority="10" stopIfTrue="1" operator="between">
      <formula>200</formula>
      <formula>300</formula>
    </cfRule>
  </conditionalFormatting>
  <conditionalFormatting sqref="E26:E28">
    <cfRule type="cellIs" dxfId="414" priority="9" stopIfTrue="1" operator="between">
      <formula>200</formula>
      <formula>300</formula>
    </cfRule>
  </conditionalFormatting>
  <conditionalFormatting sqref="I10:I12">
    <cfRule type="cellIs" dxfId="413" priority="8" stopIfTrue="1" operator="between">
      <formula>200</formula>
      <formula>300</formula>
    </cfRule>
  </conditionalFormatting>
  <conditionalFormatting sqref="I14:I16">
    <cfRule type="cellIs" dxfId="412" priority="7" stopIfTrue="1" operator="between">
      <formula>200</formula>
      <formula>300</formula>
    </cfRule>
  </conditionalFormatting>
  <conditionalFormatting sqref="I18:I20">
    <cfRule type="cellIs" dxfId="411" priority="6" stopIfTrue="1" operator="between">
      <formula>200</formula>
      <formula>300</formula>
    </cfRule>
  </conditionalFormatting>
  <conditionalFormatting sqref="I22:I24">
    <cfRule type="cellIs" dxfId="410" priority="5" stopIfTrue="1" operator="between">
      <formula>200</formula>
      <formula>300</formula>
    </cfRule>
  </conditionalFormatting>
  <conditionalFormatting sqref="I26:I28">
    <cfRule type="cellIs" dxfId="409" priority="4" stopIfTrue="1" operator="between">
      <formula>200</formula>
      <formula>300</formula>
    </cfRule>
  </conditionalFormatting>
  <conditionalFormatting sqref="M26:M28 M22:M24 M18:M20 M14:M16 M10:M12">
    <cfRule type="cellIs" dxfId="408" priority="3" stopIfTrue="1" operator="between">
      <formula>200</formula>
      <formula>300</formula>
    </cfRule>
  </conditionalFormatting>
  <conditionalFormatting sqref="Q26:Q28 Q10:Q12">
    <cfRule type="cellIs" dxfId="407" priority="2" stopIfTrue="1" operator="between">
      <formula>200</formula>
      <formula>300</formula>
    </cfRule>
  </conditionalFormatting>
  <conditionalFormatting sqref="U26:U28 U22:U24 U18:U20 U14:U16 U10:U12">
    <cfRule type="cellIs" dxfId="406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74"/>
  <sheetViews>
    <sheetView zoomScale="70" zoomScaleNormal="70" workbookViewId="0">
      <selection activeCell="A2" sqref="A2"/>
    </sheetView>
  </sheetViews>
  <sheetFormatPr defaultColWidth="9.109375" defaultRowHeight="16.8" x14ac:dyDescent="0.3"/>
  <cols>
    <col min="1" max="1" width="0.88671875" style="146" customWidth="1"/>
    <col min="2" max="2" width="28.33203125" style="147" customWidth="1"/>
    <col min="3" max="3" width="7.88671875" style="146" customWidth="1"/>
    <col min="4" max="4" width="6.5546875" style="148" customWidth="1"/>
    <col min="5" max="5" width="8.6640625" style="149" customWidth="1"/>
    <col min="6" max="6" width="7.88671875" style="146" customWidth="1"/>
    <col min="7" max="7" width="13.109375" style="146" customWidth="1"/>
    <col min="8" max="8" width="5.6640625" style="146" bestFit="1" customWidth="1"/>
    <col min="9" max="9" width="7" style="146" customWidth="1"/>
    <col min="10" max="10" width="6.44140625" style="146" bestFit="1" customWidth="1"/>
    <col min="11" max="11" width="12.77734375" style="146" customWidth="1"/>
    <col min="12" max="12" width="5.88671875" style="146" customWidth="1"/>
    <col min="13" max="13" width="7.44140625" style="146" customWidth="1"/>
    <col min="14" max="14" width="7.88671875" style="146" customWidth="1"/>
    <col min="15" max="15" width="13.88671875" style="146" customWidth="1"/>
    <col min="16" max="16" width="5.5546875" style="146" bestFit="1" customWidth="1"/>
    <col min="17" max="17" width="7.5546875" style="146" customWidth="1"/>
    <col min="18" max="18" width="7.88671875" style="146" customWidth="1"/>
    <col min="19" max="19" width="13.44140625" style="146" customWidth="1"/>
    <col min="20" max="20" width="7.21875" style="146" customWidth="1"/>
    <col min="21" max="21" width="8.6640625" style="146" customWidth="1"/>
    <col min="22" max="22" width="7.88671875" style="146" customWidth="1"/>
    <col min="23" max="23" width="14" style="146" customWidth="1"/>
    <col min="24" max="24" width="9.6640625" style="146" customWidth="1"/>
    <col min="25" max="25" width="7.33203125" style="146" customWidth="1"/>
    <col min="26" max="26" width="12.33203125" style="146" customWidth="1"/>
    <col min="27" max="27" width="10.44140625" style="146" customWidth="1"/>
    <col min="28" max="28" width="14.44140625" style="148" customWidth="1"/>
    <col min="29" max="16384" width="9.109375" style="146"/>
  </cols>
  <sheetData>
    <row r="1" spans="1:28" ht="22.2" x14ac:dyDescent="0.3">
      <c r="B1" s="150"/>
      <c r="C1" s="151"/>
      <c r="D1" s="152"/>
      <c r="E1" s="153"/>
      <c r="F1" s="153"/>
      <c r="G1" s="153" t="s">
        <v>221</v>
      </c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1"/>
      <c r="S1" s="151"/>
      <c r="T1" s="151"/>
      <c r="U1" s="154"/>
      <c r="V1" s="235" t="s">
        <v>109</v>
      </c>
      <c r="W1" s="155"/>
      <c r="X1" s="155"/>
      <c r="Y1" s="155"/>
      <c r="Z1" s="151"/>
      <c r="AA1" s="151"/>
      <c r="AB1" s="152"/>
    </row>
    <row r="2" spans="1:28" ht="21" thickBot="1" x14ac:dyDescent="0.4">
      <c r="B2" s="236" t="s">
        <v>93</v>
      </c>
      <c r="C2" s="156"/>
      <c r="D2" s="152"/>
      <c r="E2" s="157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</row>
    <row r="3" spans="1:28" x14ac:dyDescent="0.3">
      <c r="B3" s="158" t="s">
        <v>2</v>
      </c>
      <c r="C3" s="159" t="s">
        <v>46</v>
      </c>
      <c r="D3" s="160"/>
      <c r="E3" s="259" t="s">
        <v>94</v>
      </c>
      <c r="F3" s="293" t="s">
        <v>95</v>
      </c>
      <c r="G3" s="294"/>
      <c r="H3" s="163"/>
      <c r="I3" s="259" t="s">
        <v>96</v>
      </c>
      <c r="J3" s="293" t="s">
        <v>95</v>
      </c>
      <c r="K3" s="294"/>
      <c r="L3" s="164"/>
      <c r="M3" s="259" t="s">
        <v>97</v>
      </c>
      <c r="N3" s="293" t="s">
        <v>95</v>
      </c>
      <c r="O3" s="294"/>
      <c r="P3" s="164"/>
      <c r="Q3" s="259" t="s">
        <v>98</v>
      </c>
      <c r="R3" s="293" t="s">
        <v>95</v>
      </c>
      <c r="S3" s="294"/>
      <c r="T3" s="165"/>
      <c r="U3" s="259" t="s">
        <v>99</v>
      </c>
      <c r="V3" s="293" t="s">
        <v>95</v>
      </c>
      <c r="W3" s="294"/>
      <c r="X3" s="259" t="s">
        <v>100</v>
      </c>
      <c r="Y3" s="166"/>
      <c r="Z3" s="167" t="s">
        <v>101</v>
      </c>
      <c r="AA3" s="168" t="s">
        <v>6</v>
      </c>
      <c r="AB3" s="169" t="s">
        <v>100</v>
      </c>
    </row>
    <row r="4" spans="1:28" ht="17.399999999999999" thickBot="1" x14ac:dyDescent="0.35">
      <c r="A4" s="170"/>
      <c r="B4" s="171" t="s">
        <v>102</v>
      </c>
      <c r="C4" s="172"/>
      <c r="D4" s="173"/>
      <c r="E4" s="174" t="s">
        <v>103</v>
      </c>
      <c r="F4" s="291" t="s">
        <v>104</v>
      </c>
      <c r="G4" s="292"/>
      <c r="H4" s="175"/>
      <c r="I4" s="174" t="s">
        <v>103</v>
      </c>
      <c r="J4" s="291" t="s">
        <v>104</v>
      </c>
      <c r="K4" s="292"/>
      <c r="L4" s="174"/>
      <c r="M4" s="174" t="s">
        <v>103</v>
      </c>
      <c r="N4" s="291" t="s">
        <v>104</v>
      </c>
      <c r="O4" s="292"/>
      <c r="P4" s="174"/>
      <c r="Q4" s="174" t="s">
        <v>103</v>
      </c>
      <c r="R4" s="291" t="s">
        <v>104</v>
      </c>
      <c r="S4" s="292"/>
      <c r="T4" s="176"/>
      <c r="U4" s="174" t="s">
        <v>103</v>
      </c>
      <c r="V4" s="291" t="s">
        <v>104</v>
      </c>
      <c r="W4" s="292"/>
      <c r="X4" s="177" t="s">
        <v>103</v>
      </c>
      <c r="Y4" s="178" t="s">
        <v>105</v>
      </c>
      <c r="Z4" s="179" t="s">
        <v>106</v>
      </c>
      <c r="AA4" s="180" t="s">
        <v>107</v>
      </c>
      <c r="AB4" s="181" t="s">
        <v>4</v>
      </c>
    </row>
    <row r="5" spans="1:28" ht="48.75" customHeight="1" thickBot="1" x14ac:dyDescent="0.35">
      <c r="A5" s="246"/>
      <c r="B5" s="224" t="s">
        <v>121</v>
      </c>
      <c r="C5" s="231">
        <f>SUM(C6:C8)</f>
        <v>123</v>
      </c>
      <c r="D5" s="183">
        <f>SUM(D6:D8)</f>
        <v>337</v>
      </c>
      <c r="E5" s="184">
        <f>SUM(E6:E8)</f>
        <v>460</v>
      </c>
      <c r="F5" s="185">
        <f>E25</f>
        <v>519</v>
      </c>
      <c r="G5" s="186" t="str">
        <f>B25</f>
        <v>Rakvere Kultuurikeskus</v>
      </c>
      <c r="H5" s="187">
        <f>SUM(H6:H8)</f>
        <v>381</v>
      </c>
      <c r="I5" s="188">
        <f>SUM(I6:I8)</f>
        <v>504</v>
      </c>
      <c r="J5" s="188">
        <f>I21</f>
        <v>571</v>
      </c>
      <c r="K5" s="189" t="str">
        <f>B21</f>
        <v>Väike Ingel</v>
      </c>
      <c r="L5" s="190">
        <f>SUM(L6:L8)</f>
        <v>354</v>
      </c>
      <c r="M5" s="185">
        <f>SUM(M6:M8)</f>
        <v>477</v>
      </c>
      <c r="N5" s="185">
        <f>M17</f>
        <v>625</v>
      </c>
      <c r="O5" s="186" t="str">
        <f>B17</f>
        <v>VERX</v>
      </c>
      <c r="P5" s="191">
        <f>SUM(P6:P8)</f>
        <v>412</v>
      </c>
      <c r="Q5" s="185">
        <f>SUM(Q6:Q8)</f>
        <v>535</v>
      </c>
      <c r="R5" s="185">
        <f>Q13</f>
        <v>581</v>
      </c>
      <c r="S5" s="186" t="str">
        <f>B13</f>
        <v>Holo.ee</v>
      </c>
      <c r="T5" s="191">
        <f>SUM(T6:T8)</f>
        <v>464</v>
      </c>
      <c r="U5" s="185">
        <f>SUM(U6:U8)</f>
        <v>587</v>
      </c>
      <c r="V5" s="185">
        <f>U9</f>
        <v>474</v>
      </c>
      <c r="W5" s="186" t="str">
        <f>B9</f>
        <v>DanArpo</v>
      </c>
      <c r="X5" s="192">
        <f t="shared" ref="X5:X28" si="0">E5+I5+M5+Q5+U5</f>
        <v>2563</v>
      </c>
      <c r="Y5" s="190">
        <f>SUM(Y6:Y8)</f>
        <v>1948</v>
      </c>
      <c r="Z5" s="193">
        <f>AVERAGE(Z6,Z7,Z8)</f>
        <v>170.86666666666667</v>
      </c>
      <c r="AA5" s="194">
        <f>AVERAGE(AA6,AA7,AA8)</f>
        <v>129.86666666666667</v>
      </c>
      <c r="AB5" s="282">
        <f>F6+J6+N6+R6+V6</f>
        <v>1</v>
      </c>
    </row>
    <row r="6" spans="1:28" ht="16.8" customHeight="1" x14ac:dyDescent="0.3">
      <c r="A6" s="247"/>
      <c r="B6" s="222" t="s">
        <v>178</v>
      </c>
      <c r="C6" s="226">
        <v>55</v>
      </c>
      <c r="D6" s="196">
        <v>115</v>
      </c>
      <c r="E6" s="197">
        <f>D6+C6</f>
        <v>170</v>
      </c>
      <c r="F6" s="285">
        <v>0</v>
      </c>
      <c r="G6" s="286"/>
      <c r="H6" s="198">
        <v>142</v>
      </c>
      <c r="I6" s="199">
        <f>H6+C6</f>
        <v>197</v>
      </c>
      <c r="J6" s="285">
        <v>0</v>
      </c>
      <c r="K6" s="286"/>
      <c r="L6" s="198">
        <v>148</v>
      </c>
      <c r="M6" s="199">
        <f>L6+C6</f>
        <v>203</v>
      </c>
      <c r="N6" s="285">
        <v>0</v>
      </c>
      <c r="O6" s="286"/>
      <c r="P6" s="198">
        <v>154</v>
      </c>
      <c r="Q6" s="197">
        <f>P6+C6</f>
        <v>209</v>
      </c>
      <c r="R6" s="285">
        <v>0</v>
      </c>
      <c r="S6" s="286"/>
      <c r="T6" s="196">
        <v>163</v>
      </c>
      <c r="U6" s="197">
        <f>T6+C6</f>
        <v>218</v>
      </c>
      <c r="V6" s="285">
        <v>1</v>
      </c>
      <c r="W6" s="286"/>
      <c r="X6" s="199">
        <f t="shared" si="0"/>
        <v>997</v>
      </c>
      <c r="Y6" s="198">
        <f>D6+H6+L6+P6+T6</f>
        <v>722</v>
      </c>
      <c r="Z6" s="200">
        <f>AVERAGE(E6,I6,M6,Q6,U6)</f>
        <v>199.4</v>
      </c>
      <c r="AA6" s="201">
        <f>AVERAGE(E6,I6,M6,Q6,U6)-C6</f>
        <v>144.4</v>
      </c>
      <c r="AB6" s="283"/>
    </row>
    <row r="7" spans="1:28" s="170" customFormat="1" ht="16.2" customHeight="1" x14ac:dyDescent="0.25">
      <c r="A7" s="247"/>
      <c r="B7" s="223" t="s">
        <v>179</v>
      </c>
      <c r="C7" s="227">
        <v>24</v>
      </c>
      <c r="D7" s="196">
        <v>104</v>
      </c>
      <c r="E7" s="197">
        <f t="shared" ref="E7:E8" si="1">D7+C7</f>
        <v>128</v>
      </c>
      <c r="F7" s="287"/>
      <c r="G7" s="288"/>
      <c r="H7" s="198">
        <v>131</v>
      </c>
      <c r="I7" s="199">
        <f t="shared" ref="I7:I8" si="2">H7+C7</f>
        <v>155</v>
      </c>
      <c r="J7" s="287"/>
      <c r="K7" s="288"/>
      <c r="L7" s="198">
        <v>112</v>
      </c>
      <c r="M7" s="199">
        <f t="shared" ref="M7:M8" si="3">L7+C7</f>
        <v>136</v>
      </c>
      <c r="N7" s="287"/>
      <c r="O7" s="288"/>
      <c r="P7" s="196">
        <v>124</v>
      </c>
      <c r="Q7" s="197">
        <f t="shared" ref="Q7:Q8" si="4">P7+C7</f>
        <v>148</v>
      </c>
      <c r="R7" s="287"/>
      <c r="S7" s="288"/>
      <c r="T7" s="196">
        <v>161</v>
      </c>
      <c r="U7" s="197">
        <f t="shared" ref="U7:U8" si="5">T7+C7</f>
        <v>185</v>
      </c>
      <c r="V7" s="287"/>
      <c r="W7" s="288"/>
      <c r="X7" s="199">
        <f t="shared" si="0"/>
        <v>752</v>
      </c>
      <c r="Y7" s="198">
        <f>D7+H7+L7+P7+T7</f>
        <v>632</v>
      </c>
      <c r="Z7" s="200">
        <f>AVERAGE(E7,I7,M7,Q7,U7)</f>
        <v>150.4</v>
      </c>
      <c r="AA7" s="201">
        <f>AVERAGE(E7,I7,M7,Q7,U7)-C7</f>
        <v>126.4</v>
      </c>
      <c r="AB7" s="283"/>
    </row>
    <row r="8" spans="1:28" s="170" customFormat="1" ht="17.399999999999999" customHeight="1" thickBot="1" x14ac:dyDescent="0.35">
      <c r="A8" s="247"/>
      <c r="B8" s="202" t="s">
        <v>177</v>
      </c>
      <c r="C8" s="228">
        <v>44</v>
      </c>
      <c r="D8" s="203">
        <v>118</v>
      </c>
      <c r="E8" s="197">
        <f t="shared" si="1"/>
        <v>162</v>
      </c>
      <c r="F8" s="289"/>
      <c r="G8" s="290"/>
      <c r="H8" s="204">
        <v>108</v>
      </c>
      <c r="I8" s="199">
        <f t="shared" si="2"/>
        <v>152</v>
      </c>
      <c r="J8" s="289"/>
      <c r="K8" s="290"/>
      <c r="L8" s="198">
        <v>94</v>
      </c>
      <c r="M8" s="199">
        <f t="shared" si="3"/>
        <v>138</v>
      </c>
      <c r="N8" s="289"/>
      <c r="O8" s="290"/>
      <c r="P8" s="196">
        <v>134</v>
      </c>
      <c r="Q8" s="197">
        <f t="shared" si="4"/>
        <v>178</v>
      </c>
      <c r="R8" s="289"/>
      <c r="S8" s="290"/>
      <c r="T8" s="196">
        <v>140</v>
      </c>
      <c r="U8" s="197">
        <f t="shared" si="5"/>
        <v>184</v>
      </c>
      <c r="V8" s="289"/>
      <c r="W8" s="290"/>
      <c r="X8" s="205">
        <f t="shared" si="0"/>
        <v>814</v>
      </c>
      <c r="Y8" s="204">
        <f>D8+H8+L8+P8+T8</f>
        <v>594</v>
      </c>
      <c r="Z8" s="206">
        <f>AVERAGE(E8,I8,M8,Q8,U8)</f>
        <v>162.80000000000001</v>
      </c>
      <c r="AA8" s="207">
        <f>AVERAGE(E8,I8,M8,Q8,U8)-C8</f>
        <v>118.80000000000001</v>
      </c>
      <c r="AB8" s="284"/>
    </row>
    <row r="9" spans="1:28" s="195" customFormat="1" ht="48.75" customHeight="1" thickBot="1" x14ac:dyDescent="0.3">
      <c r="A9" s="247"/>
      <c r="B9" s="217" t="s">
        <v>56</v>
      </c>
      <c r="C9" s="229">
        <f>SUM(C10:C12)</f>
        <v>56</v>
      </c>
      <c r="D9" s="183">
        <f>SUM(D10:D12)</f>
        <v>495</v>
      </c>
      <c r="E9" s="208">
        <f>SUM(E10:E12)</f>
        <v>551</v>
      </c>
      <c r="F9" s="208">
        <f>E21</f>
        <v>588</v>
      </c>
      <c r="G9" s="189" t="str">
        <f>B21</f>
        <v>Väike Ingel</v>
      </c>
      <c r="H9" s="209">
        <f>SUM(H10:H12)</f>
        <v>459</v>
      </c>
      <c r="I9" s="208">
        <f>SUM(I10:I12)</f>
        <v>515</v>
      </c>
      <c r="J9" s="208">
        <f>I17</f>
        <v>557</v>
      </c>
      <c r="K9" s="189" t="str">
        <f>B17</f>
        <v>VERX</v>
      </c>
      <c r="L9" s="190">
        <f>SUM(L10:L12)</f>
        <v>573</v>
      </c>
      <c r="M9" s="210">
        <f>SUM(M10:M12)</f>
        <v>629</v>
      </c>
      <c r="N9" s="208">
        <f>M13</f>
        <v>602</v>
      </c>
      <c r="O9" s="189" t="str">
        <f>B13</f>
        <v>Holo.ee</v>
      </c>
      <c r="P9" s="190">
        <f>SUM(P10:P12)</f>
        <v>497</v>
      </c>
      <c r="Q9" s="185">
        <f>SUM(Q10:Q12)</f>
        <v>553</v>
      </c>
      <c r="R9" s="208">
        <f>Q25</f>
        <v>530</v>
      </c>
      <c r="S9" s="189" t="str">
        <f>B25</f>
        <v>Rakvere Kultuurikeskus</v>
      </c>
      <c r="T9" s="190">
        <f>SUM(T10:T12)</f>
        <v>418</v>
      </c>
      <c r="U9" s="211">
        <f>SUM(U10:U12)</f>
        <v>474</v>
      </c>
      <c r="V9" s="208">
        <f>U5</f>
        <v>587</v>
      </c>
      <c r="W9" s="189" t="str">
        <f>B5</f>
        <v>ELKE Rakvere</v>
      </c>
      <c r="X9" s="192">
        <f t="shared" si="0"/>
        <v>2722</v>
      </c>
      <c r="Y9" s="190">
        <f>SUM(Y10:Y12)</f>
        <v>2442</v>
      </c>
      <c r="Z9" s="212">
        <f>AVERAGE(Z10,Z11,Z12)</f>
        <v>181.4666666666667</v>
      </c>
      <c r="AA9" s="194">
        <f>AVERAGE(AA10,AA11,AA12)</f>
        <v>162.80000000000001</v>
      </c>
      <c r="AB9" s="282">
        <f>F10+J10+N10+R10+V10</f>
        <v>2</v>
      </c>
    </row>
    <row r="10" spans="1:28" s="195" customFormat="1" ht="16.2" customHeight="1" x14ac:dyDescent="0.25">
      <c r="A10" s="247"/>
      <c r="B10" s="213" t="s">
        <v>161</v>
      </c>
      <c r="C10" s="227">
        <v>28</v>
      </c>
      <c r="D10" s="196">
        <v>180</v>
      </c>
      <c r="E10" s="197">
        <f>D10+C10</f>
        <v>208</v>
      </c>
      <c r="F10" s="285">
        <v>0</v>
      </c>
      <c r="G10" s="286"/>
      <c r="H10" s="198">
        <v>147</v>
      </c>
      <c r="I10" s="199">
        <f>H10+C10</f>
        <v>175</v>
      </c>
      <c r="J10" s="285">
        <v>0</v>
      </c>
      <c r="K10" s="286"/>
      <c r="L10" s="198">
        <v>194</v>
      </c>
      <c r="M10" s="199">
        <f>L10+C10</f>
        <v>222</v>
      </c>
      <c r="N10" s="285">
        <v>1</v>
      </c>
      <c r="O10" s="286"/>
      <c r="P10" s="198">
        <v>127</v>
      </c>
      <c r="Q10" s="197">
        <f>P10+C10</f>
        <v>155</v>
      </c>
      <c r="R10" s="285">
        <v>1</v>
      </c>
      <c r="S10" s="286"/>
      <c r="T10" s="196">
        <v>106</v>
      </c>
      <c r="U10" s="197">
        <f>T10+C10</f>
        <v>134</v>
      </c>
      <c r="V10" s="285">
        <v>0</v>
      </c>
      <c r="W10" s="286"/>
      <c r="X10" s="199">
        <f t="shared" si="0"/>
        <v>894</v>
      </c>
      <c r="Y10" s="198">
        <f>D10+H10+L10+P10+T10</f>
        <v>754</v>
      </c>
      <c r="Z10" s="200">
        <f>AVERAGE(E10,I10,M10,Q10,U10)</f>
        <v>178.8</v>
      </c>
      <c r="AA10" s="201">
        <f>AVERAGE(E10,I10,M10,Q10,U10)-C10</f>
        <v>150.80000000000001</v>
      </c>
      <c r="AB10" s="283"/>
    </row>
    <row r="11" spans="1:28" s="195" customFormat="1" ht="16.2" customHeight="1" x14ac:dyDescent="0.25">
      <c r="A11" s="247"/>
      <c r="B11" s="214" t="s">
        <v>162</v>
      </c>
      <c r="C11" s="227">
        <v>28</v>
      </c>
      <c r="D11" s="196">
        <v>155</v>
      </c>
      <c r="E11" s="197">
        <f t="shared" ref="E11:E12" si="6">D11+C11</f>
        <v>183</v>
      </c>
      <c r="F11" s="287"/>
      <c r="G11" s="288"/>
      <c r="H11" s="198">
        <v>161</v>
      </c>
      <c r="I11" s="199">
        <f t="shared" ref="I11:I12" si="7">H11+C11</f>
        <v>189</v>
      </c>
      <c r="J11" s="287"/>
      <c r="K11" s="288"/>
      <c r="L11" s="198">
        <v>211</v>
      </c>
      <c r="M11" s="199">
        <f t="shared" ref="M11:M12" si="8">L11+C11</f>
        <v>239</v>
      </c>
      <c r="N11" s="287"/>
      <c r="O11" s="288"/>
      <c r="P11" s="196">
        <v>172</v>
      </c>
      <c r="Q11" s="197">
        <f t="shared" ref="Q11:Q12" si="9">P11+C11</f>
        <v>200</v>
      </c>
      <c r="R11" s="287"/>
      <c r="S11" s="288"/>
      <c r="T11" s="196">
        <v>165</v>
      </c>
      <c r="U11" s="197">
        <f t="shared" ref="U11:U12" si="10">T11+C11</f>
        <v>193</v>
      </c>
      <c r="V11" s="287"/>
      <c r="W11" s="288"/>
      <c r="X11" s="199">
        <f t="shared" si="0"/>
        <v>1004</v>
      </c>
      <c r="Y11" s="198">
        <f>D11+H11+L11+P11+T11</f>
        <v>864</v>
      </c>
      <c r="Z11" s="200">
        <f>AVERAGE(E11,I11,M11,Q11,U11)</f>
        <v>200.8</v>
      </c>
      <c r="AA11" s="201">
        <f>AVERAGE(E11,I11,M11,Q11,U11)-C11</f>
        <v>172.8</v>
      </c>
      <c r="AB11" s="283"/>
    </row>
    <row r="12" spans="1:28" s="195" customFormat="1" ht="16.8" customHeight="1" thickBot="1" x14ac:dyDescent="0.35">
      <c r="A12" s="247"/>
      <c r="B12" s="202" t="s">
        <v>163</v>
      </c>
      <c r="C12" s="228">
        <v>0</v>
      </c>
      <c r="D12" s="203">
        <v>160</v>
      </c>
      <c r="E12" s="197">
        <f t="shared" si="6"/>
        <v>160</v>
      </c>
      <c r="F12" s="289"/>
      <c r="G12" s="290"/>
      <c r="H12" s="204">
        <v>151</v>
      </c>
      <c r="I12" s="199">
        <f t="shared" si="7"/>
        <v>151</v>
      </c>
      <c r="J12" s="289"/>
      <c r="K12" s="290"/>
      <c r="L12" s="198">
        <v>168</v>
      </c>
      <c r="M12" s="199">
        <f t="shared" si="8"/>
        <v>168</v>
      </c>
      <c r="N12" s="289"/>
      <c r="O12" s="290"/>
      <c r="P12" s="196">
        <v>198</v>
      </c>
      <c r="Q12" s="197">
        <f t="shared" si="9"/>
        <v>198</v>
      </c>
      <c r="R12" s="289"/>
      <c r="S12" s="290"/>
      <c r="T12" s="196">
        <v>147</v>
      </c>
      <c r="U12" s="197">
        <f t="shared" si="10"/>
        <v>147</v>
      </c>
      <c r="V12" s="289"/>
      <c r="W12" s="290"/>
      <c r="X12" s="205">
        <f t="shared" si="0"/>
        <v>824</v>
      </c>
      <c r="Y12" s="204">
        <f>D12+H12+L12+P12+T12</f>
        <v>824</v>
      </c>
      <c r="Z12" s="206">
        <f>AVERAGE(E12,I12,M12,Q12,U12)</f>
        <v>164.8</v>
      </c>
      <c r="AA12" s="207">
        <f>AVERAGE(E12,I12,M12,Q12,U12)-C12</f>
        <v>164.8</v>
      </c>
      <c r="AB12" s="284"/>
    </row>
    <row r="13" spans="1:28" s="195" customFormat="1" ht="44.4" customHeight="1" thickBot="1" x14ac:dyDescent="0.3">
      <c r="A13" s="247"/>
      <c r="B13" s="217" t="s">
        <v>196</v>
      </c>
      <c r="C13" s="229">
        <f>SUM(C14:C16)-30</f>
        <v>91</v>
      </c>
      <c r="D13" s="183">
        <f>SUM(D14:D16)</f>
        <v>438</v>
      </c>
      <c r="E13" s="208">
        <f>SUM(E14:E16)-30</f>
        <v>529</v>
      </c>
      <c r="F13" s="208">
        <f>E17</f>
        <v>581</v>
      </c>
      <c r="G13" s="189" t="str">
        <f>B17</f>
        <v>VERX</v>
      </c>
      <c r="H13" s="209">
        <f>SUM(H14:H16)</f>
        <v>450</v>
      </c>
      <c r="I13" s="208">
        <f>SUM(I14:I16)-30</f>
        <v>541</v>
      </c>
      <c r="J13" s="208">
        <f>I25</f>
        <v>623</v>
      </c>
      <c r="K13" s="189" t="str">
        <f>B25</f>
        <v>Rakvere Kultuurikeskus</v>
      </c>
      <c r="L13" s="190">
        <f>SUM(L14:L16)</f>
        <v>511</v>
      </c>
      <c r="M13" s="208">
        <f>SUM(M14:M16)-30</f>
        <v>602</v>
      </c>
      <c r="N13" s="208">
        <f>M9</f>
        <v>629</v>
      </c>
      <c r="O13" s="189" t="str">
        <f>B9</f>
        <v>DanArpo</v>
      </c>
      <c r="P13" s="190">
        <f>SUM(P14:P16)</f>
        <v>490</v>
      </c>
      <c r="Q13" s="208">
        <f>SUM(Q14:Q16)-30</f>
        <v>581</v>
      </c>
      <c r="R13" s="208">
        <f>Q5</f>
        <v>535</v>
      </c>
      <c r="S13" s="189" t="str">
        <f>B5</f>
        <v>ELKE Rakvere</v>
      </c>
      <c r="T13" s="190">
        <f>SUM(T14:T16)</f>
        <v>454</v>
      </c>
      <c r="U13" s="208">
        <f>SUM(U14:U16)-30</f>
        <v>545</v>
      </c>
      <c r="V13" s="208">
        <f>U21</f>
        <v>533</v>
      </c>
      <c r="W13" s="189" t="str">
        <f>B21</f>
        <v>Väike Ingel</v>
      </c>
      <c r="X13" s="192">
        <f t="shared" si="0"/>
        <v>2798</v>
      </c>
      <c r="Y13" s="190">
        <f>SUM(Y14:Y16)</f>
        <v>2343</v>
      </c>
      <c r="Z13" s="212">
        <f>AVERAGE(Z14,Z15,Z16)</f>
        <v>196.5333333333333</v>
      </c>
      <c r="AA13" s="194">
        <f>AVERAGE(AA14,AA15,AA16)</f>
        <v>156.19999999999999</v>
      </c>
      <c r="AB13" s="282">
        <f>F14+J14+N14+R14+V14</f>
        <v>2</v>
      </c>
    </row>
    <row r="14" spans="1:28" s="195" customFormat="1" ht="16.2" customHeight="1" x14ac:dyDescent="0.25">
      <c r="A14" s="247"/>
      <c r="B14" s="213" t="s">
        <v>222</v>
      </c>
      <c r="C14" s="227">
        <v>38</v>
      </c>
      <c r="D14" s="196">
        <v>135</v>
      </c>
      <c r="E14" s="197">
        <f>D14+C14</f>
        <v>173</v>
      </c>
      <c r="F14" s="285">
        <v>0</v>
      </c>
      <c r="G14" s="286"/>
      <c r="H14" s="198">
        <v>160</v>
      </c>
      <c r="I14" s="199">
        <f>H14+C14</f>
        <v>198</v>
      </c>
      <c r="J14" s="285">
        <v>0</v>
      </c>
      <c r="K14" s="286"/>
      <c r="L14" s="198">
        <v>176</v>
      </c>
      <c r="M14" s="199">
        <f>L14+C14</f>
        <v>214</v>
      </c>
      <c r="N14" s="285">
        <v>0</v>
      </c>
      <c r="O14" s="286"/>
      <c r="P14" s="198">
        <v>210</v>
      </c>
      <c r="Q14" s="197">
        <f>P14+C14</f>
        <v>248</v>
      </c>
      <c r="R14" s="285">
        <v>1</v>
      </c>
      <c r="S14" s="286"/>
      <c r="T14" s="196">
        <v>202</v>
      </c>
      <c r="U14" s="197">
        <f>T14+C14</f>
        <v>240</v>
      </c>
      <c r="V14" s="285">
        <v>1</v>
      </c>
      <c r="W14" s="286"/>
      <c r="X14" s="199">
        <f t="shared" si="0"/>
        <v>1073</v>
      </c>
      <c r="Y14" s="198">
        <f>D14+H14+L14+P14+T14</f>
        <v>883</v>
      </c>
      <c r="Z14" s="200">
        <f>AVERAGE(E14,I14,M14,Q14,U14)</f>
        <v>214.6</v>
      </c>
      <c r="AA14" s="201">
        <f>AVERAGE(E14,I14,M14,Q14,U14)-C14</f>
        <v>176.6</v>
      </c>
      <c r="AB14" s="283"/>
    </row>
    <row r="15" spans="1:28" s="195" customFormat="1" ht="16.2" customHeight="1" x14ac:dyDescent="0.25">
      <c r="A15" s="247"/>
      <c r="B15" s="214" t="s">
        <v>223</v>
      </c>
      <c r="C15" s="227">
        <v>60</v>
      </c>
      <c r="D15" s="196">
        <v>126</v>
      </c>
      <c r="E15" s="197">
        <f t="shared" ref="E15:E16" si="11">D15+C15</f>
        <v>186</v>
      </c>
      <c r="F15" s="287"/>
      <c r="G15" s="288"/>
      <c r="H15" s="198">
        <v>113</v>
      </c>
      <c r="I15" s="199">
        <f t="shared" ref="I15:I16" si="12">H15+C15</f>
        <v>173</v>
      </c>
      <c r="J15" s="287"/>
      <c r="K15" s="288"/>
      <c r="L15" s="198">
        <v>159</v>
      </c>
      <c r="M15" s="199">
        <f t="shared" ref="M15:M16" si="13">L15+C15</f>
        <v>219</v>
      </c>
      <c r="N15" s="287"/>
      <c r="O15" s="288"/>
      <c r="P15" s="196">
        <v>122</v>
      </c>
      <c r="Q15" s="197">
        <f t="shared" ref="Q15:Q16" si="14">P15+C15</f>
        <v>182</v>
      </c>
      <c r="R15" s="287"/>
      <c r="S15" s="288"/>
      <c r="T15" s="196">
        <v>101</v>
      </c>
      <c r="U15" s="197">
        <f t="shared" ref="U15:U16" si="15">T15+C15</f>
        <v>161</v>
      </c>
      <c r="V15" s="287"/>
      <c r="W15" s="288"/>
      <c r="X15" s="199">
        <f t="shared" si="0"/>
        <v>921</v>
      </c>
      <c r="Y15" s="198">
        <f>D15+H15+L15+P15+T15</f>
        <v>621</v>
      </c>
      <c r="Z15" s="200">
        <f>AVERAGE(E15,I15,M15,Q15,U15)</f>
        <v>184.2</v>
      </c>
      <c r="AA15" s="201">
        <f>AVERAGE(E15,I15,M15,Q15,U15)-C15</f>
        <v>124.19999999999999</v>
      </c>
      <c r="AB15" s="283"/>
    </row>
    <row r="16" spans="1:28" s="195" customFormat="1" ht="16.8" customHeight="1" thickBot="1" x14ac:dyDescent="0.35">
      <c r="A16" s="247"/>
      <c r="B16" s="202" t="s">
        <v>138</v>
      </c>
      <c r="C16" s="228">
        <v>23</v>
      </c>
      <c r="D16" s="203">
        <v>177</v>
      </c>
      <c r="E16" s="197">
        <f t="shared" si="11"/>
        <v>200</v>
      </c>
      <c r="F16" s="289"/>
      <c r="G16" s="290"/>
      <c r="H16" s="204">
        <v>177</v>
      </c>
      <c r="I16" s="199">
        <f t="shared" si="12"/>
        <v>200</v>
      </c>
      <c r="J16" s="289"/>
      <c r="K16" s="290"/>
      <c r="L16" s="198">
        <v>176</v>
      </c>
      <c r="M16" s="199">
        <f t="shared" si="13"/>
        <v>199</v>
      </c>
      <c r="N16" s="289"/>
      <c r="O16" s="290"/>
      <c r="P16" s="196">
        <v>158</v>
      </c>
      <c r="Q16" s="197">
        <f t="shared" si="14"/>
        <v>181</v>
      </c>
      <c r="R16" s="289"/>
      <c r="S16" s="290"/>
      <c r="T16" s="196">
        <v>151</v>
      </c>
      <c r="U16" s="197">
        <f t="shared" si="15"/>
        <v>174</v>
      </c>
      <c r="V16" s="289"/>
      <c r="W16" s="290"/>
      <c r="X16" s="205">
        <f t="shared" si="0"/>
        <v>954</v>
      </c>
      <c r="Y16" s="204">
        <f>D16+H16+L16+P16+T16</f>
        <v>839</v>
      </c>
      <c r="Z16" s="206">
        <f>AVERAGE(E16,I16,M16,Q16,U16)</f>
        <v>190.8</v>
      </c>
      <c r="AA16" s="207">
        <f>AVERAGE(E16,I16,M16,Q16,U16)-C16</f>
        <v>167.8</v>
      </c>
      <c r="AB16" s="284"/>
    </row>
    <row r="17" spans="1:28" s="195" customFormat="1" ht="48.75" customHeight="1" thickBot="1" x14ac:dyDescent="0.3">
      <c r="A17" s="247"/>
      <c r="B17" s="217" t="s">
        <v>22</v>
      </c>
      <c r="C17" s="229">
        <f>SUM(C18:C20)</f>
        <v>46</v>
      </c>
      <c r="D17" s="183">
        <f>SUM(D18:D20)</f>
        <v>535</v>
      </c>
      <c r="E17" s="208">
        <f>SUM(E18:E20)</f>
        <v>581</v>
      </c>
      <c r="F17" s="208">
        <f>E13</f>
        <v>529</v>
      </c>
      <c r="G17" s="189" t="str">
        <f>B13</f>
        <v>Holo.ee</v>
      </c>
      <c r="H17" s="218">
        <f>SUM(H18:H20)</f>
        <v>511</v>
      </c>
      <c r="I17" s="208">
        <f>SUM(I18:I20)</f>
        <v>557</v>
      </c>
      <c r="J17" s="208">
        <f>I9</f>
        <v>515</v>
      </c>
      <c r="K17" s="189" t="str">
        <f>B9</f>
        <v>DanArpo</v>
      </c>
      <c r="L17" s="191">
        <f>SUM(L18:L20)</f>
        <v>579</v>
      </c>
      <c r="M17" s="211">
        <f>SUM(M18:M20)</f>
        <v>625</v>
      </c>
      <c r="N17" s="208">
        <f>M5</f>
        <v>477</v>
      </c>
      <c r="O17" s="189" t="str">
        <f>B5</f>
        <v>ELKE Rakvere</v>
      </c>
      <c r="P17" s="190">
        <f>SUM(P18:P20)</f>
        <v>526</v>
      </c>
      <c r="Q17" s="211">
        <f>SUM(Q18:Q20)</f>
        <v>572</v>
      </c>
      <c r="R17" s="208">
        <f>Q21</f>
        <v>514</v>
      </c>
      <c r="S17" s="189" t="str">
        <f>B21</f>
        <v>Väike Ingel</v>
      </c>
      <c r="T17" s="190">
        <f>SUM(T18:T20)</f>
        <v>530</v>
      </c>
      <c r="U17" s="211">
        <f>SUM(U18:U20)</f>
        <v>576</v>
      </c>
      <c r="V17" s="208">
        <f>U25</f>
        <v>553</v>
      </c>
      <c r="W17" s="189" t="str">
        <f>B25</f>
        <v>Rakvere Kultuurikeskus</v>
      </c>
      <c r="X17" s="192">
        <f t="shared" si="0"/>
        <v>2911</v>
      </c>
      <c r="Y17" s="190">
        <f>SUM(Y18:Y20)</f>
        <v>2681</v>
      </c>
      <c r="Z17" s="212">
        <f>AVERAGE(Z18,Z19,Z20)</f>
        <v>194.06666666666669</v>
      </c>
      <c r="AA17" s="194">
        <f>AVERAGE(AA18,AA19,AA20)</f>
        <v>178.73333333333335</v>
      </c>
      <c r="AB17" s="282">
        <f>F18+J18+N18+R18+V18</f>
        <v>5</v>
      </c>
    </row>
    <row r="18" spans="1:28" s="195" customFormat="1" ht="16.2" customHeight="1" x14ac:dyDescent="0.25">
      <c r="A18" s="247"/>
      <c r="B18" s="219" t="s">
        <v>79</v>
      </c>
      <c r="C18" s="227">
        <v>13</v>
      </c>
      <c r="D18" s="196">
        <v>168</v>
      </c>
      <c r="E18" s="197">
        <f>D18+C18</f>
        <v>181</v>
      </c>
      <c r="F18" s="285">
        <v>1</v>
      </c>
      <c r="G18" s="286"/>
      <c r="H18" s="198">
        <v>178</v>
      </c>
      <c r="I18" s="199">
        <f>H18+C18</f>
        <v>191</v>
      </c>
      <c r="J18" s="285">
        <v>1</v>
      </c>
      <c r="K18" s="286"/>
      <c r="L18" s="198">
        <v>149</v>
      </c>
      <c r="M18" s="199">
        <f>L18+C18</f>
        <v>162</v>
      </c>
      <c r="N18" s="285">
        <v>1</v>
      </c>
      <c r="O18" s="286"/>
      <c r="P18" s="198">
        <v>172</v>
      </c>
      <c r="Q18" s="197">
        <f>P18+C18</f>
        <v>185</v>
      </c>
      <c r="R18" s="285">
        <v>1</v>
      </c>
      <c r="S18" s="286"/>
      <c r="T18" s="196">
        <v>193</v>
      </c>
      <c r="U18" s="197">
        <f>T18+C18</f>
        <v>206</v>
      </c>
      <c r="V18" s="285">
        <v>1</v>
      </c>
      <c r="W18" s="286"/>
      <c r="X18" s="199">
        <f t="shared" si="0"/>
        <v>925</v>
      </c>
      <c r="Y18" s="198">
        <f>D18+H18+L18+P18+T18</f>
        <v>860</v>
      </c>
      <c r="Z18" s="200">
        <f>AVERAGE(E18,I18,M18,Q18,U18)</f>
        <v>185</v>
      </c>
      <c r="AA18" s="201">
        <f>AVERAGE(E18,I18,M18,Q18,U18)-C18</f>
        <v>172</v>
      </c>
      <c r="AB18" s="283"/>
    </row>
    <row r="19" spans="1:28" s="195" customFormat="1" ht="16.2" customHeight="1" x14ac:dyDescent="0.25">
      <c r="A19" s="247"/>
      <c r="B19" s="220" t="s">
        <v>50</v>
      </c>
      <c r="C19" s="227">
        <v>33</v>
      </c>
      <c r="D19" s="196">
        <v>186</v>
      </c>
      <c r="E19" s="197">
        <f t="shared" ref="E19:E20" si="16">D19+C19</f>
        <v>219</v>
      </c>
      <c r="F19" s="287"/>
      <c r="G19" s="288"/>
      <c r="H19" s="198">
        <v>160</v>
      </c>
      <c r="I19" s="199">
        <f t="shared" ref="I19:I20" si="17">H19+C19</f>
        <v>193</v>
      </c>
      <c r="J19" s="287"/>
      <c r="K19" s="288"/>
      <c r="L19" s="198">
        <v>248</v>
      </c>
      <c r="M19" s="199">
        <f t="shared" ref="M19:M20" si="18">L19+C19</f>
        <v>281</v>
      </c>
      <c r="N19" s="287"/>
      <c r="O19" s="288"/>
      <c r="P19" s="196">
        <v>178</v>
      </c>
      <c r="Q19" s="197">
        <f t="shared" ref="Q19:Q20" si="19">P19+C19</f>
        <v>211</v>
      </c>
      <c r="R19" s="287"/>
      <c r="S19" s="288"/>
      <c r="T19" s="196">
        <v>175</v>
      </c>
      <c r="U19" s="197">
        <f t="shared" ref="U19:U20" si="20">T19+C19</f>
        <v>208</v>
      </c>
      <c r="V19" s="287"/>
      <c r="W19" s="288"/>
      <c r="X19" s="199">
        <f t="shared" si="0"/>
        <v>1112</v>
      </c>
      <c r="Y19" s="198">
        <f>D19+H19+L19+P19+T19</f>
        <v>947</v>
      </c>
      <c r="Z19" s="200">
        <f>AVERAGE(E19,I19,M19,Q19,U19)</f>
        <v>222.4</v>
      </c>
      <c r="AA19" s="201">
        <f>AVERAGE(E19,I19,M19,Q19,U19)-C19</f>
        <v>189.4</v>
      </c>
      <c r="AB19" s="283"/>
    </row>
    <row r="20" spans="1:28" s="195" customFormat="1" ht="16.8" customHeight="1" thickBot="1" x14ac:dyDescent="0.35">
      <c r="A20" s="247"/>
      <c r="B20" s="221" t="s">
        <v>65</v>
      </c>
      <c r="C20" s="228">
        <v>0</v>
      </c>
      <c r="D20" s="203">
        <v>181</v>
      </c>
      <c r="E20" s="197">
        <f t="shared" si="16"/>
        <v>181</v>
      </c>
      <c r="F20" s="289"/>
      <c r="G20" s="290"/>
      <c r="H20" s="204">
        <v>173</v>
      </c>
      <c r="I20" s="199">
        <f t="shared" si="17"/>
        <v>173</v>
      </c>
      <c r="J20" s="289"/>
      <c r="K20" s="290"/>
      <c r="L20" s="198">
        <v>182</v>
      </c>
      <c r="M20" s="199">
        <f t="shared" si="18"/>
        <v>182</v>
      </c>
      <c r="N20" s="289"/>
      <c r="O20" s="290"/>
      <c r="P20" s="196">
        <v>176</v>
      </c>
      <c r="Q20" s="197">
        <f t="shared" si="19"/>
        <v>176</v>
      </c>
      <c r="R20" s="289"/>
      <c r="S20" s="290"/>
      <c r="T20" s="196">
        <v>162</v>
      </c>
      <c r="U20" s="197">
        <f t="shared" si="20"/>
        <v>162</v>
      </c>
      <c r="V20" s="289"/>
      <c r="W20" s="290"/>
      <c r="X20" s="205">
        <f t="shared" si="0"/>
        <v>874</v>
      </c>
      <c r="Y20" s="204">
        <f>D20+H20+L20+P20+T20</f>
        <v>874</v>
      </c>
      <c r="Z20" s="206">
        <f>AVERAGE(E20,I20,M20,Q20,U20)</f>
        <v>174.8</v>
      </c>
      <c r="AA20" s="207">
        <f>AVERAGE(E20,I20,M20,Q20,U20)-C20</f>
        <v>174.8</v>
      </c>
      <c r="AB20" s="284"/>
    </row>
    <row r="21" spans="1:28" s="195" customFormat="1" ht="48.75" customHeight="1" thickBot="1" x14ac:dyDescent="0.3">
      <c r="A21" s="247"/>
      <c r="B21" s="217" t="s">
        <v>116</v>
      </c>
      <c r="C21" s="230">
        <f>SUM(C22:C24)</f>
        <v>139</v>
      </c>
      <c r="D21" s="183">
        <f>SUM(D22:D24)</f>
        <v>449</v>
      </c>
      <c r="E21" s="208">
        <f>SUM(E22:E24)</f>
        <v>588</v>
      </c>
      <c r="F21" s="208">
        <f>E9</f>
        <v>551</v>
      </c>
      <c r="G21" s="189" t="str">
        <f>B9</f>
        <v>DanArpo</v>
      </c>
      <c r="H21" s="209">
        <f>SUM(H22:H24)</f>
        <v>432</v>
      </c>
      <c r="I21" s="208">
        <f>SUM(I22:I24)</f>
        <v>571</v>
      </c>
      <c r="J21" s="208">
        <f>I5</f>
        <v>504</v>
      </c>
      <c r="K21" s="189" t="str">
        <f>B5</f>
        <v>ELKE Rakvere</v>
      </c>
      <c r="L21" s="190">
        <f>SUM(L22:L24)</f>
        <v>351</v>
      </c>
      <c r="M21" s="210">
        <f>SUM(M22:M24)</f>
        <v>490</v>
      </c>
      <c r="N21" s="208">
        <f>M25</f>
        <v>586</v>
      </c>
      <c r="O21" s="189" t="str">
        <f>B25</f>
        <v>Rakvere Kultuurikeskus</v>
      </c>
      <c r="P21" s="190">
        <f>SUM(P22:P24)</f>
        <v>375</v>
      </c>
      <c r="Q21" s="210">
        <f>SUM(Q22:Q24)</f>
        <v>514</v>
      </c>
      <c r="R21" s="208">
        <f>Q17</f>
        <v>572</v>
      </c>
      <c r="S21" s="189" t="str">
        <f>B17</f>
        <v>VERX</v>
      </c>
      <c r="T21" s="190">
        <f>SUM(T22:T24)</f>
        <v>394</v>
      </c>
      <c r="U21" s="210">
        <f>SUM(U22:U24)</f>
        <v>533</v>
      </c>
      <c r="V21" s="208">
        <f>U13</f>
        <v>545</v>
      </c>
      <c r="W21" s="189" t="str">
        <f>B13</f>
        <v>Holo.ee</v>
      </c>
      <c r="X21" s="192">
        <f t="shared" si="0"/>
        <v>2696</v>
      </c>
      <c r="Y21" s="190">
        <f>SUM(Y22:Y24)</f>
        <v>2001</v>
      </c>
      <c r="Z21" s="212">
        <f>AVERAGE(Z22,Z23,Z24)</f>
        <v>179.73333333333335</v>
      </c>
      <c r="AA21" s="194">
        <f>AVERAGE(AA22,AA23,AA24)</f>
        <v>133.4</v>
      </c>
      <c r="AB21" s="282">
        <f>F22+J22+N22+R22+V22</f>
        <v>2</v>
      </c>
    </row>
    <row r="22" spans="1:28" s="195" customFormat="1" ht="16.2" customHeight="1" x14ac:dyDescent="0.25">
      <c r="A22" s="247"/>
      <c r="B22" s="219" t="s">
        <v>225</v>
      </c>
      <c r="C22" s="227">
        <v>42</v>
      </c>
      <c r="D22" s="196">
        <v>200</v>
      </c>
      <c r="E22" s="197">
        <f>D22+C22</f>
        <v>242</v>
      </c>
      <c r="F22" s="285">
        <v>1</v>
      </c>
      <c r="G22" s="286"/>
      <c r="H22" s="198">
        <v>148</v>
      </c>
      <c r="I22" s="199">
        <f>H22+C22</f>
        <v>190</v>
      </c>
      <c r="J22" s="285">
        <v>1</v>
      </c>
      <c r="K22" s="286"/>
      <c r="L22" s="198">
        <v>137</v>
      </c>
      <c r="M22" s="199">
        <f>L22+C22</f>
        <v>179</v>
      </c>
      <c r="N22" s="285">
        <v>0</v>
      </c>
      <c r="O22" s="286"/>
      <c r="P22" s="198">
        <v>159</v>
      </c>
      <c r="Q22" s="197">
        <f>P22+C22</f>
        <v>201</v>
      </c>
      <c r="R22" s="285">
        <v>0</v>
      </c>
      <c r="S22" s="286"/>
      <c r="T22" s="196">
        <v>153</v>
      </c>
      <c r="U22" s="197">
        <f>T22+C22</f>
        <v>195</v>
      </c>
      <c r="V22" s="285">
        <v>0</v>
      </c>
      <c r="W22" s="286"/>
      <c r="X22" s="199">
        <f t="shared" si="0"/>
        <v>1007</v>
      </c>
      <c r="Y22" s="198">
        <f>D22+H22+L22+P22+T22</f>
        <v>797</v>
      </c>
      <c r="Z22" s="200">
        <f>AVERAGE(E22,I22,M22,Q22,U22)</f>
        <v>201.4</v>
      </c>
      <c r="AA22" s="201">
        <f>AVERAGE(E22,I22,M22,Q22,U22)-C22</f>
        <v>159.4</v>
      </c>
      <c r="AB22" s="283"/>
    </row>
    <row r="23" spans="1:28" s="195" customFormat="1" ht="16.2" customHeight="1" x14ac:dyDescent="0.25">
      <c r="A23" s="247"/>
      <c r="B23" s="220" t="s">
        <v>224</v>
      </c>
      <c r="C23" s="227">
        <v>60</v>
      </c>
      <c r="D23" s="196">
        <v>94</v>
      </c>
      <c r="E23" s="197">
        <f t="shared" ref="E23:E24" si="21">D23+C23</f>
        <v>154</v>
      </c>
      <c r="F23" s="287"/>
      <c r="G23" s="288"/>
      <c r="H23" s="198">
        <v>130</v>
      </c>
      <c r="I23" s="199">
        <f t="shared" ref="I23:I24" si="22">H23+C23</f>
        <v>190</v>
      </c>
      <c r="J23" s="287"/>
      <c r="K23" s="288"/>
      <c r="L23" s="198">
        <v>102</v>
      </c>
      <c r="M23" s="199">
        <f t="shared" ref="M23:M24" si="23">L23+C23</f>
        <v>162</v>
      </c>
      <c r="N23" s="287"/>
      <c r="O23" s="288"/>
      <c r="P23" s="196">
        <v>74</v>
      </c>
      <c r="Q23" s="197">
        <f t="shared" ref="Q23:Q24" si="24">P23+C23</f>
        <v>134</v>
      </c>
      <c r="R23" s="287"/>
      <c r="S23" s="288"/>
      <c r="T23" s="196">
        <v>101</v>
      </c>
      <c r="U23" s="197">
        <f t="shared" ref="U23:U24" si="25">T23+C23</f>
        <v>161</v>
      </c>
      <c r="V23" s="287"/>
      <c r="W23" s="288"/>
      <c r="X23" s="199">
        <f t="shared" si="0"/>
        <v>801</v>
      </c>
      <c r="Y23" s="198">
        <f>D23+H23+L23+P23+T23</f>
        <v>501</v>
      </c>
      <c r="Z23" s="200">
        <f>AVERAGE(E23,I23,M23,Q23,U23)</f>
        <v>160.19999999999999</v>
      </c>
      <c r="AA23" s="201">
        <f>AVERAGE(E23,I23,M23,Q23,U23)-C23</f>
        <v>100.19999999999999</v>
      </c>
      <c r="AB23" s="283"/>
    </row>
    <row r="24" spans="1:28" s="195" customFormat="1" ht="16.8" customHeight="1" thickBot="1" x14ac:dyDescent="0.35">
      <c r="A24" s="247"/>
      <c r="B24" s="221" t="s">
        <v>51</v>
      </c>
      <c r="C24" s="228">
        <v>37</v>
      </c>
      <c r="D24" s="203">
        <v>155</v>
      </c>
      <c r="E24" s="197">
        <f t="shared" si="21"/>
        <v>192</v>
      </c>
      <c r="F24" s="289"/>
      <c r="G24" s="290"/>
      <c r="H24" s="204">
        <v>154</v>
      </c>
      <c r="I24" s="199">
        <f t="shared" si="22"/>
        <v>191</v>
      </c>
      <c r="J24" s="289"/>
      <c r="K24" s="290"/>
      <c r="L24" s="198">
        <v>112</v>
      </c>
      <c r="M24" s="199">
        <f t="shared" si="23"/>
        <v>149</v>
      </c>
      <c r="N24" s="289"/>
      <c r="O24" s="290"/>
      <c r="P24" s="196">
        <v>142</v>
      </c>
      <c r="Q24" s="197">
        <f t="shared" si="24"/>
        <v>179</v>
      </c>
      <c r="R24" s="289"/>
      <c r="S24" s="290"/>
      <c r="T24" s="196">
        <v>140</v>
      </c>
      <c r="U24" s="197">
        <f t="shared" si="25"/>
        <v>177</v>
      </c>
      <c r="V24" s="289"/>
      <c r="W24" s="290"/>
      <c r="X24" s="205">
        <f t="shared" si="0"/>
        <v>888</v>
      </c>
      <c r="Y24" s="204">
        <f>D24+H24+L24+P24+T24</f>
        <v>703</v>
      </c>
      <c r="Z24" s="206">
        <f>AVERAGE(E24,I24,M24,Q24,U24)</f>
        <v>177.6</v>
      </c>
      <c r="AA24" s="207">
        <f>AVERAGE(E24,I24,M24,Q24,U24)-C24</f>
        <v>140.6</v>
      </c>
      <c r="AB24" s="284"/>
    </row>
    <row r="25" spans="1:28" s="195" customFormat="1" ht="48.75" customHeight="1" thickBot="1" x14ac:dyDescent="0.3">
      <c r="A25" s="247"/>
      <c r="B25" s="224" t="s">
        <v>31</v>
      </c>
      <c r="C25" s="230">
        <f>SUM(C26:C28)</f>
        <v>139</v>
      </c>
      <c r="D25" s="183">
        <f>SUM(D26:D28)</f>
        <v>380</v>
      </c>
      <c r="E25" s="208">
        <f>SUM(E26:E28)</f>
        <v>519</v>
      </c>
      <c r="F25" s="208">
        <f>E5</f>
        <v>460</v>
      </c>
      <c r="G25" s="189" t="str">
        <f>B5</f>
        <v>ELKE Rakvere</v>
      </c>
      <c r="H25" s="209">
        <f>SUM(H26:H28)</f>
        <v>484</v>
      </c>
      <c r="I25" s="208">
        <f>SUM(I26:I28)</f>
        <v>623</v>
      </c>
      <c r="J25" s="208">
        <f>I13</f>
        <v>541</v>
      </c>
      <c r="K25" s="189" t="str">
        <f>B13</f>
        <v>Holo.ee</v>
      </c>
      <c r="L25" s="191">
        <f>SUM(L26:L28)</f>
        <v>447</v>
      </c>
      <c r="M25" s="211">
        <f>SUM(M26:M28)</f>
        <v>586</v>
      </c>
      <c r="N25" s="208">
        <f>M21</f>
        <v>490</v>
      </c>
      <c r="O25" s="189" t="str">
        <f>B21</f>
        <v>Väike Ingel</v>
      </c>
      <c r="P25" s="190">
        <f>SUM(P26:P28)</f>
        <v>391</v>
      </c>
      <c r="Q25" s="211">
        <f>SUM(Q26:Q28)</f>
        <v>530</v>
      </c>
      <c r="R25" s="208">
        <f>Q9</f>
        <v>553</v>
      </c>
      <c r="S25" s="189" t="str">
        <f>B9</f>
        <v>DanArpo</v>
      </c>
      <c r="T25" s="190">
        <f>SUM(T26:T28)</f>
        <v>414</v>
      </c>
      <c r="U25" s="211">
        <f>SUM(U26:U28)</f>
        <v>553</v>
      </c>
      <c r="V25" s="208">
        <f>U17</f>
        <v>576</v>
      </c>
      <c r="W25" s="189" t="str">
        <f>B17</f>
        <v>VERX</v>
      </c>
      <c r="X25" s="192">
        <f t="shared" si="0"/>
        <v>2811</v>
      </c>
      <c r="Y25" s="190">
        <f>SUM(Y26:Y28)</f>
        <v>2116</v>
      </c>
      <c r="Z25" s="212">
        <f>AVERAGE(Z26,Z27,Z28)</f>
        <v>187.4</v>
      </c>
      <c r="AA25" s="194">
        <f>AVERAGE(AA26,AA27,AA28)</f>
        <v>141.06666666666666</v>
      </c>
      <c r="AB25" s="282">
        <f>F26+J26+N26+R26+V26</f>
        <v>3</v>
      </c>
    </row>
    <row r="26" spans="1:28" s="195" customFormat="1" ht="16.2" customHeight="1" x14ac:dyDescent="0.25">
      <c r="A26" s="247"/>
      <c r="B26" s="213" t="s">
        <v>170</v>
      </c>
      <c r="C26" s="227">
        <v>54</v>
      </c>
      <c r="D26" s="196">
        <v>115</v>
      </c>
      <c r="E26" s="197">
        <f>D26+C26</f>
        <v>169</v>
      </c>
      <c r="F26" s="285">
        <v>1</v>
      </c>
      <c r="G26" s="286"/>
      <c r="H26" s="198">
        <v>142</v>
      </c>
      <c r="I26" s="199">
        <f>H26+C26</f>
        <v>196</v>
      </c>
      <c r="J26" s="285">
        <v>1</v>
      </c>
      <c r="K26" s="286"/>
      <c r="L26" s="198">
        <v>120</v>
      </c>
      <c r="M26" s="199">
        <f>L26+C26</f>
        <v>174</v>
      </c>
      <c r="N26" s="285">
        <v>1</v>
      </c>
      <c r="O26" s="286"/>
      <c r="P26" s="198">
        <v>125</v>
      </c>
      <c r="Q26" s="197">
        <f>P26+C26</f>
        <v>179</v>
      </c>
      <c r="R26" s="285">
        <v>0</v>
      </c>
      <c r="S26" s="286"/>
      <c r="T26" s="196">
        <v>113</v>
      </c>
      <c r="U26" s="197">
        <f>T26+C26</f>
        <v>167</v>
      </c>
      <c r="V26" s="285">
        <v>0</v>
      </c>
      <c r="W26" s="286"/>
      <c r="X26" s="199">
        <f t="shared" si="0"/>
        <v>885</v>
      </c>
      <c r="Y26" s="198">
        <f>D26+H26+L26+P26+T26</f>
        <v>615</v>
      </c>
      <c r="Z26" s="200">
        <f>AVERAGE(E26,I26,M26,Q26,U26)</f>
        <v>177</v>
      </c>
      <c r="AA26" s="201">
        <f>AVERAGE(E26,I26,M26,Q26,U26)-C26</f>
        <v>123</v>
      </c>
      <c r="AB26" s="283"/>
    </row>
    <row r="27" spans="1:28" s="195" customFormat="1" ht="16.2" customHeight="1" x14ac:dyDescent="0.25">
      <c r="A27" s="247"/>
      <c r="B27" s="214" t="s">
        <v>172</v>
      </c>
      <c r="C27" s="227">
        <v>40</v>
      </c>
      <c r="D27" s="196">
        <v>118</v>
      </c>
      <c r="E27" s="197">
        <f t="shared" ref="E27:E28" si="26">D27+C27</f>
        <v>158</v>
      </c>
      <c r="F27" s="287"/>
      <c r="G27" s="288"/>
      <c r="H27" s="198">
        <v>180</v>
      </c>
      <c r="I27" s="199">
        <f t="shared" ref="I27:I28" si="27">H27+C27</f>
        <v>220</v>
      </c>
      <c r="J27" s="287"/>
      <c r="K27" s="288"/>
      <c r="L27" s="198">
        <v>170</v>
      </c>
      <c r="M27" s="199">
        <f t="shared" ref="M27:M28" si="28">L27+C27</f>
        <v>210</v>
      </c>
      <c r="N27" s="287"/>
      <c r="O27" s="288"/>
      <c r="P27" s="196">
        <v>125</v>
      </c>
      <c r="Q27" s="197">
        <f t="shared" ref="Q27:Q28" si="29">P27+C27</f>
        <v>165</v>
      </c>
      <c r="R27" s="287"/>
      <c r="S27" s="288"/>
      <c r="T27" s="196">
        <v>112</v>
      </c>
      <c r="U27" s="197">
        <f t="shared" ref="U27:U28" si="30">T27+C27</f>
        <v>152</v>
      </c>
      <c r="V27" s="287"/>
      <c r="W27" s="288"/>
      <c r="X27" s="199">
        <f t="shared" si="0"/>
        <v>905</v>
      </c>
      <c r="Y27" s="198">
        <f>D27+H27+L27+P27+T27</f>
        <v>705</v>
      </c>
      <c r="Z27" s="200">
        <f>AVERAGE(E27,I27,M27,Q27,U27)</f>
        <v>181</v>
      </c>
      <c r="AA27" s="201">
        <f>AVERAGE(E27,I27,M27,Q27,U27)-C27</f>
        <v>141</v>
      </c>
      <c r="AB27" s="283"/>
    </row>
    <row r="28" spans="1:28" s="195" customFormat="1" ht="16.8" customHeight="1" thickBot="1" x14ac:dyDescent="0.35">
      <c r="A28" s="247"/>
      <c r="B28" s="202" t="s">
        <v>171</v>
      </c>
      <c r="C28" s="228">
        <v>45</v>
      </c>
      <c r="D28" s="203">
        <v>147</v>
      </c>
      <c r="E28" s="197">
        <f t="shared" si="26"/>
        <v>192</v>
      </c>
      <c r="F28" s="289"/>
      <c r="G28" s="290"/>
      <c r="H28" s="204">
        <v>162</v>
      </c>
      <c r="I28" s="199">
        <f t="shared" si="27"/>
        <v>207</v>
      </c>
      <c r="J28" s="289"/>
      <c r="K28" s="290"/>
      <c r="L28" s="198">
        <v>157</v>
      </c>
      <c r="M28" s="199">
        <f t="shared" si="28"/>
        <v>202</v>
      </c>
      <c r="N28" s="289"/>
      <c r="O28" s="290"/>
      <c r="P28" s="196">
        <v>141</v>
      </c>
      <c r="Q28" s="197">
        <f t="shared" si="29"/>
        <v>186</v>
      </c>
      <c r="R28" s="289"/>
      <c r="S28" s="290"/>
      <c r="T28" s="196">
        <v>189</v>
      </c>
      <c r="U28" s="197">
        <f t="shared" si="30"/>
        <v>234</v>
      </c>
      <c r="V28" s="289"/>
      <c r="W28" s="290"/>
      <c r="X28" s="205">
        <f t="shared" si="0"/>
        <v>1021</v>
      </c>
      <c r="Y28" s="204">
        <f>D28+H28+L28+P28+T28</f>
        <v>796</v>
      </c>
      <c r="Z28" s="206">
        <f>AVERAGE(E28,I28,M28,Q28,U28)</f>
        <v>204.2</v>
      </c>
      <c r="AA28" s="207">
        <f>AVERAGE(E28,I28,M28,Q28,U28)-C28</f>
        <v>159.19999999999999</v>
      </c>
      <c r="AB28" s="284"/>
    </row>
    <row r="29" spans="1:28" s="195" customFormat="1" ht="16.8" customHeight="1" x14ac:dyDescent="0.3">
      <c r="A29" s="247"/>
      <c r="B29" s="263"/>
      <c r="C29" s="264"/>
      <c r="D29" s="265"/>
      <c r="E29" s="266"/>
      <c r="F29" s="267"/>
      <c r="G29" s="267"/>
      <c r="H29" s="265"/>
      <c r="I29" s="266"/>
      <c r="J29" s="267"/>
      <c r="K29" s="267"/>
      <c r="L29" s="265"/>
      <c r="M29" s="266"/>
      <c r="N29" s="267"/>
      <c r="O29" s="267"/>
      <c r="P29" s="265"/>
      <c r="Q29" s="266"/>
      <c r="R29" s="267"/>
      <c r="S29" s="267"/>
      <c r="T29" s="265"/>
      <c r="U29" s="266"/>
      <c r="V29" s="267"/>
      <c r="W29" s="267"/>
      <c r="X29" s="266"/>
      <c r="Y29" s="265"/>
      <c r="Z29" s="268"/>
      <c r="AA29" s="269"/>
      <c r="AB29" s="270"/>
    </row>
    <row r="30" spans="1:28" ht="22.2" x14ac:dyDescent="0.3">
      <c r="B30" s="150"/>
      <c r="C30" s="151"/>
      <c r="D30" s="152"/>
      <c r="E30" s="153"/>
      <c r="F30" s="153"/>
      <c r="G30" s="153" t="s">
        <v>214</v>
      </c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1"/>
      <c r="S30" s="151"/>
      <c r="T30" s="151"/>
      <c r="U30" s="154"/>
      <c r="V30" s="235" t="s">
        <v>109</v>
      </c>
      <c r="W30" s="155"/>
      <c r="X30" s="155"/>
      <c r="Y30" s="155"/>
      <c r="Z30" s="151"/>
      <c r="AA30" s="151"/>
      <c r="AB30" s="152"/>
    </row>
    <row r="31" spans="1:28" ht="21" thickBot="1" x14ac:dyDescent="0.4">
      <c r="B31" s="236" t="s">
        <v>93</v>
      </c>
      <c r="C31" s="156"/>
      <c r="D31" s="152"/>
      <c r="E31" s="157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2"/>
    </row>
    <row r="32" spans="1:28" x14ac:dyDescent="0.3">
      <c r="B32" s="158" t="s">
        <v>2</v>
      </c>
      <c r="C32" s="159" t="s">
        <v>46</v>
      </c>
      <c r="D32" s="160"/>
      <c r="E32" s="258" t="s">
        <v>94</v>
      </c>
      <c r="F32" s="293" t="s">
        <v>95</v>
      </c>
      <c r="G32" s="294"/>
      <c r="H32" s="163"/>
      <c r="I32" s="258" t="s">
        <v>96</v>
      </c>
      <c r="J32" s="293" t="s">
        <v>95</v>
      </c>
      <c r="K32" s="294"/>
      <c r="L32" s="164"/>
      <c r="M32" s="258" t="s">
        <v>97</v>
      </c>
      <c r="N32" s="293" t="s">
        <v>95</v>
      </c>
      <c r="O32" s="294"/>
      <c r="P32" s="164"/>
      <c r="Q32" s="258" t="s">
        <v>98</v>
      </c>
      <c r="R32" s="293" t="s">
        <v>95</v>
      </c>
      <c r="S32" s="294"/>
      <c r="T32" s="165"/>
      <c r="U32" s="258" t="s">
        <v>99</v>
      </c>
      <c r="V32" s="293" t="s">
        <v>95</v>
      </c>
      <c r="W32" s="294"/>
      <c r="X32" s="258" t="s">
        <v>100</v>
      </c>
      <c r="Y32" s="166"/>
      <c r="Z32" s="167" t="s">
        <v>101</v>
      </c>
      <c r="AA32" s="168" t="s">
        <v>6</v>
      </c>
      <c r="AB32" s="169" t="s">
        <v>100</v>
      </c>
    </row>
    <row r="33" spans="1:28" ht="17.399999999999999" thickBot="1" x14ac:dyDescent="0.35">
      <c r="A33" s="170"/>
      <c r="B33" s="171" t="s">
        <v>102</v>
      </c>
      <c r="C33" s="172"/>
      <c r="D33" s="173"/>
      <c r="E33" s="174" t="s">
        <v>103</v>
      </c>
      <c r="F33" s="291" t="s">
        <v>104</v>
      </c>
      <c r="G33" s="292"/>
      <c r="H33" s="175"/>
      <c r="I33" s="174" t="s">
        <v>103</v>
      </c>
      <c r="J33" s="291" t="s">
        <v>104</v>
      </c>
      <c r="K33" s="292"/>
      <c r="L33" s="174"/>
      <c r="M33" s="174" t="s">
        <v>103</v>
      </c>
      <c r="N33" s="291" t="s">
        <v>104</v>
      </c>
      <c r="O33" s="292"/>
      <c r="P33" s="174"/>
      <c r="Q33" s="174" t="s">
        <v>103</v>
      </c>
      <c r="R33" s="291" t="s">
        <v>104</v>
      </c>
      <c r="S33" s="292"/>
      <c r="T33" s="176"/>
      <c r="U33" s="174" t="s">
        <v>103</v>
      </c>
      <c r="V33" s="291" t="s">
        <v>104</v>
      </c>
      <c r="W33" s="292"/>
      <c r="X33" s="177" t="s">
        <v>103</v>
      </c>
      <c r="Y33" s="178" t="s">
        <v>105</v>
      </c>
      <c r="Z33" s="179" t="s">
        <v>106</v>
      </c>
      <c r="AA33" s="180" t="s">
        <v>107</v>
      </c>
      <c r="AB33" s="181" t="s">
        <v>4</v>
      </c>
    </row>
    <row r="34" spans="1:28" ht="48.75" customHeight="1" thickBot="1" x14ac:dyDescent="0.35">
      <c r="A34" s="246"/>
      <c r="B34" s="224" t="s">
        <v>173</v>
      </c>
      <c r="C34" s="231">
        <f>SUM(C35:C37)</f>
        <v>164</v>
      </c>
      <c r="D34" s="183">
        <f>SUM(D35:D37)</f>
        <v>290</v>
      </c>
      <c r="E34" s="184">
        <f>SUM(E35:E37)</f>
        <v>454</v>
      </c>
      <c r="F34" s="185">
        <f>E54</f>
        <v>570</v>
      </c>
      <c r="G34" s="186" t="str">
        <f>B54</f>
        <v>Kirevene Mulk</v>
      </c>
      <c r="H34" s="187">
        <f>SUM(H35:H37)</f>
        <v>362</v>
      </c>
      <c r="I34" s="188">
        <f>SUM(I35:I37)</f>
        <v>526</v>
      </c>
      <c r="J34" s="188">
        <f>I50</f>
        <v>547</v>
      </c>
      <c r="K34" s="189" t="str">
        <f>B50</f>
        <v>Latestoil</v>
      </c>
      <c r="L34" s="190">
        <f>SUM(L35:L37)</f>
        <v>437</v>
      </c>
      <c r="M34" s="185">
        <f>SUM(M35:M37)</f>
        <v>601</v>
      </c>
      <c r="N34" s="185">
        <f>M46</f>
        <v>536</v>
      </c>
      <c r="O34" s="186" t="str">
        <f>B46</f>
        <v>IKI</v>
      </c>
      <c r="P34" s="191">
        <f>SUM(P35:P37)</f>
        <v>359</v>
      </c>
      <c r="Q34" s="185">
        <f>SUM(Q35:Q37)</f>
        <v>523</v>
      </c>
      <c r="R34" s="185">
        <f>Q42</f>
        <v>532</v>
      </c>
      <c r="S34" s="186" t="str">
        <f>B42</f>
        <v>Rakvere Bowling</v>
      </c>
      <c r="T34" s="191">
        <f>SUM(T35:T37)</f>
        <v>353</v>
      </c>
      <c r="U34" s="185">
        <f>SUM(U35:U37)</f>
        <v>517</v>
      </c>
      <c r="V34" s="185">
        <f>U38</f>
        <v>587</v>
      </c>
      <c r="W34" s="186" t="str">
        <f>B38</f>
        <v>Würth</v>
      </c>
      <c r="X34" s="192">
        <f t="shared" ref="X34:X57" si="31">E34+I34+M34+Q34+U34</f>
        <v>2621</v>
      </c>
      <c r="Y34" s="190">
        <f>SUM(Y35:Y37)</f>
        <v>1801</v>
      </c>
      <c r="Z34" s="193">
        <f>AVERAGE(Z35,Z36,Z37)</f>
        <v>174.73333333333335</v>
      </c>
      <c r="AA34" s="194">
        <f>AVERAGE(AA35,AA36,AA37)</f>
        <v>120.06666666666666</v>
      </c>
      <c r="AB34" s="282">
        <f>F35+J35+N35+R35+V35</f>
        <v>1</v>
      </c>
    </row>
    <row r="35" spans="1:28" ht="16.8" customHeight="1" x14ac:dyDescent="0.3">
      <c r="A35" s="247"/>
      <c r="B35" s="219" t="s">
        <v>218</v>
      </c>
      <c r="C35" s="226">
        <v>60</v>
      </c>
      <c r="D35" s="196">
        <v>113</v>
      </c>
      <c r="E35" s="197">
        <f>D35+C35</f>
        <v>173</v>
      </c>
      <c r="F35" s="285">
        <v>0</v>
      </c>
      <c r="G35" s="286"/>
      <c r="H35" s="198">
        <v>104</v>
      </c>
      <c r="I35" s="199">
        <f>H35+C35</f>
        <v>164</v>
      </c>
      <c r="J35" s="285">
        <v>0</v>
      </c>
      <c r="K35" s="286"/>
      <c r="L35" s="198">
        <v>118</v>
      </c>
      <c r="M35" s="199">
        <f>L35+C35</f>
        <v>178</v>
      </c>
      <c r="N35" s="285">
        <v>1</v>
      </c>
      <c r="O35" s="286"/>
      <c r="P35" s="198">
        <v>113</v>
      </c>
      <c r="Q35" s="197">
        <f>P35+C35</f>
        <v>173</v>
      </c>
      <c r="R35" s="285">
        <v>0</v>
      </c>
      <c r="S35" s="286"/>
      <c r="T35" s="196">
        <v>113</v>
      </c>
      <c r="U35" s="197">
        <f>T35+C35</f>
        <v>173</v>
      </c>
      <c r="V35" s="285">
        <v>0</v>
      </c>
      <c r="W35" s="286"/>
      <c r="X35" s="199">
        <f t="shared" si="31"/>
        <v>861</v>
      </c>
      <c r="Y35" s="198">
        <f>D35+H35+L35+P35+T35</f>
        <v>561</v>
      </c>
      <c r="Z35" s="200">
        <f>AVERAGE(E35,I35,M35,Q35,U35)</f>
        <v>172.2</v>
      </c>
      <c r="AA35" s="201">
        <f>AVERAGE(E35,I35,M35,Q35,U35)-C35</f>
        <v>112.19999999999999</v>
      </c>
      <c r="AB35" s="283"/>
    </row>
    <row r="36" spans="1:28" s="170" customFormat="1" ht="16.2" customHeight="1" x14ac:dyDescent="0.25">
      <c r="A36" s="247"/>
      <c r="B36" s="220" t="s">
        <v>168</v>
      </c>
      <c r="C36" s="227">
        <v>44</v>
      </c>
      <c r="D36" s="196">
        <v>117</v>
      </c>
      <c r="E36" s="197">
        <f t="shared" ref="E36:E37" si="32">D36+C36</f>
        <v>161</v>
      </c>
      <c r="F36" s="287"/>
      <c r="G36" s="288"/>
      <c r="H36" s="198">
        <v>172</v>
      </c>
      <c r="I36" s="199">
        <f t="shared" ref="I36:I37" si="33">H36+C36</f>
        <v>216</v>
      </c>
      <c r="J36" s="287"/>
      <c r="K36" s="288"/>
      <c r="L36" s="198">
        <v>163</v>
      </c>
      <c r="M36" s="199">
        <f t="shared" ref="M36:M37" si="34">L36+C36</f>
        <v>207</v>
      </c>
      <c r="N36" s="287"/>
      <c r="O36" s="288"/>
      <c r="P36" s="196">
        <v>146</v>
      </c>
      <c r="Q36" s="197">
        <f t="shared" ref="Q36:Q37" si="35">P36+C36</f>
        <v>190</v>
      </c>
      <c r="R36" s="287"/>
      <c r="S36" s="288"/>
      <c r="T36" s="196">
        <v>153</v>
      </c>
      <c r="U36" s="197">
        <f t="shared" ref="U36:U37" si="36">T36+C36</f>
        <v>197</v>
      </c>
      <c r="V36" s="287"/>
      <c r="W36" s="288"/>
      <c r="X36" s="199">
        <f t="shared" si="31"/>
        <v>971</v>
      </c>
      <c r="Y36" s="198">
        <f>D36+H36+L36+P36+T36</f>
        <v>751</v>
      </c>
      <c r="Z36" s="200">
        <f>AVERAGE(E36,I36,M36,Q36,U36)</f>
        <v>194.2</v>
      </c>
      <c r="AA36" s="201">
        <f>AVERAGE(E36,I36,M36,Q36,U36)-C36</f>
        <v>150.19999999999999</v>
      </c>
      <c r="AB36" s="283"/>
    </row>
    <row r="37" spans="1:28" s="170" customFormat="1" ht="17.399999999999999" customHeight="1" thickBot="1" x14ac:dyDescent="0.35">
      <c r="A37" s="247"/>
      <c r="B37" s="221" t="s">
        <v>217</v>
      </c>
      <c r="C37" s="228">
        <v>60</v>
      </c>
      <c r="D37" s="203">
        <v>60</v>
      </c>
      <c r="E37" s="197">
        <f t="shared" si="32"/>
        <v>120</v>
      </c>
      <c r="F37" s="289"/>
      <c r="G37" s="290"/>
      <c r="H37" s="204">
        <v>86</v>
      </c>
      <c r="I37" s="199">
        <f t="shared" si="33"/>
        <v>146</v>
      </c>
      <c r="J37" s="289"/>
      <c r="K37" s="290"/>
      <c r="L37" s="198">
        <v>156</v>
      </c>
      <c r="M37" s="199">
        <f t="shared" si="34"/>
        <v>216</v>
      </c>
      <c r="N37" s="289"/>
      <c r="O37" s="290"/>
      <c r="P37" s="196">
        <v>100</v>
      </c>
      <c r="Q37" s="197">
        <f t="shared" si="35"/>
        <v>160</v>
      </c>
      <c r="R37" s="289"/>
      <c r="S37" s="290"/>
      <c r="T37" s="196">
        <v>87</v>
      </c>
      <c r="U37" s="197">
        <f t="shared" si="36"/>
        <v>147</v>
      </c>
      <c r="V37" s="289"/>
      <c r="W37" s="290"/>
      <c r="X37" s="205">
        <f t="shared" si="31"/>
        <v>789</v>
      </c>
      <c r="Y37" s="204">
        <f>D37+H37+L37+P37+T37</f>
        <v>489</v>
      </c>
      <c r="Z37" s="206">
        <f>AVERAGE(E37,I37,M37,Q37,U37)</f>
        <v>157.80000000000001</v>
      </c>
      <c r="AA37" s="207">
        <f>AVERAGE(E37,I37,M37,Q37,U37)-C37</f>
        <v>97.800000000000011</v>
      </c>
      <c r="AB37" s="284"/>
    </row>
    <row r="38" spans="1:28" s="195" customFormat="1" ht="48.75" customHeight="1" x14ac:dyDescent="0.25">
      <c r="A38" s="247"/>
      <c r="B38" s="182" t="s">
        <v>21</v>
      </c>
      <c r="C38" s="229">
        <f>SUM(C39:C41)</f>
        <v>65</v>
      </c>
      <c r="D38" s="183">
        <f>SUM(D39:D41)</f>
        <v>503</v>
      </c>
      <c r="E38" s="208">
        <f>SUM(E39:E41)</f>
        <v>568</v>
      </c>
      <c r="F38" s="208">
        <f>E50</f>
        <v>607</v>
      </c>
      <c r="G38" s="189" t="str">
        <f>B50</f>
        <v>Latestoil</v>
      </c>
      <c r="H38" s="209">
        <f>SUM(H39:H41)</f>
        <v>540</v>
      </c>
      <c r="I38" s="208">
        <f>SUM(I39:I41)</f>
        <v>605</v>
      </c>
      <c r="J38" s="208">
        <f>I46</f>
        <v>443</v>
      </c>
      <c r="K38" s="189" t="str">
        <f>B46</f>
        <v>IKI</v>
      </c>
      <c r="L38" s="190">
        <f>SUM(L39:L41)</f>
        <v>519</v>
      </c>
      <c r="M38" s="210">
        <f>SUM(M39:M41)</f>
        <v>584</v>
      </c>
      <c r="N38" s="208">
        <f>M42</f>
        <v>468</v>
      </c>
      <c r="O38" s="189" t="str">
        <f>B42</f>
        <v>Rakvere Bowling</v>
      </c>
      <c r="P38" s="190">
        <f>SUM(P39:P41)</f>
        <v>539</v>
      </c>
      <c r="Q38" s="185">
        <f>SUM(Q39:Q41)</f>
        <v>604</v>
      </c>
      <c r="R38" s="208">
        <f>Q54</f>
        <v>608</v>
      </c>
      <c r="S38" s="189" t="str">
        <f>B54</f>
        <v>Kirevene Mulk</v>
      </c>
      <c r="T38" s="190">
        <f>SUM(T39:T41)</f>
        <v>522</v>
      </c>
      <c r="U38" s="211">
        <f>SUM(U39:U41)</f>
        <v>587</v>
      </c>
      <c r="V38" s="208">
        <f>U34</f>
        <v>517</v>
      </c>
      <c r="W38" s="189" t="str">
        <f>B34</f>
        <v>ITshop</v>
      </c>
      <c r="X38" s="192">
        <f t="shared" si="31"/>
        <v>2948</v>
      </c>
      <c r="Y38" s="190">
        <f>SUM(Y39:Y41)</f>
        <v>2623</v>
      </c>
      <c r="Z38" s="212">
        <f>AVERAGE(Z39,Z40,Z41)</f>
        <v>196.53333333333333</v>
      </c>
      <c r="AA38" s="194">
        <f>AVERAGE(AA39,AA40,AA41)</f>
        <v>174.86666666666667</v>
      </c>
      <c r="AB38" s="282">
        <f>F39+J39+N39+R39+V39</f>
        <v>3</v>
      </c>
    </row>
    <row r="39" spans="1:28" s="195" customFormat="1" ht="16.2" customHeight="1" x14ac:dyDescent="0.25">
      <c r="A39" s="247"/>
      <c r="B39" s="215" t="s">
        <v>86</v>
      </c>
      <c r="C39" s="227">
        <v>29</v>
      </c>
      <c r="D39" s="196">
        <v>156</v>
      </c>
      <c r="E39" s="197">
        <f>D39+C39</f>
        <v>185</v>
      </c>
      <c r="F39" s="285">
        <v>0</v>
      </c>
      <c r="G39" s="286"/>
      <c r="H39" s="198">
        <v>141</v>
      </c>
      <c r="I39" s="199">
        <f>H39+C39</f>
        <v>170</v>
      </c>
      <c r="J39" s="285">
        <v>1</v>
      </c>
      <c r="K39" s="286"/>
      <c r="L39" s="198">
        <v>176</v>
      </c>
      <c r="M39" s="199">
        <f>L39+C39</f>
        <v>205</v>
      </c>
      <c r="N39" s="285">
        <v>1</v>
      </c>
      <c r="O39" s="286"/>
      <c r="P39" s="198">
        <v>138</v>
      </c>
      <c r="Q39" s="197">
        <f>P39+C39</f>
        <v>167</v>
      </c>
      <c r="R39" s="285">
        <v>0</v>
      </c>
      <c r="S39" s="286"/>
      <c r="T39" s="196">
        <v>146</v>
      </c>
      <c r="U39" s="197">
        <f>T39+C39</f>
        <v>175</v>
      </c>
      <c r="V39" s="285">
        <v>1</v>
      </c>
      <c r="W39" s="286"/>
      <c r="X39" s="199">
        <f t="shared" si="31"/>
        <v>902</v>
      </c>
      <c r="Y39" s="198">
        <f>D39+H39+L39+P39+T39</f>
        <v>757</v>
      </c>
      <c r="Z39" s="200">
        <f>AVERAGE(E39,I39,M39,Q39,U39)</f>
        <v>180.4</v>
      </c>
      <c r="AA39" s="201">
        <f>AVERAGE(E39,I39,M39,Q39,U39)-C39</f>
        <v>151.4</v>
      </c>
      <c r="AB39" s="283"/>
    </row>
    <row r="40" spans="1:28" s="195" customFormat="1" ht="16.2" customHeight="1" x14ac:dyDescent="0.25">
      <c r="A40" s="247"/>
      <c r="B40" s="215" t="s">
        <v>219</v>
      </c>
      <c r="C40" s="227">
        <v>9</v>
      </c>
      <c r="D40" s="196">
        <v>198</v>
      </c>
      <c r="E40" s="197">
        <f t="shared" ref="E40:E41" si="37">D40+C40</f>
        <v>207</v>
      </c>
      <c r="F40" s="287"/>
      <c r="G40" s="288"/>
      <c r="H40" s="198">
        <v>193</v>
      </c>
      <c r="I40" s="199">
        <f t="shared" ref="I40:I41" si="38">H40+C40</f>
        <v>202</v>
      </c>
      <c r="J40" s="287"/>
      <c r="K40" s="288"/>
      <c r="L40" s="198">
        <v>150</v>
      </c>
      <c r="M40" s="199">
        <f t="shared" ref="M40:M41" si="39">L40+C40</f>
        <v>159</v>
      </c>
      <c r="N40" s="287"/>
      <c r="O40" s="288"/>
      <c r="P40" s="196">
        <v>203</v>
      </c>
      <c r="Q40" s="197">
        <f t="shared" ref="Q40:Q41" si="40">P40+C40</f>
        <v>212</v>
      </c>
      <c r="R40" s="287"/>
      <c r="S40" s="288"/>
      <c r="T40" s="196">
        <v>185</v>
      </c>
      <c r="U40" s="197">
        <f t="shared" ref="U40:U41" si="41">T40+C40</f>
        <v>194</v>
      </c>
      <c r="V40" s="287"/>
      <c r="W40" s="288"/>
      <c r="X40" s="199">
        <f t="shared" si="31"/>
        <v>974</v>
      </c>
      <c r="Y40" s="198">
        <f>D40+H40+L40+P40+T40</f>
        <v>929</v>
      </c>
      <c r="Z40" s="200">
        <f>AVERAGE(E40,I40,M40,Q40,U40)</f>
        <v>194.8</v>
      </c>
      <c r="AA40" s="201">
        <f>AVERAGE(E40,I40,M40,Q40,U40)-C40</f>
        <v>185.8</v>
      </c>
      <c r="AB40" s="283"/>
    </row>
    <row r="41" spans="1:28" s="195" customFormat="1" ht="16.8" customHeight="1" thickBot="1" x14ac:dyDescent="0.35">
      <c r="A41" s="247"/>
      <c r="B41" s="216" t="s">
        <v>48</v>
      </c>
      <c r="C41" s="228">
        <v>27</v>
      </c>
      <c r="D41" s="203">
        <v>149</v>
      </c>
      <c r="E41" s="197">
        <f t="shared" si="37"/>
        <v>176</v>
      </c>
      <c r="F41" s="289"/>
      <c r="G41" s="290"/>
      <c r="H41" s="204">
        <v>206</v>
      </c>
      <c r="I41" s="199">
        <f t="shared" si="38"/>
        <v>233</v>
      </c>
      <c r="J41" s="289"/>
      <c r="K41" s="290"/>
      <c r="L41" s="198">
        <v>193</v>
      </c>
      <c r="M41" s="199">
        <f t="shared" si="39"/>
        <v>220</v>
      </c>
      <c r="N41" s="289"/>
      <c r="O41" s="290"/>
      <c r="P41" s="196">
        <v>198</v>
      </c>
      <c r="Q41" s="197">
        <f t="shared" si="40"/>
        <v>225</v>
      </c>
      <c r="R41" s="289"/>
      <c r="S41" s="290"/>
      <c r="T41" s="196">
        <v>191</v>
      </c>
      <c r="U41" s="197">
        <f t="shared" si="41"/>
        <v>218</v>
      </c>
      <c r="V41" s="289"/>
      <c r="W41" s="290"/>
      <c r="X41" s="205">
        <f t="shared" si="31"/>
        <v>1072</v>
      </c>
      <c r="Y41" s="204">
        <f>D41+H41+L41+P41+T41</f>
        <v>937</v>
      </c>
      <c r="Z41" s="206">
        <f>AVERAGE(E41,I41,M41,Q41,U41)</f>
        <v>214.4</v>
      </c>
      <c r="AA41" s="207">
        <f>AVERAGE(E41,I41,M41,Q41,U41)-C41</f>
        <v>187.4</v>
      </c>
      <c r="AB41" s="284"/>
    </row>
    <row r="42" spans="1:28" s="195" customFormat="1" ht="44.4" customHeight="1" thickBot="1" x14ac:dyDescent="0.3">
      <c r="A42" s="247"/>
      <c r="B42" s="182" t="s">
        <v>120</v>
      </c>
      <c r="C42" s="229">
        <f>SUM(C43:C45)</f>
        <v>108</v>
      </c>
      <c r="D42" s="183">
        <f>SUM(D43:D45)</f>
        <v>414</v>
      </c>
      <c r="E42" s="208">
        <f>SUM(E43:E45)</f>
        <v>522</v>
      </c>
      <c r="F42" s="208">
        <f>E46</f>
        <v>544</v>
      </c>
      <c r="G42" s="189" t="str">
        <f>B46</f>
        <v>IKI</v>
      </c>
      <c r="H42" s="209">
        <f>SUM(H43:H45)</f>
        <v>476</v>
      </c>
      <c r="I42" s="208">
        <f>SUM(I43:I45)</f>
        <v>584</v>
      </c>
      <c r="J42" s="208">
        <f>I54</f>
        <v>625</v>
      </c>
      <c r="K42" s="189" t="str">
        <f>B54</f>
        <v>Kirevene Mulk</v>
      </c>
      <c r="L42" s="190">
        <f>SUM(L43:L45)</f>
        <v>360</v>
      </c>
      <c r="M42" s="208">
        <f>SUM(M43:M45)</f>
        <v>468</v>
      </c>
      <c r="N42" s="208">
        <f>M38</f>
        <v>584</v>
      </c>
      <c r="O42" s="189" t="str">
        <f>B38</f>
        <v>Würth</v>
      </c>
      <c r="P42" s="190">
        <f>SUM(P43:P45)</f>
        <v>424</v>
      </c>
      <c r="Q42" s="208">
        <f>SUM(Q43:Q45)</f>
        <v>532</v>
      </c>
      <c r="R42" s="208">
        <f>Q34</f>
        <v>523</v>
      </c>
      <c r="S42" s="189" t="str">
        <f>B34</f>
        <v>ITshop</v>
      </c>
      <c r="T42" s="190">
        <f>SUM(T43:T45)</f>
        <v>397</v>
      </c>
      <c r="U42" s="208">
        <f>SUM(U43:U45)</f>
        <v>505</v>
      </c>
      <c r="V42" s="208">
        <f>U50</f>
        <v>559</v>
      </c>
      <c r="W42" s="189" t="str">
        <f>B50</f>
        <v>Latestoil</v>
      </c>
      <c r="X42" s="192">
        <f t="shared" si="31"/>
        <v>2611</v>
      </c>
      <c r="Y42" s="190">
        <f>SUM(Y43:Y45)</f>
        <v>2071</v>
      </c>
      <c r="Z42" s="212">
        <f>AVERAGE(Z43,Z44,Z45)</f>
        <v>174.06666666666669</v>
      </c>
      <c r="AA42" s="194">
        <f>AVERAGE(AA43,AA44,AA45)</f>
        <v>138.06666666666669</v>
      </c>
      <c r="AB42" s="282">
        <f>F43+J43+N43+R43+V43</f>
        <v>1</v>
      </c>
    </row>
    <row r="43" spans="1:28" s="195" customFormat="1" ht="16.2" customHeight="1" x14ac:dyDescent="0.25">
      <c r="A43" s="247"/>
      <c r="B43" s="248" t="s">
        <v>216</v>
      </c>
      <c r="C43" s="227">
        <v>32</v>
      </c>
      <c r="D43" s="196">
        <v>154</v>
      </c>
      <c r="E43" s="197">
        <f>D43+C43</f>
        <v>186</v>
      </c>
      <c r="F43" s="285">
        <v>0</v>
      </c>
      <c r="G43" s="286"/>
      <c r="H43" s="198">
        <v>190</v>
      </c>
      <c r="I43" s="199">
        <f>H43+C43</f>
        <v>222</v>
      </c>
      <c r="J43" s="285">
        <v>0</v>
      </c>
      <c r="K43" s="286"/>
      <c r="L43" s="198">
        <v>120</v>
      </c>
      <c r="M43" s="199">
        <f>L43+C43</f>
        <v>152</v>
      </c>
      <c r="N43" s="285">
        <v>0</v>
      </c>
      <c r="O43" s="286"/>
      <c r="P43" s="198">
        <v>168</v>
      </c>
      <c r="Q43" s="197">
        <f>P43+C43</f>
        <v>200</v>
      </c>
      <c r="R43" s="285">
        <v>1</v>
      </c>
      <c r="S43" s="286"/>
      <c r="T43" s="196">
        <v>156</v>
      </c>
      <c r="U43" s="197">
        <f>T43+C43</f>
        <v>188</v>
      </c>
      <c r="V43" s="285">
        <v>0</v>
      </c>
      <c r="W43" s="286"/>
      <c r="X43" s="199">
        <f t="shared" si="31"/>
        <v>948</v>
      </c>
      <c r="Y43" s="198">
        <f>D43+H43+L43+P43+T43</f>
        <v>788</v>
      </c>
      <c r="Z43" s="200">
        <f>AVERAGE(E43,I43,M43,Q43,U43)</f>
        <v>189.6</v>
      </c>
      <c r="AA43" s="201">
        <f>AVERAGE(E43,I43,M43,Q43,U43)-C43</f>
        <v>157.6</v>
      </c>
      <c r="AB43" s="283"/>
    </row>
    <row r="44" spans="1:28" s="195" customFormat="1" ht="16.2" customHeight="1" x14ac:dyDescent="0.25">
      <c r="A44" s="247"/>
      <c r="B44" s="249" t="s">
        <v>187</v>
      </c>
      <c r="C44" s="227">
        <v>59</v>
      </c>
      <c r="D44" s="196">
        <v>81</v>
      </c>
      <c r="E44" s="197">
        <f t="shared" ref="E44:E45" si="42">D44+C44</f>
        <v>140</v>
      </c>
      <c r="F44" s="287"/>
      <c r="G44" s="288"/>
      <c r="H44" s="198">
        <v>131</v>
      </c>
      <c r="I44" s="199">
        <f t="shared" ref="I44:I45" si="43">H44+C44</f>
        <v>190</v>
      </c>
      <c r="J44" s="287"/>
      <c r="K44" s="288"/>
      <c r="L44" s="198">
        <v>104</v>
      </c>
      <c r="M44" s="199">
        <f t="shared" ref="M44:M45" si="44">L44+C44</f>
        <v>163</v>
      </c>
      <c r="N44" s="287"/>
      <c r="O44" s="288"/>
      <c r="P44" s="196">
        <v>98</v>
      </c>
      <c r="Q44" s="197">
        <f t="shared" ref="Q44:Q45" si="45">P44+C44</f>
        <v>157</v>
      </c>
      <c r="R44" s="287"/>
      <c r="S44" s="288"/>
      <c r="T44" s="196">
        <v>96</v>
      </c>
      <c r="U44" s="197">
        <f t="shared" ref="U44:U45" si="46">T44+C44</f>
        <v>155</v>
      </c>
      <c r="V44" s="287"/>
      <c r="W44" s="288"/>
      <c r="X44" s="199">
        <f t="shared" si="31"/>
        <v>805</v>
      </c>
      <c r="Y44" s="198">
        <f>D44+H44+L44+P44+T44</f>
        <v>510</v>
      </c>
      <c r="Z44" s="200">
        <f>AVERAGE(E44,I44,M44,Q44,U44)</f>
        <v>161</v>
      </c>
      <c r="AA44" s="201">
        <f>AVERAGE(E44,I44,M44,Q44,U44)-C44</f>
        <v>102</v>
      </c>
      <c r="AB44" s="283"/>
    </row>
    <row r="45" spans="1:28" s="195" customFormat="1" ht="16.8" customHeight="1" thickBot="1" x14ac:dyDescent="0.35">
      <c r="A45" s="247"/>
      <c r="B45" s="202" t="s">
        <v>188</v>
      </c>
      <c r="C45" s="228">
        <v>17</v>
      </c>
      <c r="D45" s="203">
        <v>179</v>
      </c>
      <c r="E45" s="197">
        <f t="shared" si="42"/>
        <v>196</v>
      </c>
      <c r="F45" s="289"/>
      <c r="G45" s="290"/>
      <c r="H45" s="204">
        <v>155</v>
      </c>
      <c r="I45" s="199">
        <f t="shared" si="43"/>
        <v>172</v>
      </c>
      <c r="J45" s="289"/>
      <c r="K45" s="290"/>
      <c r="L45" s="198">
        <v>136</v>
      </c>
      <c r="M45" s="199">
        <f t="shared" si="44"/>
        <v>153</v>
      </c>
      <c r="N45" s="289"/>
      <c r="O45" s="290"/>
      <c r="P45" s="196">
        <v>158</v>
      </c>
      <c r="Q45" s="197">
        <f t="shared" si="45"/>
        <v>175</v>
      </c>
      <c r="R45" s="289"/>
      <c r="S45" s="290"/>
      <c r="T45" s="196">
        <v>145</v>
      </c>
      <c r="U45" s="197">
        <f t="shared" si="46"/>
        <v>162</v>
      </c>
      <c r="V45" s="289"/>
      <c r="W45" s="290"/>
      <c r="X45" s="205">
        <f t="shared" si="31"/>
        <v>858</v>
      </c>
      <c r="Y45" s="204">
        <f>D45+H45+L45+P45+T45</f>
        <v>773</v>
      </c>
      <c r="Z45" s="206">
        <f>AVERAGE(E45,I45,M45,Q45,U45)</f>
        <v>171.6</v>
      </c>
      <c r="AA45" s="207">
        <f>AVERAGE(E45,I45,M45,Q45,U45)-C45</f>
        <v>154.6</v>
      </c>
      <c r="AB45" s="284"/>
    </row>
    <row r="46" spans="1:28" s="195" customFormat="1" ht="48.75" customHeight="1" thickBot="1" x14ac:dyDescent="0.3">
      <c r="A46" s="247"/>
      <c r="B46" s="182" t="s">
        <v>25</v>
      </c>
      <c r="C46" s="229">
        <f>SUM(C47:C49)</f>
        <v>97</v>
      </c>
      <c r="D46" s="183">
        <f>SUM(D47:D49)</f>
        <v>447</v>
      </c>
      <c r="E46" s="208">
        <f>SUM(E47:E49)</f>
        <v>544</v>
      </c>
      <c r="F46" s="208">
        <f>E42</f>
        <v>522</v>
      </c>
      <c r="G46" s="189" t="str">
        <f>B42</f>
        <v>Rakvere Bowling</v>
      </c>
      <c r="H46" s="218">
        <f>SUM(H47:H49)</f>
        <v>346</v>
      </c>
      <c r="I46" s="208">
        <f>SUM(I47:I49)</f>
        <v>443</v>
      </c>
      <c r="J46" s="208">
        <f>I38</f>
        <v>605</v>
      </c>
      <c r="K46" s="189" t="str">
        <f>B38</f>
        <v>Würth</v>
      </c>
      <c r="L46" s="191">
        <f>SUM(L47:L49)</f>
        <v>439</v>
      </c>
      <c r="M46" s="211">
        <f>SUM(M47:M49)</f>
        <v>536</v>
      </c>
      <c r="N46" s="208">
        <f>M34</f>
        <v>601</v>
      </c>
      <c r="O46" s="189" t="str">
        <f>B34</f>
        <v>ITshop</v>
      </c>
      <c r="P46" s="190">
        <f>SUM(P47:P49)</f>
        <v>462</v>
      </c>
      <c r="Q46" s="211">
        <f>SUM(Q47:Q49)</f>
        <v>559</v>
      </c>
      <c r="R46" s="208">
        <f>Q50</f>
        <v>582</v>
      </c>
      <c r="S46" s="189" t="str">
        <f>B50</f>
        <v>Latestoil</v>
      </c>
      <c r="T46" s="190">
        <f>SUM(T47:T49)</f>
        <v>442</v>
      </c>
      <c r="U46" s="211">
        <f>SUM(U47:U49)</f>
        <v>539</v>
      </c>
      <c r="V46" s="208">
        <f>U54</f>
        <v>592</v>
      </c>
      <c r="W46" s="189" t="str">
        <f>B54</f>
        <v>Kirevene Mulk</v>
      </c>
      <c r="X46" s="192">
        <f t="shared" si="31"/>
        <v>2621</v>
      </c>
      <c r="Y46" s="190">
        <f>SUM(Y47:Y49)</f>
        <v>2136</v>
      </c>
      <c r="Z46" s="212">
        <f>AVERAGE(Z47,Z48,Z49)</f>
        <v>174.73333333333335</v>
      </c>
      <c r="AA46" s="194">
        <f>AVERAGE(AA47,AA48,AA49)</f>
        <v>142.4</v>
      </c>
      <c r="AB46" s="282">
        <f>F47+J47+N47+R47+V47</f>
        <v>1</v>
      </c>
    </row>
    <row r="47" spans="1:28" s="195" customFormat="1" ht="16.2" customHeight="1" x14ac:dyDescent="0.25">
      <c r="A47" s="247"/>
      <c r="B47" s="225" t="s">
        <v>59</v>
      </c>
      <c r="C47" s="227">
        <v>39</v>
      </c>
      <c r="D47" s="196">
        <v>154</v>
      </c>
      <c r="E47" s="197">
        <f>D47+C47</f>
        <v>193</v>
      </c>
      <c r="F47" s="285">
        <v>1</v>
      </c>
      <c r="G47" s="286"/>
      <c r="H47" s="198">
        <v>109</v>
      </c>
      <c r="I47" s="199">
        <f>H47+C47</f>
        <v>148</v>
      </c>
      <c r="J47" s="285">
        <v>0</v>
      </c>
      <c r="K47" s="286"/>
      <c r="L47" s="198">
        <v>119</v>
      </c>
      <c r="M47" s="199">
        <f>L47+C47</f>
        <v>158</v>
      </c>
      <c r="N47" s="285">
        <v>0</v>
      </c>
      <c r="O47" s="286"/>
      <c r="P47" s="198">
        <v>155</v>
      </c>
      <c r="Q47" s="197">
        <f>P47+C47</f>
        <v>194</v>
      </c>
      <c r="R47" s="285">
        <v>0</v>
      </c>
      <c r="S47" s="286"/>
      <c r="T47" s="196">
        <v>131</v>
      </c>
      <c r="U47" s="197">
        <f>T47+C47</f>
        <v>170</v>
      </c>
      <c r="V47" s="285">
        <v>0</v>
      </c>
      <c r="W47" s="286"/>
      <c r="X47" s="199">
        <f t="shared" si="31"/>
        <v>863</v>
      </c>
      <c r="Y47" s="198">
        <f>D47+H47+L47+P47+T47</f>
        <v>668</v>
      </c>
      <c r="Z47" s="200">
        <f>AVERAGE(E47,I47,M47,Q47,U47)</f>
        <v>172.6</v>
      </c>
      <c r="AA47" s="201">
        <f>AVERAGE(E47,I47,M47,Q47,U47)-C47</f>
        <v>133.6</v>
      </c>
      <c r="AB47" s="283"/>
    </row>
    <row r="48" spans="1:28" s="195" customFormat="1" ht="16.2" customHeight="1" x14ac:dyDescent="0.25">
      <c r="A48" s="247"/>
      <c r="B48" s="223" t="s">
        <v>85</v>
      </c>
      <c r="C48" s="227">
        <v>45</v>
      </c>
      <c r="D48" s="196">
        <v>107</v>
      </c>
      <c r="E48" s="197">
        <f t="shared" ref="E48:E49" si="47">D48+C48</f>
        <v>152</v>
      </c>
      <c r="F48" s="287"/>
      <c r="G48" s="288"/>
      <c r="H48" s="198">
        <v>121</v>
      </c>
      <c r="I48" s="199">
        <f t="shared" ref="I48:I49" si="48">H48+C48</f>
        <v>166</v>
      </c>
      <c r="J48" s="287"/>
      <c r="K48" s="288"/>
      <c r="L48" s="198">
        <v>136</v>
      </c>
      <c r="M48" s="199">
        <f t="shared" ref="M48:M49" si="49">L48+C48</f>
        <v>181</v>
      </c>
      <c r="N48" s="287"/>
      <c r="O48" s="288"/>
      <c r="P48" s="196">
        <v>140</v>
      </c>
      <c r="Q48" s="197">
        <f t="shared" ref="Q48:Q49" si="50">P48+C48</f>
        <v>185</v>
      </c>
      <c r="R48" s="287"/>
      <c r="S48" s="288"/>
      <c r="T48" s="196">
        <v>126</v>
      </c>
      <c r="U48" s="197">
        <f t="shared" ref="U48:U49" si="51">T48+C48</f>
        <v>171</v>
      </c>
      <c r="V48" s="287"/>
      <c r="W48" s="288"/>
      <c r="X48" s="199">
        <f t="shared" si="31"/>
        <v>855</v>
      </c>
      <c r="Y48" s="198">
        <f>D48+H48+L48+P48+T48</f>
        <v>630</v>
      </c>
      <c r="Z48" s="200">
        <f>AVERAGE(E48,I48,M48,Q48,U48)</f>
        <v>171</v>
      </c>
      <c r="AA48" s="201">
        <f>AVERAGE(E48,I48,M48,Q48,U48)-C48</f>
        <v>126</v>
      </c>
      <c r="AB48" s="283"/>
    </row>
    <row r="49" spans="1:28" s="195" customFormat="1" ht="16.8" customHeight="1" thickBot="1" x14ac:dyDescent="0.35">
      <c r="A49" s="247"/>
      <c r="B49" s="202" t="s">
        <v>60</v>
      </c>
      <c r="C49" s="228">
        <v>13</v>
      </c>
      <c r="D49" s="203">
        <v>186</v>
      </c>
      <c r="E49" s="197">
        <f t="shared" si="47"/>
        <v>199</v>
      </c>
      <c r="F49" s="289"/>
      <c r="G49" s="290"/>
      <c r="H49" s="204">
        <v>116</v>
      </c>
      <c r="I49" s="199">
        <f t="shared" si="48"/>
        <v>129</v>
      </c>
      <c r="J49" s="289"/>
      <c r="K49" s="290"/>
      <c r="L49" s="198">
        <v>184</v>
      </c>
      <c r="M49" s="199">
        <f t="shared" si="49"/>
        <v>197</v>
      </c>
      <c r="N49" s="289"/>
      <c r="O49" s="290"/>
      <c r="P49" s="196">
        <v>167</v>
      </c>
      <c r="Q49" s="197">
        <f t="shared" si="50"/>
        <v>180</v>
      </c>
      <c r="R49" s="289"/>
      <c r="S49" s="290"/>
      <c r="T49" s="196">
        <v>185</v>
      </c>
      <c r="U49" s="197">
        <f t="shared" si="51"/>
        <v>198</v>
      </c>
      <c r="V49" s="289"/>
      <c r="W49" s="290"/>
      <c r="X49" s="205">
        <f t="shared" si="31"/>
        <v>903</v>
      </c>
      <c r="Y49" s="204">
        <f>D49+H49+L49+P49+T49</f>
        <v>838</v>
      </c>
      <c r="Z49" s="206">
        <f>AVERAGE(E49,I49,M49,Q49,U49)</f>
        <v>180.6</v>
      </c>
      <c r="AA49" s="207">
        <f>AVERAGE(E49,I49,M49,Q49,U49)-C49</f>
        <v>167.6</v>
      </c>
      <c r="AB49" s="284"/>
    </row>
    <row r="50" spans="1:28" s="195" customFormat="1" ht="48.75" customHeight="1" thickBot="1" x14ac:dyDescent="0.3">
      <c r="A50" s="247"/>
      <c r="B50" s="217" t="s">
        <v>34</v>
      </c>
      <c r="C50" s="230">
        <f>SUM(C51:C53)</f>
        <v>76</v>
      </c>
      <c r="D50" s="183">
        <f>SUM(D51:D53)</f>
        <v>531</v>
      </c>
      <c r="E50" s="208">
        <f>SUM(E51:E53)</f>
        <v>607</v>
      </c>
      <c r="F50" s="208">
        <f>E38</f>
        <v>568</v>
      </c>
      <c r="G50" s="189" t="str">
        <f>B38</f>
        <v>Würth</v>
      </c>
      <c r="H50" s="209">
        <f>SUM(H51:H53)</f>
        <v>471</v>
      </c>
      <c r="I50" s="208">
        <f>SUM(I51:I53)</f>
        <v>547</v>
      </c>
      <c r="J50" s="208">
        <f>I34</f>
        <v>526</v>
      </c>
      <c r="K50" s="189" t="str">
        <f>B34</f>
        <v>ITshop</v>
      </c>
      <c r="L50" s="190">
        <f>SUM(L51:L53)</f>
        <v>490</v>
      </c>
      <c r="M50" s="210">
        <f>SUM(M51:M53)</f>
        <v>566</v>
      </c>
      <c r="N50" s="208">
        <f>M54</f>
        <v>669</v>
      </c>
      <c r="O50" s="189" t="str">
        <f>B54</f>
        <v>Kirevene Mulk</v>
      </c>
      <c r="P50" s="190">
        <f>SUM(P51:P53)</f>
        <v>506</v>
      </c>
      <c r="Q50" s="210">
        <f>SUM(Q51:Q53)</f>
        <v>582</v>
      </c>
      <c r="R50" s="208">
        <f>Q46</f>
        <v>559</v>
      </c>
      <c r="S50" s="189" t="str">
        <f>B46</f>
        <v>IKI</v>
      </c>
      <c r="T50" s="190">
        <f>SUM(T51:T53)</f>
        <v>483</v>
      </c>
      <c r="U50" s="210">
        <f>SUM(U51:U53)</f>
        <v>559</v>
      </c>
      <c r="V50" s="208">
        <f>U42</f>
        <v>505</v>
      </c>
      <c r="W50" s="189" t="str">
        <f>B42</f>
        <v>Rakvere Bowling</v>
      </c>
      <c r="X50" s="192">
        <f t="shared" si="31"/>
        <v>2861</v>
      </c>
      <c r="Y50" s="190">
        <f>SUM(Y51:Y53)</f>
        <v>2481</v>
      </c>
      <c r="Z50" s="212">
        <f>AVERAGE(Z51,Z52,Z53)</f>
        <v>190.73333333333335</v>
      </c>
      <c r="AA50" s="194">
        <f>AVERAGE(AA51,AA52,AA53)</f>
        <v>165.4</v>
      </c>
      <c r="AB50" s="282">
        <f>F51+J51+N51+R51+V51</f>
        <v>4</v>
      </c>
    </row>
    <row r="51" spans="1:28" s="195" customFormat="1" ht="16.2" customHeight="1" x14ac:dyDescent="0.25">
      <c r="A51" s="247"/>
      <c r="B51" s="213" t="s">
        <v>70</v>
      </c>
      <c r="C51" s="227">
        <v>21</v>
      </c>
      <c r="D51" s="196">
        <v>167</v>
      </c>
      <c r="E51" s="197">
        <f>D51+C51</f>
        <v>188</v>
      </c>
      <c r="F51" s="285">
        <v>1</v>
      </c>
      <c r="G51" s="286"/>
      <c r="H51" s="198">
        <v>157</v>
      </c>
      <c r="I51" s="199">
        <f>H51+C51</f>
        <v>178</v>
      </c>
      <c r="J51" s="285">
        <v>1</v>
      </c>
      <c r="K51" s="286"/>
      <c r="L51" s="198">
        <v>181</v>
      </c>
      <c r="M51" s="199">
        <f>L51+C51</f>
        <v>202</v>
      </c>
      <c r="N51" s="285">
        <v>0</v>
      </c>
      <c r="O51" s="286"/>
      <c r="P51" s="198">
        <v>197</v>
      </c>
      <c r="Q51" s="197">
        <f>P51+C51</f>
        <v>218</v>
      </c>
      <c r="R51" s="285">
        <v>1</v>
      </c>
      <c r="S51" s="286"/>
      <c r="T51" s="196">
        <v>158</v>
      </c>
      <c r="U51" s="197">
        <f>T51+C51</f>
        <v>179</v>
      </c>
      <c r="V51" s="285">
        <v>1</v>
      </c>
      <c r="W51" s="286"/>
      <c r="X51" s="199">
        <f t="shared" si="31"/>
        <v>965</v>
      </c>
      <c r="Y51" s="198">
        <f>D51+H51+L51+P51+T51</f>
        <v>860</v>
      </c>
      <c r="Z51" s="200">
        <f>AVERAGE(E51,I51,M51,Q51,U51)</f>
        <v>193</v>
      </c>
      <c r="AA51" s="201">
        <f>AVERAGE(E51,I51,M51,Q51,U51)-C51</f>
        <v>172</v>
      </c>
      <c r="AB51" s="283"/>
    </row>
    <row r="52" spans="1:28" s="195" customFormat="1" ht="16.2" customHeight="1" x14ac:dyDescent="0.25">
      <c r="A52" s="247"/>
      <c r="B52" s="214" t="s">
        <v>87</v>
      </c>
      <c r="C52" s="227">
        <v>49</v>
      </c>
      <c r="D52" s="196">
        <v>177</v>
      </c>
      <c r="E52" s="197">
        <f t="shared" ref="E52:E53" si="52">D52+C52</f>
        <v>226</v>
      </c>
      <c r="F52" s="287"/>
      <c r="G52" s="288"/>
      <c r="H52" s="198">
        <v>127</v>
      </c>
      <c r="I52" s="199">
        <f t="shared" ref="I52:I53" si="53">H52+C52</f>
        <v>176</v>
      </c>
      <c r="J52" s="287"/>
      <c r="K52" s="288"/>
      <c r="L52" s="198">
        <v>139</v>
      </c>
      <c r="M52" s="199">
        <f t="shared" ref="M52:M53" si="54">L52+C52</f>
        <v>188</v>
      </c>
      <c r="N52" s="287"/>
      <c r="O52" s="288"/>
      <c r="P52" s="196">
        <v>105</v>
      </c>
      <c r="Q52" s="197">
        <f t="shared" ref="Q52:Q53" si="55">P52+C52</f>
        <v>154</v>
      </c>
      <c r="R52" s="287"/>
      <c r="S52" s="288"/>
      <c r="T52" s="196">
        <v>128</v>
      </c>
      <c r="U52" s="197">
        <f t="shared" ref="U52:U53" si="56">T52+C52</f>
        <v>177</v>
      </c>
      <c r="V52" s="287"/>
      <c r="W52" s="288"/>
      <c r="X52" s="199">
        <f t="shared" si="31"/>
        <v>921</v>
      </c>
      <c r="Y52" s="198">
        <f>D52+H52+L52+P52+T52</f>
        <v>676</v>
      </c>
      <c r="Z52" s="200">
        <f>AVERAGE(E52,I52,M52,Q52,U52)</f>
        <v>184.2</v>
      </c>
      <c r="AA52" s="201">
        <f>AVERAGE(E52,I52,M52,Q52,U52)-C52</f>
        <v>135.19999999999999</v>
      </c>
      <c r="AB52" s="283"/>
    </row>
    <row r="53" spans="1:28" s="195" customFormat="1" ht="16.8" customHeight="1" thickBot="1" x14ac:dyDescent="0.35">
      <c r="A53" s="247"/>
      <c r="B53" s="202" t="s">
        <v>68</v>
      </c>
      <c r="C53" s="228">
        <v>6</v>
      </c>
      <c r="D53" s="203">
        <v>187</v>
      </c>
      <c r="E53" s="197">
        <f t="shared" si="52"/>
        <v>193</v>
      </c>
      <c r="F53" s="289"/>
      <c r="G53" s="290"/>
      <c r="H53" s="204">
        <v>187</v>
      </c>
      <c r="I53" s="199">
        <f t="shared" si="53"/>
        <v>193</v>
      </c>
      <c r="J53" s="289"/>
      <c r="K53" s="290"/>
      <c r="L53" s="198">
        <v>170</v>
      </c>
      <c r="M53" s="199">
        <f t="shared" si="54"/>
        <v>176</v>
      </c>
      <c r="N53" s="289"/>
      <c r="O53" s="290"/>
      <c r="P53" s="196">
        <v>204</v>
      </c>
      <c r="Q53" s="197">
        <f t="shared" si="55"/>
        <v>210</v>
      </c>
      <c r="R53" s="289"/>
      <c r="S53" s="290"/>
      <c r="T53" s="196">
        <v>197</v>
      </c>
      <c r="U53" s="197">
        <f t="shared" si="56"/>
        <v>203</v>
      </c>
      <c r="V53" s="289"/>
      <c r="W53" s="290"/>
      <c r="X53" s="205">
        <f t="shared" si="31"/>
        <v>975</v>
      </c>
      <c r="Y53" s="204">
        <f>D53+H53+L53+P53+T53</f>
        <v>945</v>
      </c>
      <c r="Z53" s="206">
        <f>AVERAGE(E53,I53,M53,Q53,U53)</f>
        <v>195</v>
      </c>
      <c r="AA53" s="207">
        <f>AVERAGE(E53,I53,M53,Q53,U53)-C53</f>
        <v>189</v>
      </c>
      <c r="AB53" s="284"/>
    </row>
    <row r="54" spans="1:28" s="195" customFormat="1" ht="48.75" customHeight="1" thickBot="1" x14ac:dyDescent="0.3">
      <c r="A54" s="247"/>
      <c r="B54" s="217" t="s">
        <v>26</v>
      </c>
      <c r="C54" s="230">
        <f>SUM(C55:C57)</f>
        <v>107</v>
      </c>
      <c r="D54" s="183">
        <f>SUM(D55:D57)</f>
        <v>463</v>
      </c>
      <c r="E54" s="208">
        <f>SUM(E55:E57)</f>
        <v>570</v>
      </c>
      <c r="F54" s="208">
        <f>E34</f>
        <v>454</v>
      </c>
      <c r="G54" s="189" t="str">
        <f>B34</f>
        <v>ITshop</v>
      </c>
      <c r="H54" s="209">
        <f>SUM(H55:H57)</f>
        <v>518</v>
      </c>
      <c r="I54" s="208">
        <f>SUM(I55:I57)</f>
        <v>625</v>
      </c>
      <c r="J54" s="208">
        <f>I42</f>
        <v>584</v>
      </c>
      <c r="K54" s="189" t="str">
        <f>B42</f>
        <v>Rakvere Bowling</v>
      </c>
      <c r="L54" s="191">
        <f>SUM(L55:L57)</f>
        <v>562</v>
      </c>
      <c r="M54" s="211">
        <f>SUM(M55:M57)</f>
        <v>669</v>
      </c>
      <c r="N54" s="208">
        <f>M50</f>
        <v>566</v>
      </c>
      <c r="O54" s="189" t="str">
        <f>B50</f>
        <v>Latestoil</v>
      </c>
      <c r="P54" s="190">
        <f>SUM(P55:P57)</f>
        <v>501</v>
      </c>
      <c r="Q54" s="211">
        <f>SUM(Q55:Q57)</f>
        <v>608</v>
      </c>
      <c r="R54" s="208">
        <f>Q38</f>
        <v>604</v>
      </c>
      <c r="S54" s="189" t="str">
        <f>B38</f>
        <v>Würth</v>
      </c>
      <c r="T54" s="190">
        <f>SUM(T55:T57)</f>
        <v>485</v>
      </c>
      <c r="U54" s="211">
        <f>SUM(U55:U57)</f>
        <v>592</v>
      </c>
      <c r="V54" s="208">
        <f>U46</f>
        <v>539</v>
      </c>
      <c r="W54" s="189" t="str">
        <f>B46</f>
        <v>IKI</v>
      </c>
      <c r="X54" s="192">
        <f t="shared" si="31"/>
        <v>3064</v>
      </c>
      <c r="Y54" s="190">
        <f>SUM(Y55:Y57)</f>
        <v>2529</v>
      </c>
      <c r="Z54" s="212">
        <f>AVERAGE(Z55,Z56,Z57)</f>
        <v>204.26666666666665</v>
      </c>
      <c r="AA54" s="194">
        <f>AVERAGE(AA55,AA56,AA57)</f>
        <v>168.6</v>
      </c>
      <c r="AB54" s="282">
        <f>F55+J55+N55+R55+V55</f>
        <v>5</v>
      </c>
    </row>
    <row r="55" spans="1:28" s="195" customFormat="1" ht="16.2" customHeight="1" x14ac:dyDescent="0.25">
      <c r="A55" s="247"/>
      <c r="B55" s="219" t="s">
        <v>150</v>
      </c>
      <c r="C55" s="227">
        <v>19</v>
      </c>
      <c r="D55" s="196">
        <v>144</v>
      </c>
      <c r="E55" s="197">
        <f>D55+C55</f>
        <v>163</v>
      </c>
      <c r="F55" s="285">
        <v>1</v>
      </c>
      <c r="G55" s="286"/>
      <c r="H55" s="198">
        <v>189</v>
      </c>
      <c r="I55" s="199">
        <f>H55+C55</f>
        <v>208</v>
      </c>
      <c r="J55" s="285">
        <v>1</v>
      </c>
      <c r="K55" s="286"/>
      <c r="L55" s="198">
        <v>253</v>
      </c>
      <c r="M55" s="199">
        <f>L55+C55</f>
        <v>272</v>
      </c>
      <c r="N55" s="285">
        <v>1</v>
      </c>
      <c r="O55" s="286"/>
      <c r="P55" s="198">
        <v>198</v>
      </c>
      <c r="Q55" s="197">
        <f>P55+C55</f>
        <v>217</v>
      </c>
      <c r="R55" s="285">
        <v>1</v>
      </c>
      <c r="S55" s="286"/>
      <c r="T55" s="196">
        <v>161</v>
      </c>
      <c r="U55" s="197">
        <f>T55+C55</f>
        <v>180</v>
      </c>
      <c r="V55" s="285">
        <v>1</v>
      </c>
      <c r="W55" s="286"/>
      <c r="X55" s="199">
        <f t="shared" si="31"/>
        <v>1040</v>
      </c>
      <c r="Y55" s="198">
        <f>D55+H55+L55+P55+T55</f>
        <v>945</v>
      </c>
      <c r="Z55" s="200">
        <f>AVERAGE(E55,I55,M55,Q55,U55)</f>
        <v>208</v>
      </c>
      <c r="AA55" s="201">
        <f>AVERAGE(E55,I55,M55,Q55,U55)-C55</f>
        <v>189</v>
      </c>
      <c r="AB55" s="283"/>
    </row>
    <row r="56" spans="1:28" s="195" customFormat="1" ht="16.2" customHeight="1" x14ac:dyDescent="0.25">
      <c r="A56" s="247"/>
      <c r="B56" s="220" t="s">
        <v>215</v>
      </c>
      <c r="C56" s="227">
        <v>60</v>
      </c>
      <c r="D56" s="196">
        <v>162</v>
      </c>
      <c r="E56" s="197">
        <f t="shared" ref="E56:E57" si="57">D56+C56</f>
        <v>222</v>
      </c>
      <c r="F56" s="287"/>
      <c r="G56" s="288"/>
      <c r="H56" s="198">
        <v>144</v>
      </c>
      <c r="I56" s="199">
        <f t="shared" ref="I56:I57" si="58">H56+C56</f>
        <v>204</v>
      </c>
      <c r="J56" s="287"/>
      <c r="K56" s="288"/>
      <c r="L56" s="198">
        <v>143</v>
      </c>
      <c r="M56" s="199">
        <f t="shared" ref="M56:M57" si="59">L56+C56</f>
        <v>203</v>
      </c>
      <c r="N56" s="287"/>
      <c r="O56" s="288"/>
      <c r="P56" s="196">
        <v>149</v>
      </c>
      <c r="Q56" s="197">
        <f t="shared" ref="Q56:Q57" si="60">P56+C56</f>
        <v>209</v>
      </c>
      <c r="R56" s="287"/>
      <c r="S56" s="288"/>
      <c r="T56" s="196">
        <v>157</v>
      </c>
      <c r="U56" s="197">
        <f t="shared" ref="U56:U57" si="61">T56+C56</f>
        <v>217</v>
      </c>
      <c r="V56" s="287"/>
      <c r="W56" s="288"/>
      <c r="X56" s="199">
        <f t="shared" si="31"/>
        <v>1055</v>
      </c>
      <c r="Y56" s="198">
        <f>D56+H56+L56+P56+T56</f>
        <v>755</v>
      </c>
      <c r="Z56" s="200">
        <f>AVERAGE(E56,I56,M56,Q56,U56)</f>
        <v>211</v>
      </c>
      <c r="AA56" s="201">
        <f>AVERAGE(E56,I56,M56,Q56,U56)-C56</f>
        <v>151</v>
      </c>
      <c r="AB56" s="283"/>
    </row>
    <row r="57" spans="1:28" s="195" customFormat="1" ht="16.8" customHeight="1" thickBot="1" x14ac:dyDescent="0.35">
      <c r="A57" s="247"/>
      <c r="B57" s="221" t="s">
        <v>152</v>
      </c>
      <c r="C57" s="228">
        <v>28</v>
      </c>
      <c r="D57" s="203">
        <v>157</v>
      </c>
      <c r="E57" s="197">
        <f t="shared" si="57"/>
        <v>185</v>
      </c>
      <c r="F57" s="289"/>
      <c r="G57" s="290"/>
      <c r="H57" s="204">
        <v>185</v>
      </c>
      <c r="I57" s="199">
        <f t="shared" si="58"/>
        <v>213</v>
      </c>
      <c r="J57" s="289"/>
      <c r="K57" s="290"/>
      <c r="L57" s="198">
        <v>166</v>
      </c>
      <c r="M57" s="199">
        <f t="shared" si="59"/>
        <v>194</v>
      </c>
      <c r="N57" s="289"/>
      <c r="O57" s="290"/>
      <c r="P57" s="196">
        <v>154</v>
      </c>
      <c r="Q57" s="197">
        <f t="shared" si="60"/>
        <v>182</v>
      </c>
      <c r="R57" s="289"/>
      <c r="S57" s="290"/>
      <c r="T57" s="196">
        <v>167</v>
      </c>
      <c r="U57" s="197">
        <f t="shared" si="61"/>
        <v>195</v>
      </c>
      <c r="V57" s="289"/>
      <c r="W57" s="290"/>
      <c r="X57" s="205">
        <f t="shared" si="31"/>
        <v>969</v>
      </c>
      <c r="Y57" s="204">
        <f>D57+H57+L57+P57+T57</f>
        <v>829</v>
      </c>
      <c r="Z57" s="206">
        <f>AVERAGE(E57,I57,M57,Q57,U57)</f>
        <v>193.8</v>
      </c>
      <c r="AA57" s="207">
        <f>AVERAGE(E57,I57,M57,Q57,U57)-C57</f>
        <v>165.8</v>
      </c>
      <c r="AB57" s="284"/>
    </row>
    <row r="58" spans="1:28" ht="34.950000000000003" customHeight="1" x14ac:dyDescent="0.3"/>
    <row r="59" spans="1:28" ht="22.2" x14ac:dyDescent="0.3">
      <c r="B59" s="150"/>
      <c r="C59" s="151"/>
      <c r="D59" s="152"/>
      <c r="E59" s="153"/>
      <c r="F59" s="153"/>
      <c r="G59" s="153" t="s">
        <v>211</v>
      </c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1"/>
      <c r="S59" s="151"/>
      <c r="T59" s="151"/>
      <c r="U59" s="154"/>
      <c r="V59" s="235" t="s">
        <v>109</v>
      </c>
      <c r="W59" s="155"/>
      <c r="X59" s="155"/>
      <c r="Y59" s="155"/>
      <c r="Z59" s="151"/>
      <c r="AA59" s="151"/>
      <c r="AB59" s="152"/>
    </row>
    <row r="60" spans="1:28" ht="21" thickBot="1" x14ac:dyDescent="0.4">
      <c r="B60" s="236" t="s">
        <v>93</v>
      </c>
      <c r="C60" s="156"/>
      <c r="D60" s="152"/>
      <c r="E60" s="157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2"/>
    </row>
    <row r="61" spans="1:28" x14ac:dyDescent="0.3">
      <c r="B61" s="158" t="s">
        <v>2</v>
      </c>
      <c r="C61" s="159" t="s">
        <v>46</v>
      </c>
      <c r="D61" s="160"/>
      <c r="E61" s="255" t="s">
        <v>94</v>
      </c>
      <c r="F61" s="293" t="s">
        <v>95</v>
      </c>
      <c r="G61" s="294"/>
      <c r="H61" s="163"/>
      <c r="I61" s="255" t="s">
        <v>96</v>
      </c>
      <c r="J61" s="293" t="s">
        <v>95</v>
      </c>
      <c r="K61" s="294"/>
      <c r="L61" s="164"/>
      <c r="M61" s="255" t="s">
        <v>97</v>
      </c>
      <c r="N61" s="293" t="s">
        <v>95</v>
      </c>
      <c r="O61" s="294"/>
      <c r="P61" s="164"/>
      <c r="Q61" s="255" t="s">
        <v>98</v>
      </c>
      <c r="R61" s="293" t="s">
        <v>95</v>
      </c>
      <c r="S61" s="294"/>
      <c r="T61" s="165"/>
      <c r="U61" s="255" t="s">
        <v>99</v>
      </c>
      <c r="V61" s="293" t="s">
        <v>95</v>
      </c>
      <c r="W61" s="294"/>
      <c r="X61" s="255" t="s">
        <v>100</v>
      </c>
      <c r="Y61" s="166"/>
      <c r="Z61" s="167" t="s">
        <v>101</v>
      </c>
      <c r="AA61" s="168" t="s">
        <v>6</v>
      </c>
      <c r="AB61" s="169" t="s">
        <v>100</v>
      </c>
    </row>
    <row r="62" spans="1:28" ht="17.399999999999999" thickBot="1" x14ac:dyDescent="0.35">
      <c r="A62" s="170"/>
      <c r="B62" s="171" t="s">
        <v>102</v>
      </c>
      <c r="C62" s="172"/>
      <c r="D62" s="173"/>
      <c r="E62" s="174" t="s">
        <v>103</v>
      </c>
      <c r="F62" s="291" t="s">
        <v>104</v>
      </c>
      <c r="G62" s="292"/>
      <c r="H62" s="175"/>
      <c r="I62" s="174" t="s">
        <v>103</v>
      </c>
      <c r="J62" s="291" t="s">
        <v>104</v>
      </c>
      <c r="K62" s="292"/>
      <c r="L62" s="174"/>
      <c r="M62" s="174" t="s">
        <v>103</v>
      </c>
      <c r="N62" s="291" t="s">
        <v>104</v>
      </c>
      <c r="O62" s="292"/>
      <c r="P62" s="174"/>
      <c r="Q62" s="174" t="s">
        <v>103</v>
      </c>
      <c r="R62" s="291" t="s">
        <v>104</v>
      </c>
      <c r="S62" s="292"/>
      <c r="T62" s="176"/>
      <c r="U62" s="174" t="s">
        <v>103</v>
      </c>
      <c r="V62" s="291" t="s">
        <v>104</v>
      </c>
      <c r="W62" s="292"/>
      <c r="X62" s="177" t="s">
        <v>103</v>
      </c>
      <c r="Y62" s="178" t="s">
        <v>105</v>
      </c>
      <c r="Z62" s="179" t="s">
        <v>106</v>
      </c>
      <c r="AA62" s="180" t="s">
        <v>107</v>
      </c>
      <c r="AB62" s="181" t="s">
        <v>4</v>
      </c>
    </row>
    <row r="63" spans="1:28" ht="48.75" customHeight="1" thickBot="1" x14ac:dyDescent="0.35">
      <c r="A63" s="246"/>
      <c r="B63" s="224" t="s">
        <v>118</v>
      </c>
      <c r="C63" s="231">
        <f>SUM(C64:C66)-30</f>
        <v>67</v>
      </c>
      <c r="D63" s="183">
        <f>SUM(D64:D66)</f>
        <v>365</v>
      </c>
      <c r="E63" s="184">
        <f>SUM(E64:E66)-30</f>
        <v>432</v>
      </c>
      <c r="F63" s="185">
        <f>E83</f>
        <v>542</v>
      </c>
      <c r="G63" s="186" t="str">
        <f>B83</f>
        <v>Aroz3D</v>
      </c>
      <c r="H63" s="187">
        <f>SUM(H64:H66)</f>
        <v>342</v>
      </c>
      <c r="I63" s="188">
        <f>SUM(I64:I66)-30</f>
        <v>409</v>
      </c>
      <c r="J63" s="188">
        <f>I79</f>
        <v>497</v>
      </c>
      <c r="K63" s="189" t="str">
        <f>B79</f>
        <v>Rakvere Teater</v>
      </c>
      <c r="L63" s="190">
        <f>SUM(L64:L66)</f>
        <v>347</v>
      </c>
      <c r="M63" s="185">
        <f>SUM(M64:M66)-30</f>
        <v>414</v>
      </c>
      <c r="N63" s="185">
        <f>M75</f>
        <v>544</v>
      </c>
      <c r="O63" s="186" t="str">
        <f>B75</f>
        <v>Team 29</v>
      </c>
      <c r="P63" s="191">
        <f>SUM(P64:P66)</f>
        <v>480</v>
      </c>
      <c r="Q63" s="185">
        <f>SUM(Q64:Q66)-30</f>
        <v>547</v>
      </c>
      <c r="R63" s="185">
        <f>Q71</f>
        <v>493</v>
      </c>
      <c r="S63" s="186" t="str">
        <f>B71</f>
        <v>Kunda Trans</v>
      </c>
      <c r="T63" s="191">
        <f>SUM(T64:T66)</f>
        <v>439</v>
      </c>
      <c r="U63" s="185">
        <f>SUM(U64:U66)-30</f>
        <v>506</v>
      </c>
      <c r="V63" s="185">
        <f>U67</f>
        <v>534</v>
      </c>
      <c r="W63" s="186" t="str">
        <f>B67</f>
        <v>Metsasõbrad</v>
      </c>
      <c r="X63" s="192">
        <f t="shared" ref="X63:X86" si="62">E63+I63+M63+Q63+U63</f>
        <v>2308</v>
      </c>
      <c r="Y63" s="190">
        <f>SUM(Y64:Y66)</f>
        <v>1973</v>
      </c>
      <c r="Z63" s="193">
        <f>AVERAGE(Z64,Z65,Z66)</f>
        <v>163.86666666666665</v>
      </c>
      <c r="AA63" s="194">
        <f>AVERAGE(AA64,AA65,AA66)</f>
        <v>131.53333333333333</v>
      </c>
      <c r="AB63" s="282">
        <f>F64+J64+N64+R64+V64</f>
        <v>1</v>
      </c>
    </row>
    <row r="64" spans="1:28" ht="16.8" customHeight="1" x14ac:dyDescent="0.3">
      <c r="A64" s="247"/>
      <c r="B64" s="213" t="s">
        <v>149</v>
      </c>
      <c r="C64" s="226">
        <v>43</v>
      </c>
      <c r="D64" s="196">
        <v>124</v>
      </c>
      <c r="E64" s="197">
        <f>D64+C64</f>
        <v>167</v>
      </c>
      <c r="F64" s="285">
        <v>0</v>
      </c>
      <c r="G64" s="286"/>
      <c r="H64" s="198">
        <v>121</v>
      </c>
      <c r="I64" s="199">
        <f>H64+C64</f>
        <v>164</v>
      </c>
      <c r="J64" s="285">
        <v>0</v>
      </c>
      <c r="K64" s="286"/>
      <c r="L64" s="198">
        <v>102</v>
      </c>
      <c r="M64" s="199">
        <f>L64+C64</f>
        <v>145</v>
      </c>
      <c r="N64" s="285">
        <v>0</v>
      </c>
      <c r="O64" s="286"/>
      <c r="P64" s="198">
        <v>118</v>
      </c>
      <c r="Q64" s="197">
        <f>P64+C64</f>
        <v>161</v>
      </c>
      <c r="R64" s="285">
        <v>1</v>
      </c>
      <c r="S64" s="286"/>
      <c r="T64" s="196">
        <v>137</v>
      </c>
      <c r="U64" s="197">
        <f>T64+C64</f>
        <v>180</v>
      </c>
      <c r="V64" s="285">
        <v>0</v>
      </c>
      <c r="W64" s="286"/>
      <c r="X64" s="199">
        <f t="shared" si="62"/>
        <v>817</v>
      </c>
      <c r="Y64" s="198">
        <f>D64+H64+L64+P64+T64</f>
        <v>602</v>
      </c>
      <c r="Z64" s="200">
        <f>AVERAGE(E64,I64,M64,Q64,U64)</f>
        <v>163.4</v>
      </c>
      <c r="AA64" s="201">
        <f>AVERAGE(E64,I64,M64,Q64,U64)-C64</f>
        <v>120.4</v>
      </c>
      <c r="AB64" s="283"/>
    </row>
    <row r="65" spans="1:28" s="170" customFormat="1" ht="16.2" customHeight="1" x14ac:dyDescent="0.25">
      <c r="A65" s="247"/>
      <c r="B65" s="214" t="s">
        <v>147</v>
      </c>
      <c r="C65" s="227">
        <v>23</v>
      </c>
      <c r="D65" s="196">
        <v>113</v>
      </c>
      <c r="E65" s="197">
        <f t="shared" ref="E65:E70" si="63">D65+C65</f>
        <v>136</v>
      </c>
      <c r="F65" s="287"/>
      <c r="G65" s="288"/>
      <c r="H65" s="198">
        <v>113</v>
      </c>
      <c r="I65" s="199">
        <f t="shared" ref="I65:I66" si="64">H65+C65</f>
        <v>136</v>
      </c>
      <c r="J65" s="287"/>
      <c r="K65" s="288"/>
      <c r="L65" s="198">
        <v>115</v>
      </c>
      <c r="M65" s="199">
        <f t="shared" ref="M65:M66" si="65">L65+C65</f>
        <v>138</v>
      </c>
      <c r="N65" s="287"/>
      <c r="O65" s="288"/>
      <c r="P65" s="196">
        <v>160</v>
      </c>
      <c r="Q65" s="197">
        <f t="shared" ref="Q65:Q66" si="66">P65+C65</f>
        <v>183</v>
      </c>
      <c r="R65" s="287"/>
      <c r="S65" s="288"/>
      <c r="T65" s="196">
        <v>144</v>
      </c>
      <c r="U65" s="197">
        <f t="shared" ref="U65:U66" si="67">T65+C65</f>
        <v>167</v>
      </c>
      <c r="V65" s="287"/>
      <c r="W65" s="288"/>
      <c r="X65" s="199">
        <f t="shared" si="62"/>
        <v>760</v>
      </c>
      <c r="Y65" s="198">
        <f>D65+H65+L65+P65+T65</f>
        <v>645</v>
      </c>
      <c r="Z65" s="200">
        <f>AVERAGE(E65,I65,M65,Q65,U65)</f>
        <v>152</v>
      </c>
      <c r="AA65" s="201">
        <f>AVERAGE(E65,I65,M65,Q65,U65)-C65</f>
        <v>129</v>
      </c>
      <c r="AB65" s="283"/>
    </row>
    <row r="66" spans="1:28" s="170" customFormat="1" ht="17.399999999999999" customHeight="1" thickBot="1" x14ac:dyDescent="0.35">
      <c r="A66" s="247"/>
      <c r="B66" s="202" t="s">
        <v>148</v>
      </c>
      <c r="C66" s="228">
        <v>31</v>
      </c>
      <c r="D66" s="203">
        <v>128</v>
      </c>
      <c r="E66" s="197">
        <f t="shared" si="63"/>
        <v>159</v>
      </c>
      <c r="F66" s="289"/>
      <c r="G66" s="290"/>
      <c r="H66" s="204">
        <v>108</v>
      </c>
      <c r="I66" s="199">
        <f t="shared" si="64"/>
        <v>139</v>
      </c>
      <c r="J66" s="289"/>
      <c r="K66" s="290"/>
      <c r="L66" s="198">
        <v>130</v>
      </c>
      <c r="M66" s="199">
        <f t="shared" si="65"/>
        <v>161</v>
      </c>
      <c r="N66" s="289"/>
      <c r="O66" s="290"/>
      <c r="P66" s="196">
        <v>202</v>
      </c>
      <c r="Q66" s="197">
        <f t="shared" si="66"/>
        <v>233</v>
      </c>
      <c r="R66" s="289"/>
      <c r="S66" s="290"/>
      <c r="T66" s="196">
        <v>158</v>
      </c>
      <c r="U66" s="197">
        <f t="shared" si="67"/>
        <v>189</v>
      </c>
      <c r="V66" s="289"/>
      <c r="W66" s="290"/>
      <c r="X66" s="205">
        <f t="shared" si="62"/>
        <v>881</v>
      </c>
      <c r="Y66" s="204">
        <f>D66+H66+L66+P66+T66</f>
        <v>726</v>
      </c>
      <c r="Z66" s="206">
        <f>AVERAGE(E66,I66,M66,Q66,U66)</f>
        <v>176.2</v>
      </c>
      <c r="AA66" s="207">
        <f>AVERAGE(E66,I66,M66,Q66,U66)-C66</f>
        <v>145.19999999999999</v>
      </c>
      <c r="AB66" s="284"/>
    </row>
    <row r="67" spans="1:28" s="195" customFormat="1" ht="48.75" customHeight="1" thickBot="1" x14ac:dyDescent="0.3">
      <c r="A67" s="247"/>
      <c r="B67" s="239" t="s">
        <v>30</v>
      </c>
      <c r="C67" s="229">
        <f>SUM(C68:C70)</f>
        <v>100</v>
      </c>
      <c r="D67" s="183">
        <f>SUM(D68:D70)</f>
        <v>520</v>
      </c>
      <c r="E67" s="208">
        <f>SUM(E68:E70)</f>
        <v>620</v>
      </c>
      <c r="F67" s="208">
        <f>E79</f>
        <v>509</v>
      </c>
      <c r="G67" s="189" t="str">
        <f>B79</f>
        <v>Rakvere Teater</v>
      </c>
      <c r="H67" s="209">
        <f>SUM(H68:H70)</f>
        <v>426</v>
      </c>
      <c r="I67" s="208">
        <f>SUM(I68:I70)</f>
        <v>526</v>
      </c>
      <c r="J67" s="208">
        <f>I75</f>
        <v>535</v>
      </c>
      <c r="K67" s="189" t="str">
        <f>B75</f>
        <v>Team 29</v>
      </c>
      <c r="L67" s="190">
        <f>SUM(L68:L70)</f>
        <v>437</v>
      </c>
      <c r="M67" s="210">
        <f>SUM(M68:M70)</f>
        <v>537</v>
      </c>
      <c r="N67" s="208">
        <f>M71</f>
        <v>589</v>
      </c>
      <c r="O67" s="189" t="str">
        <f>B71</f>
        <v>Kunda Trans</v>
      </c>
      <c r="P67" s="190">
        <f>SUM(P68:P70)</f>
        <v>352</v>
      </c>
      <c r="Q67" s="185">
        <f>SUM(Q68:Q70)</f>
        <v>452</v>
      </c>
      <c r="R67" s="208">
        <f>Q83</f>
        <v>589</v>
      </c>
      <c r="S67" s="189" t="str">
        <f>B83</f>
        <v>Aroz3D</v>
      </c>
      <c r="T67" s="190">
        <f>SUM(T68:T70)</f>
        <v>434</v>
      </c>
      <c r="U67" s="211">
        <f>SUM(U68:U70)</f>
        <v>534</v>
      </c>
      <c r="V67" s="208">
        <f>U63</f>
        <v>506</v>
      </c>
      <c r="W67" s="189" t="str">
        <f>B63</f>
        <v>VERX 2</v>
      </c>
      <c r="X67" s="192">
        <f t="shared" si="62"/>
        <v>2669</v>
      </c>
      <c r="Y67" s="190">
        <f>SUM(Y68:Y70)</f>
        <v>2169</v>
      </c>
      <c r="Z67" s="212">
        <f>AVERAGE(Z68,Z69,Z70)</f>
        <v>177.93333333333331</v>
      </c>
      <c r="AA67" s="194">
        <f>AVERAGE(AA68,AA69,AA70)</f>
        <v>144.6</v>
      </c>
      <c r="AB67" s="282">
        <f>F68+J68+N68+R68+V68</f>
        <v>2</v>
      </c>
    </row>
    <row r="68" spans="1:28" s="195" customFormat="1" ht="16.2" customHeight="1" x14ac:dyDescent="0.25">
      <c r="A68" s="247"/>
      <c r="B68" s="241" t="s">
        <v>144</v>
      </c>
      <c r="C68" s="227">
        <v>27</v>
      </c>
      <c r="D68" s="196">
        <v>138</v>
      </c>
      <c r="E68" s="197">
        <f>D68+C68</f>
        <v>165</v>
      </c>
      <c r="F68" s="285">
        <v>1</v>
      </c>
      <c r="G68" s="286"/>
      <c r="H68" s="198">
        <v>165</v>
      </c>
      <c r="I68" s="199">
        <f>H68+C68</f>
        <v>192</v>
      </c>
      <c r="J68" s="285">
        <v>0</v>
      </c>
      <c r="K68" s="286"/>
      <c r="L68" s="198">
        <v>151</v>
      </c>
      <c r="M68" s="199">
        <f>L68+C68</f>
        <v>178</v>
      </c>
      <c r="N68" s="285">
        <v>0</v>
      </c>
      <c r="O68" s="286"/>
      <c r="P68" s="198">
        <v>125</v>
      </c>
      <c r="Q68" s="197">
        <f>P68+C68</f>
        <v>152</v>
      </c>
      <c r="R68" s="285">
        <v>0</v>
      </c>
      <c r="S68" s="286"/>
      <c r="T68" s="196">
        <v>188</v>
      </c>
      <c r="U68" s="197">
        <f>T68+C68</f>
        <v>215</v>
      </c>
      <c r="V68" s="285">
        <v>1</v>
      </c>
      <c r="W68" s="286"/>
      <c r="X68" s="199">
        <f t="shared" si="62"/>
        <v>902</v>
      </c>
      <c r="Y68" s="198">
        <f>D68+H68+L68+P68+T68</f>
        <v>767</v>
      </c>
      <c r="Z68" s="200">
        <f>AVERAGE(E68,I68,M68,Q68,U68)</f>
        <v>180.4</v>
      </c>
      <c r="AA68" s="201">
        <f>AVERAGE(E68,I68,M68,Q68,U68)-C68</f>
        <v>153.4</v>
      </c>
      <c r="AB68" s="283"/>
    </row>
    <row r="69" spans="1:28" s="195" customFormat="1" ht="16.2" customHeight="1" x14ac:dyDescent="0.25">
      <c r="A69" s="247"/>
      <c r="B69" s="242" t="s">
        <v>145</v>
      </c>
      <c r="C69" s="227">
        <v>41</v>
      </c>
      <c r="D69" s="196">
        <v>202</v>
      </c>
      <c r="E69" s="197">
        <f t="shared" si="63"/>
        <v>243</v>
      </c>
      <c r="F69" s="287"/>
      <c r="G69" s="288"/>
      <c r="H69" s="198">
        <v>135</v>
      </c>
      <c r="I69" s="199">
        <f t="shared" ref="I69:I70" si="68">H69+C69</f>
        <v>176</v>
      </c>
      <c r="J69" s="287"/>
      <c r="K69" s="288"/>
      <c r="L69" s="198">
        <v>157</v>
      </c>
      <c r="M69" s="199">
        <f t="shared" ref="M69:M70" si="69">L69+C69</f>
        <v>198</v>
      </c>
      <c r="N69" s="287"/>
      <c r="O69" s="288"/>
      <c r="P69" s="196">
        <v>121</v>
      </c>
      <c r="Q69" s="197">
        <f t="shared" ref="Q69:Q70" si="70">P69+C69</f>
        <v>162</v>
      </c>
      <c r="R69" s="287"/>
      <c r="S69" s="288"/>
      <c r="T69" s="196">
        <v>107</v>
      </c>
      <c r="U69" s="197">
        <f t="shared" ref="U69:U70" si="71">T69+C69</f>
        <v>148</v>
      </c>
      <c r="V69" s="287"/>
      <c r="W69" s="288"/>
      <c r="X69" s="199">
        <f t="shared" si="62"/>
        <v>927</v>
      </c>
      <c r="Y69" s="198">
        <f>D69+H69+L69+P69+T69</f>
        <v>722</v>
      </c>
      <c r="Z69" s="200">
        <f>AVERAGE(E69,I69,M69,Q69,U69)</f>
        <v>185.4</v>
      </c>
      <c r="AA69" s="201">
        <f>AVERAGE(E69,I69,M69,Q69,U69)-C69</f>
        <v>144.4</v>
      </c>
      <c r="AB69" s="283"/>
    </row>
    <row r="70" spans="1:28" s="195" customFormat="1" ht="16.8" customHeight="1" thickBot="1" x14ac:dyDescent="0.35">
      <c r="A70" s="247"/>
      <c r="B70" s="202" t="s">
        <v>146</v>
      </c>
      <c r="C70" s="228">
        <v>32</v>
      </c>
      <c r="D70" s="203">
        <v>180</v>
      </c>
      <c r="E70" s="197">
        <f t="shared" si="63"/>
        <v>212</v>
      </c>
      <c r="F70" s="289"/>
      <c r="G70" s="290"/>
      <c r="H70" s="204">
        <v>126</v>
      </c>
      <c r="I70" s="199">
        <f t="shared" si="68"/>
        <v>158</v>
      </c>
      <c r="J70" s="289"/>
      <c r="K70" s="290"/>
      <c r="L70" s="198">
        <v>129</v>
      </c>
      <c r="M70" s="199">
        <f t="shared" si="69"/>
        <v>161</v>
      </c>
      <c r="N70" s="289"/>
      <c r="O70" s="290"/>
      <c r="P70" s="196">
        <v>106</v>
      </c>
      <c r="Q70" s="197">
        <f t="shared" si="70"/>
        <v>138</v>
      </c>
      <c r="R70" s="289"/>
      <c r="S70" s="290"/>
      <c r="T70" s="196">
        <v>139</v>
      </c>
      <c r="U70" s="197">
        <f t="shared" si="71"/>
        <v>171</v>
      </c>
      <c r="V70" s="289"/>
      <c r="W70" s="290"/>
      <c r="X70" s="205">
        <f t="shared" si="62"/>
        <v>840</v>
      </c>
      <c r="Y70" s="204">
        <f>D70+H70+L70+P70+T70</f>
        <v>680</v>
      </c>
      <c r="Z70" s="206">
        <f>AVERAGE(E70,I70,M70,Q70,U70)</f>
        <v>168</v>
      </c>
      <c r="AA70" s="207">
        <f>AVERAGE(E70,I70,M70,Q70,U70)-C70</f>
        <v>136</v>
      </c>
      <c r="AB70" s="284"/>
    </row>
    <row r="71" spans="1:28" s="195" customFormat="1" ht="44.4" customHeight="1" thickBot="1" x14ac:dyDescent="0.3">
      <c r="A71" s="247"/>
      <c r="B71" s="224" t="s">
        <v>32</v>
      </c>
      <c r="C71" s="229">
        <f>SUM(C72:C74)</f>
        <v>123</v>
      </c>
      <c r="D71" s="183">
        <f>SUM(D72:D74)</f>
        <v>481</v>
      </c>
      <c r="E71" s="208">
        <f>SUM(E72:E74)</f>
        <v>604</v>
      </c>
      <c r="F71" s="208">
        <f>E75</f>
        <v>560</v>
      </c>
      <c r="G71" s="189" t="str">
        <f>B75</f>
        <v>Team 29</v>
      </c>
      <c r="H71" s="209">
        <f>SUM(H72:H74)</f>
        <v>503</v>
      </c>
      <c r="I71" s="208">
        <f>SUM(I72:I74)</f>
        <v>626</v>
      </c>
      <c r="J71" s="208">
        <f>I83</f>
        <v>522</v>
      </c>
      <c r="K71" s="189" t="str">
        <f>B83</f>
        <v>Aroz3D</v>
      </c>
      <c r="L71" s="190">
        <f>SUM(L72:L74)</f>
        <v>466</v>
      </c>
      <c r="M71" s="208">
        <f>SUM(M72:M74)</f>
        <v>589</v>
      </c>
      <c r="N71" s="208">
        <f>M67</f>
        <v>537</v>
      </c>
      <c r="O71" s="189" t="str">
        <f>B67</f>
        <v>Metsasõbrad</v>
      </c>
      <c r="P71" s="190">
        <f>SUM(P72:P74)</f>
        <v>370</v>
      </c>
      <c r="Q71" s="208">
        <f>SUM(Q72:Q74)</f>
        <v>493</v>
      </c>
      <c r="R71" s="208">
        <f>Q63</f>
        <v>547</v>
      </c>
      <c r="S71" s="189" t="str">
        <f>B63</f>
        <v>VERX 2</v>
      </c>
      <c r="T71" s="190">
        <f>SUM(T72:T74)</f>
        <v>390</v>
      </c>
      <c r="U71" s="208">
        <f>SUM(U72:U74)</f>
        <v>513</v>
      </c>
      <c r="V71" s="208">
        <f>U79</f>
        <v>551</v>
      </c>
      <c r="W71" s="189" t="str">
        <f>B79</f>
        <v>Rakvere Teater</v>
      </c>
      <c r="X71" s="192">
        <f t="shared" si="62"/>
        <v>2825</v>
      </c>
      <c r="Y71" s="190">
        <f>SUM(Y72:Y74)</f>
        <v>2210</v>
      </c>
      <c r="Z71" s="212">
        <f>AVERAGE(Z72,Z73,Z74)</f>
        <v>188.33333333333334</v>
      </c>
      <c r="AA71" s="194">
        <f>AVERAGE(AA72,AA73,AA74)</f>
        <v>147.33333333333334</v>
      </c>
      <c r="AB71" s="282">
        <f>F72+J72+N72+R72+V72</f>
        <v>3</v>
      </c>
    </row>
    <row r="72" spans="1:28" s="195" customFormat="1" ht="16.2" customHeight="1" x14ac:dyDescent="0.25">
      <c r="A72" s="247"/>
      <c r="B72" s="213" t="s">
        <v>89</v>
      </c>
      <c r="C72" s="227">
        <v>41</v>
      </c>
      <c r="D72" s="196">
        <v>127</v>
      </c>
      <c r="E72" s="197">
        <f>D72+C72</f>
        <v>168</v>
      </c>
      <c r="F72" s="285">
        <v>1</v>
      </c>
      <c r="G72" s="286"/>
      <c r="H72" s="198">
        <v>186</v>
      </c>
      <c r="I72" s="199">
        <f>H72+C72</f>
        <v>227</v>
      </c>
      <c r="J72" s="285">
        <v>1</v>
      </c>
      <c r="K72" s="286"/>
      <c r="L72" s="198">
        <v>133</v>
      </c>
      <c r="M72" s="199">
        <f>L72+C72</f>
        <v>174</v>
      </c>
      <c r="N72" s="285">
        <v>1</v>
      </c>
      <c r="O72" s="286"/>
      <c r="P72" s="198">
        <v>133</v>
      </c>
      <c r="Q72" s="197">
        <f>P72+C72</f>
        <v>174</v>
      </c>
      <c r="R72" s="285">
        <v>0</v>
      </c>
      <c r="S72" s="286"/>
      <c r="T72" s="196">
        <v>133</v>
      </c>
      <c r="U72" s="197">
        <f>T72+C72</f>
        <v>174</v>
      </c>
      <c r="V72" s="285">
        <v>0</v>
      </c>
      <c r="W72" s="286"/>
      <c r="X72" s="199">
        <f t="shared" si="62"/>
        <v>917</v>
      </c>
      <c r="Y72" s="198">
        <f>D72+H72+L72+P72+T72</f>
        <v>712</v>
      </c>
      <c r="Z72" s="200">
        <f>AVERAGE(E72,I72,M72,Q72,U72)</f>
        <v>183.4</v>
      </c>
      <c r="AA72" s="201">
        <f>AVERAGE(E72,I72,M72,Q72,U72)-C72</f>
        <v>142.4</v>
      </c>
      <c r="AB72" s="283"/>
    </row>
    <row r="73" spans="1:28" s="195" customFormat="1" ht="16.2" customHeight="1" x14ac:dyDescent="0.25">
      <c r="A73" s="247"/>
      <c r="B73" s="214" t="s">
        <v>90</v>
      </c>
      <c r="C73" s="227">
        <v>42</v>
      </c>
      <c r="D73" s="196">
        <v>182</v>
      </c>
      <c r="E73" s="197">
        <f t="shared" ref="E73:E74" si="72">D73+C73</f>
        <v>224</v>
      </c>
      <c r="F73" s="287"/>
      <c r="G73" s="288"/>
      <c r="H73" s="198">
        <v>147</v>
      </c>
      <c r="I73" s="199">
        <f t="shared" ref="I73:I74" si="73">H73+C73</f>
        <v>189</v>
      </c>
      <c r="J73" s="287"/>
      <c r="K73" s="288"/>
      <c r="L73" s="198">
        <v>136</v>
      </c>
      <c r="M73" s="199">
        <f t="shared" ref="M73:M74" si="74">L73+C73</f>
        <v>178</v>
      </c>
      <c r="N73" s="287"/>
      <c r="O73" s="288"/>
      <c r="P73" s="196">
        <v>130</v>
      </c>
      <c r="Q73" s="197">
        <f t="shared" ref="Q73:Q74" si="75">P73+C73</f>
        <v>172</v>
      </c>
      <c r="R73" s="287"/>
      <c r="S73" s="288"/>
      <c r="T73" s="196">
        <v>123</v>
      </c>
      <c r="U73" s="197">
        <f t="shared" ref="U73:U74" si="76">T73+C73</f>
        <v>165</v>
      </c>
      <c r="V73" s="287"/>
      <c r="W73" s="288"/>
      <c r="X73" s="199">
        <f t="shared" si="62"/>
        <v>928</v>
      </c>
      <c r="Y73" s="198">
        <f>D73+H73+L73+P73+T73</f>
        <v>718</v>
      </c>
      <c r="Z73" s="200">
        <f>AVERAGE(E73,I73,M73,Q73,U73)</f>
        <v>185.6</v>
      </c>
      <c r="AA73" s="201">
        <f>AVERAGE(E73,I73,M73,Q73,U73)-C73</f>
        <v>143.6</v>
      </c>
      <c r="AB73" s="283"/>
    </row>
    <row r="74" spans="1:28" s="195" customFormat="1" ht="16.8" customHeight="1" thickBot="1" x14ac:dyDescent="0.35">
      <c r="A74" s="247"/>
      <c r="B74" s="202" t="s">
        <v>131</v>
      </c>
      <c r="C74" s="228">
        <v>40</v>
      </c>
      <c r="D74" s="203">
        <v>172</v>
      </c>
      <c r="E74" s="197">
        <f t="shared" si="72"/>
        <v>212</v>
      </c>
      <c r="F74" s="289"/>
      <c r="G74" s="290"/>
      <c r="H74" s="204">
        <v>170</v>
      </c>
      <c r="I74" s="199">
        <f t="shared" si="73"/>
        <v>210</v>
      </c>
      <c r="J74" s="289"/>
      <c r="K74" s="290"/>
      <c r="L74" s="198">
        <v>197</v>
      </c>
      <c r="M74" s="199">
        <f t="shared" si="74"/>
        <v>237</v>
      </c>
      <c r="N74" s="289"/>
      <c r="O74" s="290"/>
      <c r="P74" s="196">
        <v>107</v>
      </c>
      <c r="Q74" s="197">
        <f t="shared" si="75"/>
        <v>147</v>
      </c>
      <c r="R74" s="289"/>
      <c r="S74" s="290"/>
      <c r="T74" s="196">
        <v>134</v>
      </c>
      <c r="U74" s="197">
        <f t="shared" si="76"/>
        <v>174</v>
      </c>
      <c r="V74" s="289"/>
      <c r="W74" s="290"/>
      <c r="X74" s="205">
        <f t="shared" si="62"/>
        <v>980</v>
      </c>
      <c r="Y74" s="204">
        <f>D74+H74+L74+P74+T74</f>
        <v>780</v>
      </c>
      <c r="Z74" s="206">
        <f>AVERAGE(E74,I74,M74,Q74,U74)</f>
        <v>196</v>
      </c>
      <c r="AA74" s="207">
        <f>AVERAGE(E74,I74,M74,Q74,U74)-C74</f>
        <v>156</v>
      </c>
      <c r="AB74" s="284"/>
    </row>
    <row r="75" spans="1:28" s="195" customFormat="1" ht="48.75" customHeight="1" x14ac:dyDescent="0.25">
      <c r="A75" s="247"/>
      <c r="B75" s="182" t="s">
        <v>27</v>
      </c>
      <c r="C75" s="229">
        <f>SUM(C76:C78)</f>
        <v>152</v>
      </c>
      <c r="D75" s="183">
        <f>SUM(D76:D78)</f>
        <v>408</v>
      </c>
      <c r="E75" s="208">
        <f>SUM(E76:E78)</f>
        <v>560</v>
      </c>
      <c r="F75" s="208">
        <f>E71</f>
        <v>604</v>
      </c>
      <c r="G75" s="189" t="str">
        <f>B71</f>
        <v>Kunda Trans</v>
      </c>
      <c r="H75" s="218">
        <f>SUM(H76:H78)</f>
        <v>383</v>
      </c>
      <c r="I75" s="208">
        <f>SUM(I76:I78)</f>
        <v>535</v>
      </c>
      <c r="J75" s="208">
        <f>I67</f>
        <v>526</v>
      </c>
      <c r="K75" s="189" t="str">
        <f>B67</f>
        <v>Metsasõbrad</v>
      </c>
      <c r="L75" s="191">
        <f>SUM(L76:L78)</f>
        <v>392</v>
      </c>
      <c r="M75" s="211">
        <f>SUM(M76:M78)</f>
        <v>544</v>
      </c>
      <c r="N75" s="208">
        <f>M63</f>
        <v>414</v>
      </c>
      <c r="O75" s="189" t="str">
        <f>B63</f>
        <v>VERX 2</v>
      </c>
      <c r="P75" s="190">
        <f>SUM(P76:P78)</f>
        <v>422</v>
      </c>
      <c r="Q75" s="211">
        <f>SUM(Q76:Q78)</f>
        <v>574</v>
      </c>
      <c r="R75" s="208">
        <f>Q79</f>
        <v>530</v>
      </c>
      <c r="S75" s="189" t="str">
        <f>B79</f>
        <v>Rakvere Teater</v>
      </c>
      <c r="T75" s="190">
        <f>SUM(T76:T78)</f>
        <v>456</v>
      </c>
      <c r="U75" s="211">
        <f>SUM(U76:U78)</f>
        <v>608</v>
      </c>
      <c r="V75" s="208">
        <f>U83</f>
        <v>580</v>
      </c>
      <c r="W75" s="189" t="str">
        <f>B83</f>
        <v>Aroz3D</v>
      </c>
      <c r="X75" s="192">
        <f t="shared" si="62"/>
        <v>2821</v>
      </c>
      <c r="Y75" s="190">
        <f>SUM(Y76:Y78)</f>
        <v>2061</v>
      </c>
      <c r="Z75" s="212">
        <f>AVERAGE(Z76,Z77,Z78)</f>
        <v>188.06666666666669</v>
      </c>
      <c r="AA75" s="194">
        <f>AVERAGE(AA76,AA77,AA78)</f>
        <v>137.4</v>
      </c>
      <c r="AB75" s="282">
        <f>F76+J76+N76+R76+V76</f>
        <v>4</v>
      </c>
    </row>
    <row r="76" spans="1:28" s="195" customFormat="1" ht="16.2" customHeight="1" x14ac:dyDescent="0.25">
      <c r="A76" s="247"/>
      <c r="B76" s="215" t="s">
        <v>73</v>
      </c>
      <c r="C76" s="227">
        <v>46</v>
      </c>
      <c r="D76" s="196">
        <v>156</v>
      </c>
      <c r="E76" s="197">
        <f>D76+C76</f>
        <v>202</v>
      </c>
      <c r="F76" s="285">
        <v>0</v>
      </c>
      <c r="G76" s="286"/>
      <c r="H76" s="198">
        <v>122</v>
      </c>
      <c r="I76" s="199">
        <f>H76+C76</f>
        <v>168</v>
      </c>
      <c r="J76" s="285">
        <v>1</v>
      </c>
      <c r="K76" s="286"/>
      <c r="L76" s="198">
        <v>129</v>
      </c>
      <c r="M76" s="199">
        <f>L76+C76</f>
        <v>175</v>
      </c>
      <c r="N76" s="285">
        <v>1</v>
      </c>
      <c r="O76" s="286"/>
      <c r="P76" s="198">
        <v>171</v>
      </c>
      <c r="Q76" s="197">
        <f>P76+C76</f>
        <v>217</v>
      </c>
      <c r="R76" s="285">
        <v>1</v>
      </c>
      <c r="S76" s="286"/>
      <c r="T76" s="196">
        <v>141</v>
      </c>
      <c r="U76" s="197">
        <f>T76+C76</f>
        <v>187</v>
      </c>
      <c r="V76" s="285">
        <v>1</v>
      </c>
      <c r="W76" s="286"/>
      <c r="X76" s="199">
        <f t="shared" si="62"/>
        <v>949</v>
      </c>
      <c r="Y76" s="198">
        <f>D76+H76+L76+P76+T76</f>
        <v>719</v>
      </c>
      <c r="Z76" s="200">
        <f>AVERAGE(E76,I76,M76,Q76,U76)</f>
        <v>189.8</v>
      </c>
      <c r="AA76" s="201">
        <f>AVERAGE(E76,I76,M76,Q76,U76)-C76</f>
        <v>143.80000000000001</v>
      </c>
      <c r="AB76" s="283"/>
    </row>
    <row r="77" spans="1:28" s="195" customFormat="1" ht="16.2" customHeight="1" x14ac:dyDescent="0.25">
      <c r="A77" s="247"/>
      <c r="B77" s="215" t="s">
        <v>210</v>
      </c>
      <c r="C77" s="227">
        <v>60</v>
      </c>
      <c r="D77" s="196">
        <v>90</v>
      </c>
      <c r="E77" s="197">
        <f t="shared" ref="E77:E78" si="77">D77+C77</f>
        <v>150</v>
      </c>
      <c r="F77" s="287"/>
      <c r="G77" s="288"/>
      <c r="H77" s="198">
        <v>110</v>
      </c>
      <c r="I77" s="199">
        <f t="shared" ref="I77:I78" si="78">H77+C77</f>
        <v>170</v>
      </c>
      <c r="J77" s="287"/>
      <c r="K77" s="288"/>
      <c r="L77" s="198">
        <v>127</v>
      </c>
      <c r="M77" s="199">
        <f t="shared" ref="M77:M78" si="79">L77+C77</f>
        <v>187</v>
      </c>
      <c r="N77" s="287"/>
      <c r="O77" s="288"/>
      <c r="P77" s="196">
        <v>100</v>
      </c>
      <c r="Q77" s="197">
        <f t="shared" ref="Q77:Q78" si="80">P77+C77</f>
        <v>160</v>
      </c>
      <c r="R77" s="287"/>
      <c r="S77" s="288"/>
      <c r="T77" s="196">
        <v>149</v>
      </c>
      <c r="U77" s="197">
        <f t="shared" ref="U77:U78" si="81">T77+C77</f>
        <v>209</v>
      </c>
      <c r="V77" s="287"/>
      <c r="W77" s="288"/>
      <c r="X77" s="199">
        <f t="shared" si="62"/>
        <v>876</v>
      </c>
      <c r="Y77" s="198">
        <f>D77+H77+L77+P77+T77</f>
        <v>576</v>
      </c>
      <c r="Z77" s="200">
        <f>AVERAGE(E77,I77,M77,Q77,U77)</f>
        <v>175.2</v>
      </c>
      <c r="AA77" s="201">
        <f>AVERAGE(E77,I77,M77,Q77,U77)-C77</f>
        <v>115.19999999999999</v>
      </c>
      <c r="AB77" s="283"/>
    </row>
    <row r="78" spans="1:28" s="195" customFormat="1" ht="16.8" customHeight="1" thickBot="1" x14ac:dyDescent="0.35">
      <c r="A78" s="247"/>
      <c r="B78" s="216" t="s">
        <v>54</v>
      </c>
      <c r="C78" s="228">
        <v>46</v>
      </c>
      <c r="D78" s="203">
        <v>162</v>
      </c>
      <c r="E78" s="197">
        <f t="shared" si="77"/>
        <v>208</v>
      </c>
      <c r="F78" s="289"/>
      <c r="G78" s="290"/>
      <c r="H78" s="204">
        <v>151</v>
      </c>
      <c r="I78" s="199">
        <f t="shared" si="78"/>
        <v>197</v>
      </c>
      <c r="J78" s="289"/>
      <c r="K78" s="290"/>
      <c r="L78" s="198">
        <v>136</v>
      </c>
      <c r="M78" s="199">
        <f t="shared" si="79"/>
        <v>182</v>
      </c>
      <c r="N78" s="289"/>
      <c r="O78" s="290"/>
      <c r="P78" s="196">
        <v>151</v>
      </c>
      <c r="Q78" s="197">
        <f t="shared" si="80"/>
        <v>197</v>
      </c>
      <c r="R78" s="289"/>
      <c r="S78" s="290"/>
      <c r="T78" s="196">
        <v>166</v>
      </c>
      <c r="U78" s="197">
        <f t="shared" si="81"/>
        <v>212</v>
      </c>
      <c r="V78" s="289"/>
      <c r="W78" s="290"/>
      <c r="X78" s="205">
        <f t="shared" si="62"/>
        <v>996</v>
      </c>
      <c r="Y78" s="204">
        <f>D78+H78+L78+P78+T78</f>
        <v>766</v>
      </c>
      <c r="Z78" s="206">
        <f>AVERAGE(E78,I78,M78,Q78,U78)</f>
        <v>199.2</v>
      </c>
      <c r="AA78" s="207">
        <f>AVERAGE(E78,I78,M78,Q78,U78)-C78</f>
        <v>153.19999999999999</v>
      </c>
      <c r="AB78" s="284"/>
    </row>
    <row r="79" spans="1:28" s="195" customFormat="1" ht="48.75" customHeight="1" x14ac:dyDescent="0.25">
      <c r="A79" s="247"/>
      <c r="B79" s="239" t="s">
        <v>117</v>
      </c>
      <c r="C79" s="230">
        <f>SUM(C80:C82)</f>
        <v>170</v>
      </c>
      <c r="D79" s="183">
        <f>SUM(D80:D82)</f>
        <v>339</v>
      </c>
      <c r="E79" s="208">
        <f>SUM(E80:E82)</f>
        <v>509</v>
      </c>
      <c r="F79" s="208">
        <f>E67</f>
        <v>620</v>
      </c>
      <c r="G79" s="189" t="str">
        <f>B67</f>
        <v>Metsasõbrad</v>
      </c>
      <c r="H79" s="209">
        <f>SUM(H80:H82)</f>
        <v>327</v>
      </c>
      <c r="I79" s="208">
        <f>SUM(I80:I82)</f>
        <v>497</v>
      </c>
      <c r="J79" s="208">
        <f>I63</f>
        <v>409</v>
      </c>
      <c r="K79" s="189" t="str">
        <f>B63</f>
        <v>VERX 2</v>
      </c>
      <c r="L79" s="190">
        <f>SUM(L80:L82)</f>
        <v>394</v>
      </c>
      <c r="M79" s="210">
        <f>SUM(M80:M82)</f>
        <v>564</v>
      </c>
      <c r="N79" s="208">
        <f>M83</f>
        <v>520</v>
      </c>
      <c r="O79" s="189" t="str">
        <f>B83</f>
        <v>Aroz3D</v>
      </c>
      <c r="P79" s="190">
        <f>SUM(P80:P82)</f>
        <v>360</v>
      </c>
      <c r="Q79" s="210">
        <f>SUM(Q80:Q82)</f>
        <v>530</v>
      </c>
      <c r="R79" s="208">
        <f>Q75</f>
        <v>574</v>
      </c>
      <c r="S79" s="189" t="str">
        <f>B75</f>
        <v>Team 29</v>
      </c>
      <c r="T79" s="190">
        <f>SUM(T80:T82)</f>
        <v>381</v>
      </c>
      <c r="U79" s="210">
        <f>SUM(U80:U82)</f>
        <v>551</v>
      </c>
      <c r="V79" s="208">
        <f>U71</f>
        <v>513</v>
      </c>
      <c r="W79" s="189" t="str">
        <f>B71</f>
        <v>Kunda Trans</v>
      </c>
      <c r="X79" s="192">
        <f t="shared" si="62"/>
        <v>2651</v>
      </c>
      <c r="Y79" s="190">
        <f>SUM(Y80:Y82)</f>
        <v>1801</v>
      </c>
      <c r="Z79" s="212">
        <f>AVERAGE(Z80,Z81,Z82)</f>
        <v>176.73333333333335</v>
      </c>
      <c r="AA79" s="194">
        <f>AVERAGE(AA80,AA81,AA82)</f>
        <v>120.06666666666668</v>
      </c>
      <c r="AB79" s="282">
        <f>F80+J80+N80+R80+V80</f>
        <v>3</v>
      </c>
    </row>
    <row r="80" spans="1:28" s="195" customFormat="1" ht="16.2" customHeight="1" x14ac:dyDescent="0.25">
      <c r="A80" s="247"/>
      <c r="B80" s="215" t="s">
        <v>213</v>
      </c>
      <c r="C80" s="227">
        <v>60</v>
      </c>
      <c r="D80" s="196">
        <v>106</v>
      </c>
      <c r="E80" s="197">
        <f>D80+C80</f>
        <v>166</v>
      </c>
      <c r="F80" s="285">
        <v>0</v>
      </c>
      <c r="G80" s="286"/>
      <c r="H80" s="198">
        <v>105</v>
      </c>
      <c r="I80" s="199">
        <f>H80+C80</f>
        <v>165</v>
      </c>
      <c r="J80" s="285">
        <v>1</v>
      </c>
      <c r="K80" s="286"/>
      <c r="L80" s="198">
        <v>135</v>
      </c>
      <c r="M80" s="199">
        <f>L80+C80</f>
        <v>195</v>
      </c>
      <c r="N80" s="285">
        <v>1</v>
      </c>
      <c r="O80" s="286"/>
      <c r="P80" s="198">
        <v>140</v>
      </c>
      <c r="Q80" s="197">
        <f>P80+C80</f>
        <v>200</v>
      </c>
      <c r="R80" s="285">
        <v>0</v>
      </c>
      <c r="S80" s="286"/>
      <c r="T80" s="196">
        <v>108</v>
      </c>
      <c r="U80" s="197">
        <f>T80+C80</f>
        <v>168</v>
      </c>
      <c r="V80" s="285">
        <v>1</v>
      </c>
      <c r="W80" s="286"/>
      <c r="X80" s="199">
        <f t="shared" si="62"/>
        <v>894</v>
      </c>
      <c r="Y80" s="198">
        <f>D80+H80+L80+P80+T80</f>
        <v>594</v>
      </c>
      <c r="Z80" s="200">
        <f>AVERAGE(E80,I80,M80,Q80,U80)</f>
        <v>178.8</v>
      </c>
      <c r="AA80" s="201">
        <f>AVERAGE(E80,I80,M80,Q80,U80)-C80</f>
        <v>118.80000000000001</v>
      </c>
      <c r="AB80" s="283"/>
    </row>
    <row r="81" spans="1:28" s="195" customFormat="1" ht="16.2" customHeight="1" x14ac:dyDescent="0.25">
      <c r="A81" s="247"/>
      <c r="B81" s="215" t="s">
        <v>133</v>
      </c>
      <c r="C81" s="227">
        <v>50</v>
      </c>
      <c r="D81" s="196">
        <v>116</v>
      </c>
      <c r="E81" s="197">
        <f t="shared" ref="E81:E82" si="82">D81+C81</f>
        <v>166</v>
      </c>
      <c r="F81" s="287"/>
      <c r="G81" s="288"/>
      <c r="H81" s="198">
        <v>104</v>
      </c>
      <c r="I81" s="199">
        <f t="shared" ref="I81:I82" si="83">H81+C81</f>
        <v>154</v>
      </c>
      <c r="J81" s="287"/>
      <c r="K81" s="288"/>
      <c r="L81" s="198">
        <v>111</v>
      </c>
      <c r="M81" s="199">
        <f t="shared" ref="M81:M82" si="84">L81+C81</f>
        <v>161</v>
      </c>
      <c r="N81" s="287"/>
      <c r="O81" s="288"/>
      <c r="P81" s="196">
        <v>115</v>
      </c>
      <c r="Q81" s="197">
        <f t="shared" ref="Q81:Q82" si="85">P81+C81</f>
        <v>165</v>
      </c>
      <c r="R81" s="287"/>
      <c r="S81" s="288"/>
      <c r="T81" s="196">
        <v>154</v>
      </c>
      <c r="U81" s="197">
        <f t="shared" ref="U81:U82" si="86">T81+C81</f>
        <v>204</v>
      </c>
      <c r="V81" s="287"/>
      <c r="W81" s="288"/>
      <c r="X81" s="199">
        <f t="shared" si="62"/>
        <v>850</v>
      </c>
      <c r="Y81" s="198">
        <f>D81+H81+L81+P81+T81</f>
        <v>600</v>
      </c>
      <c r="Z81" s="200">
        <f>AVERAGE(E81,I81,M81,Q81,U81)</f>
        <v>170</v>
      </c>
      <c r="AA81" s="201">
        <f>AVERAGE(E81,I81,M81,Q81,U81)-C81</f>
        <v>120</v>
      </c>
      <c r="AB81" s="283"/>
    </row>
    <row r="82" spans="1:28" s="195" customFormat="1" ht="16.8" customHeight="1" thickBot="1" x14ac:dyDescent="0.35">
      <c r="A82" s="247"/>
      <c r="B82" s="216" t="s">
        <v>135</v>
      </c>
      <c r="C82" s="228">
        <v>60</v>
      </c>
      <c r="D82" s="203">
        <v>117</v>
      </c>
      <c r="E82" s="197">
        <f t="shared" si="82"/>
        <v>177</v>
      </c>
      <c r="F82" s="289"/>
      <c r="G82" s="290"/>
      <c r="H82" s="204">
        <v>118</v>
      </c>
      <c r="I82" s="199">
        <f t="shared" si="83"/>
        <v>178</v>
      </c>
      <c r="J82" s="289"/>
      <c r="K82" s="290"/>
      <c r="L82" s="198">
        <v>148</v>
      </c>
      <c r="M82" s="199">
        <f t="shared" si="84"/>
        <v>208</v>
      </c>
      <c r="N82" s="289"/>
      <c r="O82" s="290"/>
      <c r="P82" s="196">
        <v>105</v>
      </c>
      <c r="Q82" s="197">
        <f t="shared" si="85"/>
        <v>165</v>
      </c>
      <c r="R82" s="289"/>
      <c r="S82" s="290"/>
      <c r="T82" s="196">
        <v>119</v>
      </c>
      <c r="U82" s="197">
        <f t="shared" si="86"/>
        <v>179</v>
      </c>
      <c r="V82" s="289"/>
      <c r="W82" s="290"/>
      <c r="X82" s="205">
        <f t="shared" si="62"/>
        <v>907</v>
      </c>
      <c r="Y82" s="204">
        <f>D82+H82+L82+P82+T82</f>
        <v>607</v>
      </c>
      <c r="Z82" s="206">
        <f>AVERAGE(E82,I82,M82,Q82,U82)</f>
        <v>181.4</v>
      </c>
      <c r="AA82" s="207">
        <f>AVERAGE(E82,I82,M82,Q82,U82)-C82</f>
        <v>121.4</v>
      </c>
      <c r="AB82" s="284"/>
    </row>
    <row r="83" spans="1:28" s="195" customFormat="1" ht="48.75" customHeight="1" thickBot="1" x14ac:dyDescent="0.3">
      <c r="A83" s="247"/>
      <c r="B83" s="217" t="s">
        <v>63</v>
      </c>
      <c r="C83" s="230">
        <f>SUM(C84:C86)</f>
        <v>91</v>
      </c>
      <c r="D83" s="183">
        <f>SUM(D84:D86)</f>
        <v>451</v>
      </c>
      <c r="E83" s="208">
        <f>SUM(E84:E86)</f>
        <v>542</v>
      </c>
      <c r="F83" s="208">
        <f>E63</f>
        <v>432</v>
      </c>
      <c r="G83" s="189" t="str">
        <f>B63</f>
        <v>VERX 2</v>
      </c>
      <c r="H83" s="209">
        <f>SUM(H84:H86)</f>
        <v>431</v>
      </c>
      <c r="I83" s="208">
        <f>SUM(I84:I86)</f>
        <v>522</v>
      </c>
      <c r="J83" s="208">
        <f>I71</f>
        <v>626</v>
      </c>
      <c r="K83" s="189" t="str">
        <f>B71</f>
        <v>Kunda Trans</v>
      </c>
      <c r="L83" s="191">
        <f>SUM(L84:L86)</f>
        <v>429</v>
      </c>
      <c r="M83" s="211">
        <f>SUM(M84:M86)</f>
        <v>520</v>
      </c>
      <c r="N83" s="208">
        <f>M79</f>
        <v>564</v>
      </c>
      <c r="O83" s="189" t="str">
        <f>B79</f>
        <v>Rakvere Teater</v>
      </c>
      <c r="P83" s="190">
        <f>SUM(P84:P86)</f>
        <v>498</v>
      </c>
      <c r="Q83" s="211">
        <f>SUM(Q84:Q86)</f>
        <v>589</v>
      </c>
      <c r="R83" s="208">
        <f>Q67</f>
        <v>452</v>
      </c>
      <c r="S83" s="189" t="str">
        <f>B67</f>
        <v>Metsasõbrad</v>
      </c>
      <c r="T83" s="190">
        <f>SUM(T84:T86)</f>
        <v>489</v>
      </c>
      <c r="U83" s="211">
        <f>SUM(U84:U86)</f>
        <v>580</v>
      </c>
      <c r="V83" s="208">
        <f>U75</f>
        <v>608</v>
      </c>
      <c r="W83" s="189" t="str">
        <f>B75</f>
        <v>Team 29</v>
      </c>
      <c r="X83" s="192">
        <f t="shared" si="62"/>
        <v>2753</v>
      </c>
      <c r="Y83" s="190">
        <f>SUM(Y84:Y86)</f>
        <v>2298</v>
      </c>
      <c r="Z83" s="212">
        <f>AVERAGE(Z84,Z85,Z86)</f>
        <v>183.53333333333333</v>
      </c>
      <c r="AA83" s="194">
        <f>AVERAGE(AA84,AA85,AA86)</f>
        <v>153.20000000000002</v>
      </c>
      <c r="AB83" s="282">
        <f>F84+J84+N84+R84+V84</f>
        <v>2</v>
      </c>
    </row>
    <row r="84" spans="1:28" s="195" customFormat="1" ht="16.2" customHeight="1" x14ac:dyDescent="0.25">
      <c r="A84" s="247"/>
      <c r="B84" s="219" t="s">
        <v>212</v>
      </c>
      <c r="C84" s="227">
        <v>32</v>
      </c>
      <c r="D84" s="196">
        <v>192</v>
      </c>
      <c r="E84" s="197">
        <f>D84+C84</f>
        <v>224</v>
      </c>
      <c r="F84" s="285">
        <v>1</v>
      </c>
      <c r="G84" s="286"/>
      <c r="H84" s="198">
        <v>145</v>
      </c>
      <c r="I84" s="199">
        <f>H84+C84</f>
        <v>177</v>
      </c>
      <c r="J84" s="285">
        <v>0</v>
      </c>
      <c r="K84" s="286"/>
      <c r="L84" s="198">
        <v>184</v>
      </c>
      <c r="M84" s="199">
        <f>L84+C84</f>
        <v>216</v>
      </c>
      <c r="N84" s="285">
        <v>0</v>
      </c>
      <c r="O84" s="286"/>
      <c r="P84" s="198">
        <v>145</v>
      </c>
      <c r="Q84" s="197">
        <f>P84+C84</f>
        <v>177</v>
      </c>
      <c r="R84" s="285">
        <v>1</v>
      </c>
      <c r="S84" s="286"/>
      <c r="T84" s="196">
        <v>132</v>
      </c>
      <c r="U84" s="197">
        <f>T84+C84</f>
        <v>164</v>
      </c>
      <c r="V84" s="285">
        <v>0</v>
      </c>
      <c r="W84" s="286"/>
      <c r="X84" s="199">
        <f t="shared" si="62"/>
        <v>958</v>
      </c>
      <c r="Y84" s="198">
        <f>D84+H84+L84+P84+T84</f>
        <v>798</v>
      </c>
      <c r="Z84" s="200">
        <f>AVERAGE(E84,I84,M84,Q84,U84)</f>
        <v>191.6</v>
      </c>
      <c r="AA84" s="201">
        <f>AVERAGE(E84,I84,M84,Q84,U84)-C84</f>
        <v>159.6</v>
      </c>
      <c r="AB84" s="283"/>
    </row>
    <row r="85" spans="1:28" s="195" customFormat="1" ht="16.2" customHeight="1" x14ac:dyDescent="0.25">
      <c r="A85" s="247"/>
      <c r="B85" s="220" t="s">
        <v>82</v>
      </c>
      <c r="C85" s="227">
        <v>32</v>
      </c>
      <c r="D85" s="196">
        <v>121</v>
      </c>
      <c r="E85" s="197">
        <f t="shared" ref="E85:E86" si="87">D85+C85</f>
        <v>153</v>
      </c>
      <c r="F85" s="287"/>
      <c r="G85" s="288"/>
      <c r="H85" s="198">
        <v>138</v>
      </c>
      <c r="I85" s="199">
        <f t="shared" ref="I85:I86" si="88">H85+C85</f>
        <v>170</v>
      </c>
      <c r="J85" s="287"/>
      <c r="K85" s="288"/>
      <c r="L85" s="198">
        <v>112</v>
      </c>
      <c r="M85" s="199">
        <f t="shared" ref="M85:M86" si="89">L85+C85</f>
        <v>144</v>
      </c>
      <c r="N85" s="287"/>
      <c r="O85" s="288"/>
      <c r="P85" s="196">
        <v>159</v>
      </c>
      <c r="Q85" s="197">
        <f t="shared" ref="Q85:Q86" si="90">P85+C85</f>
        <v>191</v>
      </c>
      <c r="R85" s="287"/>
      <c r="S85" s="288"/>
      <c r="T85" s="196">
        <v>195</v>
      </c>
      <c r="U85" s="197">
        <f t="shared" ref="U85:U86" si="91">T85+C85</f>
        <v>227</v>
      </c>
      <c r="V85" s="287"/>
      <c r="W85" s="288"/>
      <c r="X85" s="199">
        <f t="shared" si="62"/>
        <v>885</v>
      </c>
      <c r="Y85" s="198">
        <f>D85+H85+L85+P85+T85</f>
        <v>725</v>
      </c>
      <c r="Z85" s="200">
        <f>AVERAGE(E85,I85,M85,Q85,U85)</f>
        <v>177</v>
      </c>
      <c r="AA85" s="201">
        <f>AVERAGE(E85,I85,M85,Q85,U85)-C85</f>
        <v>145</v>
      </c>
      <c r="AB85" s="283"/>
    </row>
    <row r="86" spans="1:28" s="195" customFormat="1" ht="16.8" customHeight="1" thickBot="1" x14ac:dyDescent="0.35">
      <c r="A86" s="247"/>
      <c r="B86" s="221" t="s">
        <v>62</v>
      </c>
      <c r="C86" s="228">
        <v>27</v>
      </c>
      <c r="D86" s="203">
        <v>138</v>
      </c>
      <c r="E86" s="197">
        <f t="shared" si="87"/>
        <v>165</v>
      </c>
      <c r="F86" s="289"/>
      <c r="G86" s="290"/>
      <c r="H86" s="204">
        <v>148</v>
      </c>
      <c r="I86" s="199">
        <f t="shared" si="88"/>
        <v>175</v>
      </c>
      <c r="J86" s="289"/>
      <c r="K86" s="290"/>
      <c r="L86" s="198">
        <v>133</v>
      </c>
      <c r="M86" s="199">
        <f t="shared" si="89"/>
        <v>160</v>
      </c>
      <c r="N86" s="289"/>
      <c r="O86" s="290"/>
      <c r="P86" s="196">
        <v>194</v>
      </c>
      <c r="Q86" s="197">
        <f t="shared" si="90"/>
        <v>221</v>
      </c>
      <c r="R86" s="289"/>
      <c r="S86" s="290"/>
      <c r="T86" s="196">
        <v>162</v>
      </c>
      <c r="U86" s="197">
        <f t="shared" si="91"/>
        <v>189</v>
      </c>
      <c r="V86" s="289"/>
      <c r="W86" s="290"/>
      <c r="X86" s="205">
        <f t="shared" si="62"/>
        <v>910</v>
      </c>
      <c r="Y86" s="204">
        <f>D86+H86+L86+P86+T86</f>
        <v>775</v>
      </c>
      <c r="Z86" s="206">
        <f>AVERAGE(E86,I86,M86,Q86,U86)</f>
        <v>182</v>
      </c>
      <c r="AA86" s="207">
        <f>AVERAGE(E86,I86,M86,Q86,U86)-C86</f>
        <v>155</v>
      </c>
      <c r="AB86" s="284"/>
    </row>
    <row r="87" spans="1:28" ht="34.950000000000003" customHeight="1" x14ac:dyDescent="0.3"/>
    <row r="88" spans="1:28" ht="22.2" x14ac:dyDescent="0.3">
      <c r="B88" s="150"/>
      <c r="C88" s="151"/>
      <c r="D88" s="152"/>
      <c r="E88" s="153"/>
      <c r="F88" s="153"/>
      <c r="G88" s="153" t="s">
        <v>206</v>
      </c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1"/>
      <c r="S88" s="151"/>
      <c r="T88" s="151"/>
      <c r="U88" s="154"/>
      <c r="V88" s="235" t="s">
        <v>109</v>
      </c>
      <c r="W88" s="155"/>
      <c r="X88" s="155"/>
      <c r="Y88" s="155"/>
      <c r="Z88" s="151"/>
      <c r="AA88" s="151"/>
      <c r="AB88" s="152"/>
    </row>
    <row r="89" spans="1:28" ht="21" thickBot="1" x14ac:dyDescent="0.4">
      <c r="B89" s="236" t="s">
        <v>93</v>
      </c>
      <c r="C89" s="156"/>
      <c r="D89" s="152"/>
      <c r="E89" s="157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2"/>
    </row>
    <row r="90" spans="1:28" x14ac:dyDescent="0.3">
      <c r="B90" s="158" t="s">
        <v>2</v>
      </c>
      <c r="C90" s="159" t="s">
        <v>46</v>
      </c>
      <c r="D90" s="160"/>
      <c r="E90" s="251" t="s">
        <v>94</v>
      </c>
      <c r="F90" s="293" t="s">
        <v>95</v>
      </c>
      <c r="G90" s="294"/>
      <c r="H90" s="163"/>
      <c r="I90" s="251" t="s">
        <v>96</v>
      </c>
      <c r="J90" s="293" t="s">
        <v>95</v>
      </c>
      <c r="K90" s="294"/>
      <c r="L90" s="164"/>
      <c r="M90" s="251" t="s">
        <v>97</v>
      </c>
      <c r="N90" s="293" t="s">
        <v>95</v>
      </c>
      <c r="O90" s="294"/>
      <c r="P90" s="164"/>
      <c r="Q90" s="251" t="s">
        <v>98</v>
      </c>
      <c r="R90" s="293" t="s">
        <v>95</v>
      </c>
      <c r="S90" s="294"/>
      <c r="T90" s="165"/>
      <c r="U90" s="251" t="s">
        <v>99</v>
      </c>
      <c r="V90" s="293" t="s">
        <v>95</v>
      </c>
      <c r="W90" s="294"/>
      <c r="X90" s="251" t="s">
        <v>100</v>
      </c>
      <c r="Y90" s="166"/>
      <c r="Z90" s="167" t="s">
        <v>101</v>
      </c>
      <c r="AA90" s="168" t="s">
        <v>6</v>
      </c>
      <c r="AB90" s="169" t="s">
        <v>100</v>
      </c>
    </row>
    <row r="91" spans="1:28" ht="17.399999999999999" thickBot="1" x14ac:dyDescent="0.35">
      <c r="A91" s="170"/>
      <c r="B91" s="171" t="s">
        <v>102</v>
      </c>
      <c r="C91" s="172"/>
      <c r="D91" s="173"/>
      <c r="E91" s="174" t="s">
        <v>103</v>
      </c>
      <c r="F91" s="291" t="s">
        <v>104</v>
      </c>
      <c r="G91" s="292"/>
      <c r="H91" s="175"/>
      <c r="I91" s="174" t="s">
        <v>103</v>
      </c>
      <c r="J91" s="291" t="s">
        <v>104</v>
      </c>
      <c r="K91" s="292"/>
      <c r="L91" s="174"/>
      <c r="M91" s="174" t="s">
        <v>103</v>
      </c>
      <c r="N91" s="291" t="s">
        <v>104</v>
      </c>
      <c r="O91" s="292"/>
      <c r="P91" s="174"/>
      <c r="Q91" s="174" t="s">
        <v>103</v>
      </c>
      <c r="R91" s="291" t="s">
        <v>104</v>
      </c>
      <c r="S91" s="292"/>
      <c r="T91" s="176"/>
      <c r="U91" s="174" t="s">
        <v>103</v>
      </c>
      <c r="V91" s="291" t="s">
        <v>104</v>
      </c>
      <c r="W91" s="292"/>
      <c r="X91" s="177" t="s">
        <v>103</v>
      </c>
      <c r="Y91" s="178" t="s">
        <v>105</v>
      </c>
      <c r="Z91" s="179" t="s">
        <v>106</v>
      </c>
      <c r="AA91" s="180" t="s">
        <v>107</v>
      </c>
      <c r="AB91" s="181" t="s">
        <v>4</v>
      </c>
    </row>
    <row r="92" spans="1:28" ht="48.75" customHeight="1" thickBot="1" x14ac:dyDescent="0.35">
      <c r="A92" s="246"/>
      <c r="B92" s="217" t="s">
        <v>28</v>
      </c>
      <c r="C92" s="231">
        <f>SUM(C93:C95)</f>
        <v>108</v>
      </c>
      <c r="D92" s="183">
        <f>SUM(D93:D95)</f>
        <v>412</v>
      </c>
      <c r="E92" s="184">
        <f>SUM(E93:E95)</f>
        <v>520</v>
      </c>
      <c r="F92" s="185">
        <f>E112</f>
        <v>574</v>
      </c>
      <c r="G92" s="186" t="str">
        <f>B112</f>
        <v>Royalsmart</v>
      </c>
      <c r="H92" s="187">
        <f>SUM(H93:H95)</f>
        <v>427</v>
      </c>
      <c r="I92" s="188">
        <f>SUM(I93:I95)</f>
        <v>535</v>
      </c>
      <c r="J92" s="188">
        <f>I108</f>
        <v>587</v>
      </c>
      <c r="K92" s="189" t="str">
        <f>B108</f>
        <v>Estonian Cell</v>
      </c>
      <c r="L92" s="190">
        <f>SUM(L93:L95)</f>
        <v>466</v>
      </c>
      <c r="M92" s="185">
        <f>SUM(M93:M95)</f>
        <v>574</v>
      </c>
      <c r="N92" s="185">
        <f>M104</f>
        <v>587</v>
      </c>
      <c r="O92" s="186" t="str">
        <f>B104</f>
        <v>Temper</v>
      </c>
      <c r="P92" s="191">
        <f>SUM(P93:P95)</f>
        <v>431</v>
      </c>
      <c r="Q92" s="185">
        <f>SUM(Q93:Q95)</f>
        <v>539</v>
      </c>
      <c r="R92" s="185">
        <f>Q100</f>
        <v>537</v>
      </c>
      <c r="S92" s="186" t="str">
        <f>B100</f>
        <v>SILFER</v>
      </c>
      <c r="T92" s="191">
        <f>SUM(T93:T95)</f>
        <v>452</v>
      </c>
      <c r="U92" s="185">
        <f>SUM(U93:U95)</f>
        <v>560</v>
      </c>
      <c r="V92" s="185">
        <f>U96</f>
        <v>596</v>
      </c>
      <c r="W92" s="186" t="str">
        <f>B96</f>
        <v>Põdra Pubi</v>
      </c>
      <c r="X92" s="192">
        <f t="shared" ref="X92:X115" si="92">E92+I92+M92+Q92+U92</f>
        <v>2728</v>
      </c>
      <c r="Y92" s="190">
        <f>SUM(Y93:Y95)</f>
        <v>2188</v>
      </c>
      <c r="Z92" s="193">
        <f>AVERAGE(Z93,Z94,Z95)</f>
        <v>181.86666666666667</v>
      </c>
      <c r="AA92" s="194">
        <f>AVERAGE(AA93,AA94,AA95)</f>
        <v>145.86666666666667</v>
      </c>
      <c r="AB92" s="282">
        <f>F93+J93+N93+R93+V93</f>
        <v>1</v>
      </c>
    </row>
    <row r="93" spans="1:28" ht="16.8" customHeight="1" x14ac:dyDescent="0.3">
      <c r="A93" s="247"/>
      <c r="B93" s="222" t="s">
        <v>88</v>
      </c>
      <c r="C93" s="226">
        <v>41</v>
      </c>
      <c r="D93" s="196">
        <v>111</v>
      </c>
      <c r="E93" s="197">
        <f>D93+C93</f>
        <v>152</v>
      </c>
      <c r="F93" s="285">
        <v>0</v>
      </c>
      <c r="G93" s="286"/>
      <c r="H93" s="198">
        <v>128</v>
      </c>
      <c r="I93" s="199">
        <f>H93+C93</f>
        <v>169</v>
      </c>
      <c r="J93" s="285">
        <v>0</v>
      </c>
      <c r="K93" s="286"/>
      <c r="L93" s="198">
        <v>156</v>
      </c>
      <c r="M93" s="199">
        <f>L93+C93</f>
        <v>197</v>
      </c>
      <c r="N93" s="285">
        <v>0</v>
      </c>
      <c r="O93" s="286"/>
      <c r="P93" s="198">
        <v>155</v>
      </c>
      <c r="Q93" s="197">
        <f>P93+C93</f>
        <v>196</v>
      </c>
      <c r="R93" s="285">
        <v>1</v>
      </c>
      <c r="S93" s="286"/>
      <c r="T93" s="196">
        <v>129</v>
      </c>
      <c r="U93" s="197">
        <f>T93+C93</f>
        <v>170</v>
      </c>
      <c r="V93" s="285">
        <v>0</v>
      </c>
      <c r="W93" s="286"/>
      <c r="X93" s="199">
        <f t="shared" si="92"/>
        <v>884</v>
      </c>
      <c r="Y93" s="198">
        <f>D93+H93+L93+P93+T93</f>
        <v>679</v>
      </c>
      <c r="Z93" s="200">
        <f>AVERAGE(E93,I93,M93,Q93,U93)</f>
        <v>176.8</v>
      </c>
      <c r="AA93" s="201">
        <f>AVERAGE(E93,I93,M93,Q93,U93)-C93</f>
        <v>135.80000000000001</v>
      </c>
      <c r="AB93" s="283"/>
    </row>
    <row r="94" spans="1:28" s="170" customFormat="1" ht="16.2" customHeight="1" x14ac:dyDescent="0.25">
      <c r="A94" s="247"/>
      <c r="B94" s="214" t="s">
        <v>69</v>
      </c>
      <c r="C94" s="227">
        <v>36</v>
      </c>
      <c r="D94" s="196">
        <v>129</v>
      </c>
      <c r="E94" s="197">
        <f t="shared" ref="E94:E95" si="93">D94+C94</f>
        <v>165</v>
      </c>
      <c r="F94" s="287"/>
      <c r="G94" s="288"/>
      <c r="H94" s="198">
        <v>160</v>
      </c>
      <c r="I94" s="199">
        <f t="shared" ref="I94:I95" si="94">H94+C94</f>
        <v>196</v>
      </c>
      <c r="J94" s="287"/>
      <c r="K94" s="288"/>
      <c r="L94" s="198">
        <v>140</v>
      </c>
      <c r="M94" s="199">
        <f t="shared" ref="M94:M95" si="95">L94+C94</f>
        <v>176</v>
      </c>
      <c r="N94" s="287"/>
      <c r="O94" s="288"/>
      <c r="P94" s="196">
        <v>182</v>
      </c>
      <c r="Q94" s="197">
        <f t="shared" ref="Q94:Q95" si="96">P94+C94</f>
        <v>218</v>
      </c>
      <c r="R94" s="287"/>
      <c r="S94" s="288"/>
      <c r="T94" s="196">
        <v>150</v>
      </c>
      <c r="U94" s="197">
        <f t="shared" ref="U94:U95" si="97">T94+C94</f>
        <v>186</v>
      </c>
      <c r="V94" s="287"/>
      <c r="W94" s="288"/>
      <c r="X94" s="199">
        <f t="shared" si="92"/>
        <v>941</v>
      </c>
      <c r="Y94" s="198">
        <f>D94+H94+L94+P94+T94</f>
        <v>761</v>
      </c>
      <c r="Z94" s="200">
        <f>AVERAGE(E94,I94,M94,Q94,U94)</f>
        <v>188.2</v>
      </c>
      <c r="AA94" s="201">
        <f>AVERAGE(E94,I94,M94,Q94,U94)-C94</f>
        <v>152.19999999999999</v>
      </c>
      <c r="AB94" s="283"/>
    </row>
    <row r="95" spans="1:28" s="170" customFormat="1" ht="17.399999999999999" customHeight="1" thickBot="1" x14ac:dyDescent="0.35">
      <c r="A95" s="247"/>
      <c r="B95" s="202" t="s">
        <v>66</v>
      </c>
      <c r="C95" s="228">
        <v>31</v>
      </c>
      <c r="D95" s="203">
        <v>172</v>
      </c>
      <c r="E95" s="197">
        <f t="shared" si="93"/>
        <v>203</v>
      </c>
      <c r="F95" s="289"/>
      <c r="G95" s="290"/>
      <c r="H95" s="204">
        <v>139</v>
      </c>
      <c r="I95" s="199">
        <f t="shared" si="94"/>
        <v>170</v>
      </c>
      <c r="J95" s="289"/>
      <c r="K95" s="290"/>
      <c r="L95" s="198">
        <v>170</v>
      </c>
      <c r="M95" s="199">
        <f t="shared" si="95"/>
        <v>201</v>
      </c>
      <c r="N95" s="289"/>
      <c r="O95" s="290"/>
      <c r="P95" s="196">
        <v>94</v>
      </c>
      <c r="Q95" s="197">
        <f t="shared" si="96"/>
        <v>125</v>
      </c>
      <c r="R95" s="289"/>
      <c r="S95" s="290"/>
      <c r="T95" s="196">
        <v>173</v>
      </c>
      <c r="U95" s="197">
        <f t="shared" si="97"/>
        <v>204</v>
      </c>
      <c r="V95" s="289"/>
      <c r="W95" s="290"/>
      <c r="X95" s="205">
        <f t="shared" si="92"/>
        <v>903</v>
      </c>
      <c r="Y95" s="204">
        <f>D95+H95+L95+P95+T95</f>
        <v>748</v>
      </c>
      <c r="Z95" s="206">
        <f>AVERAGE(E95,I95,M95,Q95,U95)</f>
        <v>180.6</v>
      </c>
      <c r="AA95" s="207">
        <f>AVERAGE(E95,I95,M95,Q95,U95)-C95</f>
        <v>149.6</v>
      </c>
      <c r="AB95" s="284"/>
    </row>
    <row r="96" spans="1:28" s="195" customFormat="1" ht="48.75" customHeight="1" thickBot="1" x14ac:dyDescent="0.3">
      <c r="A96" s="247"/>
      <c r="B96" s="224" t="s">
        <v>115</v>
      </c>
      <c r="C96" s="229">
        <f>SUM(C97:C99)</f>
        <v>109</v>
      </c>
      <c r="D96" s="183">
        <f>SUM(D97:D99)</f>
        <v>426</v>
      </c>
      <c r="E96" s="208">
        <f>SUM(E97:E99)</f>
        <v>535</v>
      </c>
      <c r="F96" s="208">
        <f>E108</f>
        <v>551</v>
      </c>
      <c r="G96" s="189" t="str">
        <f>B108</f>
        <v>Estonian Cell</v>
      </c>
      <c r="H96" s="209">
        <f>SUM(H97:H99)</f>
        <v>427</v>
      </c>
      <c r="I96" s="208">
        <f>SUM(I97:I99)</f>
        <v>536</v>
      </c>
      <c r="J96" s="208">
        <f>I104</f>
        <v>549</v>
      </c>
      <c r="K96" s="189" t="str">
        <f>B104</f>
        <v>Temper</v>
      </c>
      <c r="L96" s="190">
        <f>SUM(L97:L99)</f>
        <v>402</v>
      </c>
      <c r="M96" s="210">
        <f>SUM(M97:M99)</f>
        <v>511</v>
      </c>
      <c r="N96" s="208">
        <f>M100</f>
        <v>558</v>
      </c>
      <c r="O96" s="189" t="str">
        <f>B100</f>
        <v>SILFER</v>
      </c>
      <c r="P96" s="190">
        <f>SUM(P97:P99)</f>
        <v>430</v>
      </c>
      <c r="Q96" s="185">
        <f>SUM(Q97:Q99)</f>
        <v>539</v>
      </c>
      <c r="R96" s="208">
        <f>Q112</f>
        <v>522</v>
      </c>
      <c r="S96" s="189" t="str">
        <f>B112</f>
        <v>Royalsmart</v>
      </c>
      <c r="T96" s="190">
        <f>SUM(T97:T99)</f>
        <v>487</v>
      </c>
      <c r="U96" s="211">
        <f>SUM(U97:U99)</f>
        <v>596</v>
      </c>
      <c r="V96" s="208">
        <f>U92</f>
        <v>560</v>
      </c>
      <c r="W96" s="189" t="str">
        <f>B92</f>
        <v>Rakvere Soojus</v>
      </c>
      <c r="X96" s="192">
        <f t="shared" si="92"/>
        <v>2717</v>
      </c>
      <c r="Y96" s="190">
        <f>SUM(Y97:Y99)</f>
        <v>2172</v>
      </c>
      <c r="Z96" s="212">
        <f>AVERAGE(Z97,Z98,Z99)</f>
        <v>181.13333333333333</v>
      </c>
      <c r="AA96" s="194">
        <f>AVERAGE(AA97,AA98,AA99)</f>
        <v>144.79999999999998</v>
      </c>
      <c r="AB96" s="282">
        <f>F97+J97+N97+R97+V97</f>
        <v>2</v>
      </c>
    </row>
    <row r="97" spans="1:28" s="195" customFormat="1" ht="16.2" customHeight="1" x14ac:dyDescent="0.25">
      <c r="A97" s="247"/>
      <c r="B97" s="213" t="s">
        <v>83</v>
      </c>
      <c r="C97" s="227">
        <v>25</v>
      </c>
      <c r="D97" s="196">
        <v>154</v>
      </c>
      <c r="E97" s="197">
        <f>D97+C97</f>
        <v>179</v>
      </c>
      <c r="F97" s="285">
        <v>0</v>
      </c>
      <c r="G97" s="286"/>
      <c r="H97" s="198">
        <v>152</v>
      </c>
      <c r="I97" s="199">
        <f>H97+C97</f>
        <v>177</v>
      </c>
      <c r="J97" s="285">
        <v>0</v>
      </c>
      <c r="K97" s="286"/>
      <c r="L97" s="198">
        <v>155</v>
      </c>
      <c r="M97" s="199">
        <f>L97+C97</f>
        <v>180</v>
      </c>
      <c r="N97" s="285">
        <v>0</v>
      </c>
      <c r="O97" s="286"/>
      <c r="P97" s="198">
        <v>175</v>
      </c>
      <c r="Q97" s="197">
        <f>P97+C97</f>
        <v>200</v>
      </c>
      <c r="R97" s="285">
        <v>1</v>
      </c>
      <c r="S97" s="286"/>
      <c r="T97" s="196">
        <v>188</v>
      </c>
      <c r="U97" s="197">
        <f>T97+C97</f>
        <v>213</v>
      </c>
      <c r="V97" s="285">
        <v>1</v>
      </c>
      <c r="W97" s="286"/>
      <c r="X97" s="199">
        <f t="shared" si="92"/>
        <v>949</v>
      </c>
      <c r="Y97" s="198">
        <f>D97+H97+L97+P97+T97</f>
        <v>824</v>
      </c>
      <c r="Z97" s="200">
        <f>AVERAGE(E97,I97,M97,Q97,U97)</f>
        <v>189.8</v>
      </c>
      <c r="AA97" s="201">
        <f>AVERAGE(E97,I97,M97,Q97,U97)-C97</f>
        <v>164.8</v>
      </c>
      <c r="AB97" s="283"/>
    </row>
    <row r="98" spans="1:28" s="195" customFormat="1" ht="16.2" customHeight="1" x14ac:dyDescent="0.25">
      <c r="A98" s="247"/>
      <c r="B98" s="214" t="s">
        <v>64</v>
      </c>
      <c r="C98" s="227">
        <v>53</v>
      </c>
      <c r="D98" s="196">
        <v>139</v>
      </c>
      <c r="E98" s="197">
        <f t="shared" ref="E98:E99" si="98">D98+C98</f>
        <v>192</v>
      </c>
      <c r="F98" s="287"/>
      <c r="G98" s="288"/>
      <c r="H98" s="198">
        <v>135</v>
      </c>
      <c r="I98" s="199">
        <f t="shared" ref="I98:I99" si="99">H98+C98</f>
        <v>188</v>
      </c>
      <c r="J98" s="287"/>
      <c r="K98" s="288"/>
      <c r="L98" s="198">
        <v>135</v>
      </c>
      <c r="M98" s="199">
        <f t="shared" ref="M98:M99" si="100">L98+C98</f>
        <v>188</v>
      </c>
      <c r="N98" s="287"/>
      <c r="O98" s="288"/>
      <c r="P98" s="196">
        <v>143</v>
      </c>
      <c r="Q98" s="197">
        <f t="shared" ref="Q98:Q99" si="101">P98+C98</f>
        <v>196</v>
      </c>
      <c r="R98" s="287"/>
      <c r="S98" s="288"/>
      <c r="T98" s="196">
        <v>129</v>
      </c>
      <c r="U98" s="197">
        <f t="shared" ref="U98:U99" si="102">T98+C98</f>
        <v>182</v>
      </c>
      <c r="V98" s="287"/>
      <c r="W98" s="288"/>
      <c r="X98" s="199">
        <f t="shared" si="92"/>
        <v>946</v>
      </c>
      <c r="Y98" s="198">
        <f>D98+H98+L98+P98+T98</f>
        <v>681</v>
      </c>
      <c r="Z98" s="200">
        <f>AVERAGE(E98,I98,M98,Q98,U98)</f>
        <v>189.2</v>
      </c>
      <c r="AA98" s="201">
        <f>AVERAGE(E98,I98,M98,Q98,U98)-C98</f>
        <v>136.19999999999999</v>
      </c>
      <c r="AB98" s="283"/>
    </row>
    <row r="99" spans="1:28" s="195" customFormat="1" ht="16.8" customHeight="1" thickBot="1" x14ac:dyDescent="0.35">
      <c r="A99" s="247"/>
      <c r="B99" s="202" t="s">
        <v>55</v>
      </c>
      <c r="C99" s="228">
        <v>31</v>
      </c>
      <c r="D99" s="203">
        <v>133</v>
      </c>
      <c r="E99" s="197">
        <f t="shared" si="98"/>
        <v>164</v>
      </c>
      <c r="F99" s="289"/>
      <c r="G99" s="290"/>
      <c r="H99" s="204">
        <v>140</v>
      </c>
      <c r="I99" s="199">
        <f t="shared" si="99"/>
        <v>171</v>
      </c>
      <c r="J99" s="289"/>
      <c r="K99" s="290"/>
      <c r="L99" s="198">
        <v>112</v>
      </c>
      <c r="M99" s="199">
        <f t="shared" si="100"/>
        <v>143</v>
      </c>
      <c r="N99" s="289"/>
      <c r="O99" s="290"/>
      <c r="P99" s="196">
        <v>112</v>
      </c>
      <c r="Q99" s="197">
        <f t="shared" si="101"/>
        <v>143</v>
      </c>
      <c r="R99" s="289"/>
      <c r="S99" s="290"/>
      <c r="T99" s="196">
        <v>170</v>
      </c>
      <c r="U99" s="197">
        <f t="shared" si="102"/>
        <v>201</v>
      </c>
      <c r="V99" s="289"/>
      <c r="W99" s="290"/>
      <c r="X99" s="205">
        <f t="shared" si="92"/>
        <v>822</v>
      </c>
      <c r="Y99" s="204">
        <f>D99+H99+L99+P99+T99</f>
        <v>667</v>
      </c>
      <c r="Z99" s="206">
        <f>AVERAGE(E99,I99,M99,Q99,U99)</f>
        <v>164.4</v>
      </c>
      <c r="AA99" s="207">
        <f>AVERAGE(E99,I99,M99,Q99,U99)-C99</f>
        <v>133.4</v>
      </c>
      <c r="AB99" s="284"/>
    </row>
    <row r="100" spans="1:28" s="195" customFormat="1" ht="44.4" customHeight="1" thickBot="1" x14ac:dyDescent="0.3">
      <c r="A100" s="247"/>
      <c r="B100" s="224" t="s">
        <v>35</v>
      </c>
      <c r="C100" s="229">
        <f>SUM(C101:C103)</f>
        <v>122</v>
      </c>
      <c r="D100" s="183">
        <f>SUM(D101:D103)</f>
        <v>412</v>
      </c>
      <c r="E100" s="208">
        <f>SUM(E101:E103)</f>
        <v>534</v>
      </c>
      <c r="F100" s="208">
        <f>E104</f>
        <v>604</v>
      </c>
      <c r="G100" s="189" t="str">
        <f>B104</f>
        <v>Temper</v>
      </c>
      <c r="H100" s="209">
        <f>SUM(H101:H103)</f>
        <v>438</v>
      </c>
      <c r="I100" s="208">
        <f>SUM(I101:I103)</f>
        <v>560</v>
      </c>
      <c r="J100" s="208">
        <f>I112</f>
        <v>552</v>
      </c>
      <c r="K100" s="189" t="str">
        <f>B112</f>
        <v>Royalsmart</v>
      </c>
      <c r="L100" s="190">
        <f>SUM(L101:L103)</f>
        <v>436</v>
      </c>
      <c r="M100" s="208">
        <f>SUM(M101:M103)</f>
        <v>558</v>
      </c>
      <c r="N100" s="208">
        <f>M96</f>
        <v>511</v>
      </c>
      <c r="O100" s="189" t="str">
        <f>B96</f>
        <v>Põdra Pubi</v>
      </c>
      <c r="P100" s="190">
        <f>SUM(P101:P103)</f>
        <v>415</v>
      </c>
      <c r="Q100" s="208">
        <f>SUM(Q101:Q103)</f>
        <v>537</v>
      </c>
      <c r="R100" s="208">
        <f>Q92</f>
        <v>539</v>
      </c>
      <c r="S100" s="189" t="str">
        <f>B92</f>
        <v>Rakvere Soojus</v>
      </c>
      <c r="T100" s="190">
        <f>SUM(T101:T103)</f>
        <v>376</v>
      </c>
      <c r="U100" s="208">
        <f>SUM(U101:U103)</f>
        <v>498</v>
      </c>
      <c r="V100" s="208">
        <f>U108</f>
        <v>565</v>
      </c>
      <c r="W100" s="189" t="str">
        <f>B108</f>
        <v>Estonian Cell</v>
      </c>
      <c r="X100" s="192">
        <f t="shared" si="92"/>
        <v>2687</v>
      </c>
      <c r="Y100" s="190">
        <f>SUM(Y101:Y103)</f>
        <v>2077</v>
      </c>
      <c r="Z100" s="212">
        <f>AVERAGE(Z101,Z102,Z103)</f>
        <v>179.13333333333333</v>
      </c>
      <c r="AA100" s="194">
        <f>AVERAGE(AA101,AA102,AA103)</f>
        <v>138.46666666666667</v>
      </c>
      <c r="AB100" s="282">
        <f>F101+J101+N101+R101+V101</f>
        <v>2</v>
      </c>
    </row>
    <row r="101" spans="1:28" s="195" customFormat="1" ht="16.2" customHeight="1" x14ac:dyDescent="0.25">
      <c r="A101" s="247"/>
      <c r="B101" s="219" t="s">
        <v>72</v>
      </c>
      <c r="C101" s="227">
        <v>43</v>
      </c>
      <c r="D101" s="196">
        <v>147</v>
      </c>
      <c r="E101" s="197">
        <f>D101+C101</f>
        <v>190</v>
      </c>
      <c r="F101" s="285">
        <v>0</v>
      </c>
      <c r="G101" s="286"/>
      <c r="H101" s="198">
        <v>135</v>
      </c>
      <c r="I101" s="199">
        <f>H101+C101</f>
        <v>178</v>
      </c>
      <c r="J101" s="285">
        <v>1</v>
      </c>
      <c r="K101" s="286"/>
      <c r="L101" s="198">
        <v>134</v>
      </c>
      <c r="M101" s="199">
        <f>L101+C101</f>
        <v>177</v>
      </c>
      <c r="N101" s="285">
        <v>1</v>
      </c>
      <c r="O101" s="286"/>
      <c r="P101" s="198">
        <v>152</v>
      </c>
      <c r="Q101" s="197">
        <f>P101+C101</f>
        <v>195</v>
      </c>
      <c r="R101" s="285">
        <v>0</v>
      </c>
      <c r="S101" s="286"/>
      <c r="T101" s="196">
        <v>145</v>
      </c>
      <c r="U101" s="197">
        <f>T101+C101</f>
        <v>188</v>
      </c>
      <c r="V101" s="285">
        <v>0</v>
      </c>
      <c r="W101" s="286"/>
      <c r="X101" s="199">
        <f t="shared" si="92"/>
        <v>928</v>
      </c>
      <c r="Y101" s="198">
        <f>D101+H101+L101+P101+T101</f>
        <v>713</v>
      </c>
      <c r="Z101" s="200">
        <f>AVERAGE(E101,I101,M101,Q101,U101)</f>
        <v>185.6</v>
      </c>
      <c r="AA101" s="201">
        <f>AVERAGE(E101,I101,M101,Q101,U101)-C101</f>
        <v>142.6</v>
      </c>
      <c r="AB101" s="283"/>
    </row>
    <row r="102" spans="1:28" s="195" customFormat="1" ht="16.2" customHeight="1" x14ac:dyDescent="0.25">
      <c r="A102" s="247"/>
      <c r="B102" s="220" t="s">
        <v>209</v>
      </c>
      <c r="C102" s="227">
        <v>48</v>
      </c>
      <c r="D102" s="196">
        <v>107</v>
      </c>
      <c r="E102" s="197">
        <f t="shared" ref="E102:E103" si="103">D102+C102</f>
        <v>155</v>
      </c>
      <c r="F102" s="287"/>
      <c r="G102" s="288"/>
      <c r="H102" s="198">
        <v>179</v>
      </c>
      <c r="I102" s="199">
        <f t="shared" ref="I102:I103" si="104">H102+C102</f>
        <v>227</v>
      </c>
      <c r="J102" s="287"/>
      <c r="K102" s="288"/>
      <c r="L102" s="198">
        <v>159</v>
      </c>
      <c r="M102" s="199">
        <f t="shared" ref="M102:M103" si="105">L102+C102</f>
        <v>207</v>
      </c>
      <c r="N102" s="287"/>
      <c r="O102" s="288"/>
      <c r="P102" s="196">
        <v>108</v>
      </c>
      <c r="Q102" s="197">
        <f t="shared" ref="Q102:Q103" si="106">P102+C102</f>
        <v>156</v>
      </c>
      <c r="R102" s="287"/>
      <c r="S102" s="288"/>
      <c r="T102" s="196">
        <v>125</v>
      </c>
      <c r="U102" s="197">
        <f t="shared" ref="U102:U103" si="107">T102+C102</f>
        <v>173</v>
      </c>
      <c r="V102" s="287"/>
      <c r="W102" s="288"/>
      <c r="X102" s="199">
        <f t="shared" si="92"/>
        <v>918</v>
      </c>
      <c r="Y102" s="198">
        <f>D102+H102+L102+P102+T102</f>
        <v>678</v>
      </c>
      <c r="Z102" s="200">
        <f>AVERAGE(E102,I102,M102,Q102,U102)</f>
        <v>183.6</v>
      </c>
      <c r="AA102" s="201">
        <f>AVERAGE(E102,I102,M102,Q102,U102)-C102</f>
        <v>135.6</v>
      </c>
      <c r="AB102" s="283"/>
    </row>
    <row r="103" spans="1:28" s="195" customFormat="1" ht="16.8" customHeight="1" thickBot="1" x14ac:dyDescent="0.35">
      <c r="A103" s="247"/>
      <c r="B103" s="221" t="s">
        <v>67</v>
      </c>
      <c r="C103" s="228">
        <v>31</v>
      </c>
      <c r="D103" s="203">
        <v>158</v>
      </c>
      <c r="E103" s="197">
        <f t="shared" si="103"/>
        <v>189</v>
      </c>
      <c r="F103" s="289"/>
      <c r="G103" s="290"/>
      <c r="H103" s="204">
        <v>124</v>
      </c>
      <c r="I103" s="199">
        <f t="shared" si="104"/>
        <v>155</v>
      </c>
      <c r="J103" s="289"/>
      <c r="K103" s="290"/>
      <c r="L103" s="198">
        <v>143</v>
      </c>
      <c r="M103" s="199">
        <f t="shared" si="105"/>
        <v>174</v>
      </c>
      <c r="N103" s="289"/>
      <c r="O103" s="290"/>
      <c r="P103" s="196">
        <v>155</v>
      </c>
      <c r="Q103" s="197">
        <f t="shared" si="106"/>
        <v>186</v>
      </c>
      <c r="R103" s="289"/>
      <c r="S103" s="290"/>
      <c r="T103" s="196">
        <v>106</v>
      </c>
      <c r="U103" s="197">
        <f t="shared" si="107"/>
        <v>137</v>
      </c>
      <c r="V103" s="289"/>
      <c r="W103" s="290"/>
      <c r="X103" s="205">
        <f t="shared" si="92"/>
        <v>841</v>
      </c>
      <c r="Y103" s="204">
        <f>D103+H103+L103+P103+T103</f>
        <v>686</v>
      </c>
      <c r="Z103" s="206">
        <f>AVERAGE(E103,I103,M103,Q103,U103)</f>
        <v>168.2</v>
      </c>
      <c r="AA103" s="207">
        <f>AVERAGE(E103,I103,M103,Q103,U103)-C103</f>
        <v>137.19999999999999</v>
      </c>
      <c r="AB103" s="284"/>
    </row>
    <row r="104" spans="1:28" s="195" customFormat="1" ht="48.75" customHeight="1" thickBot="1" x14ac:dyDescent="0.3">
      <c r="A104" s="247"/>
      <c r="B104" s="224" t="s">
        <v>33</v>
      </c>
      <c r="C104" s="229">
        <f>SUM(C105:C107)</f>
        <v>134</v>
      </c>
      <c r="D104" s="183">
        <f>SUM(D105:D107)</f>
        <v>470</v>
      </c>
      <c r="E104" s="208">
        <f>SUM(E105:E107)</f>
        <v>604</v>
      </c>
      <c r="F104" s="208">
        <f>E100</f>
        <v>534</v>
      </c>
      <c r="G104" s="189" t="str">
        <f>B100</f>
        <v>SILFER</v>
      </c>
      <c r="H104" s="218">
        <f>SUM(H105:H107)</f>
        <v>415</v>
      </c>
      <c r="I104" s="208">
        <f>SUM(I105:I107)</f>
        <v>549</v>
      </c>
      <c r="J104" s="208">
        <f>I96</f>
        <v>536</v>
      </c>
      <c r="K104" s="189" t="str">
        <f>B96</f>
        <v>Põdra Pubi</v>
      </c>
      <c r="L104" s="191">
        <f>SUM(L105:L107)</f>
        <v>453</v>
      </c>
      <c r="M104" s="211">
        <f>SUM(M105:M107)</f>
        <v>587</v>
      </c>
      <c r="N104" s="208">
        <f>M92</f>
        <v>574</v>
      </c>
      <c r="O104" s="189" t="str">
        <f>B92</f>
        <v>Rakvere Soojus</v>
      </c>
      <c r="P104" s="190">
        <f>SUM(P105:P107)</f>
        <v>390</v>
      </c>
      <c r="Q104" s="211">
        <f>SUM(Q105:Q107)</f>
        <v>524</v>
      </c>
      <c r="R104" s="208">
        <f>Q108</f>
        <v>607</v>
      </c>
      <c r="S104" s="189" t="str">
        <f>B108</f>
        <v>Estonian Cell</v>
      </c>
      <c r="T104" s="190">
        <f>SUM(T105:T107)</f>
        <v>365</v>
      </c>
      <c r="U104" s="211">
        <f>SUM(U105:U107)</f>
        <v>499</v>
      </c>
      <c r="V104" s="208">
        <f>U112</f>
        <v>526</v>
      </c>
      <c r="W104" s="189" t="str">
        <f>B112</f>
        <v>Royalsmart</v>
      </c>
      <c r="X104" s="192">
        <f t="shared" si="92"/>
        <v>2763</v>
      </c>
      <c r="Y104" s="190">
        <f>SUM(Y105:Y107)</f>
        <v>2093</v>
      </c>
      <c r="Z104" s="212">
        <f>AVERAGE(Z105,Z106,Z107)</f>
        <v>184.20000000000002</v>
      </c>
      <c r="AA104" s="194">
        <f>AVERAGE(AA105,AA106,AA107)</f>
        <v>139.53333333333333</v>
      </c>
      <c r="AB104" s="282">
        <f>F105+J105+N105+R105+V105</f>
        <v>3</v>
      </c>
    </row>
    <row r="105" spans="1:28" s="195" customFormat="1" ht="16.2" customHeight="1" x14ac:dyDescent="0.25">
      <c r="A105" s="247"/>
      <c r="B105" s="219" t="s">
        <v>91</v>
      </c>
      <c r="C105" s="227">
        <v>60</v>
      </c>
      <c r="D105" s="196">
        <v>89</v>
      </c>
      <c r="E105" s="197">
        <f>D105+C105</f>
        <v>149</v>
      </c>
      <c r="F105" s="285">
        <v>1</v>
      </c>
      <c r="G105" s="286"/>
      <c r="H105" s="198">
        <v>122</v>
      </c>
      <c r="I105" s="199">
        <f>H105+C105</f>
        <v>182</v>
      </c>
      <c r="J105" s="285">
        <v>1</v>
      </c>
      <c r="K105" s="286"/>
      <c r="L105" s="198">
        <v>169</v>
      </c>
      <c r="M105" s="199">
        <f>L105+C105</f>
        <v>229</v>
      </c>
      <c r="N105" s="285">
        <v>1</v>
      </c>
      <c r="O105" s="286"/>
      <c r="P105" s="198">
        <v>125</v>
      </c>
      <c r="Q105" s="197">
        <f>P105+C105</f>
        <v>185</v>
      </c>
      <c r="R105" s="285">
        <v>0</v>
      </c>
      <c r="S105" s="286"/>
      <c r="T105" s="196">
        <v>121</v>
      </c>
      <c r="U105" s="197">
        <f>T105+C105</f>
        <v>181</v>
      </c>
      <c r="V105" s="285">
        <v>0</v>
      </c>
      <c r="W105" s="286"/>
      <c r="X105" s="199">
        <f t="shared" si="92"/>
        <v>926</v>
      </c>
      <c r="Y105" s="198">
        <f>D105+H105+L105+P105+T105</f>
        <v>626</v>
      </c>
      <c r="Z105" s="200">
        <f>AVERAGE(E105,I105,M105,Q105,U105)</f>
        <v>185.2</v>
      </c>
      <c r="AA105" s="201">
        <f>AVERAGE(E105,I105,M105,Q105,U105)-C105</f>
        <v>125.19999999999999</v>
      </c>
      <c r="AB105" s="283"/>
    </row>
    <row r="106" spans="1:28" s="195" customFormat="1" ht="16.2" customHeight="1" x14ac:dyDescent="0.25">
      <c r="A106" s="247"/>
      <c r="B106" s="220" t="s">
        <v>75</v>
      </c>
      <c r="C106" s="227">
        <v>45</v>
      </c>
      <c r="D106" s="196">
        <v>226</v>
      </c>
      <c r="E106" s="197">
        <f t="shared" ref="E106:E107" si="108">D106+C106</f>
        <v>271</v>
      </c>
      <c r="F106" s="287"/>
      <c r="G106" s="288"/>
      <c r="H106" s="198">
        <v>139</v>
      </c>
      <c r="I106" s="199">
        <f t="shared" ref="I106:I107" si="109">H106+C106</f>
        <v>184</v>
      </c>
      <c r="J106" s="287"/>
      <c r="K106" s="288"/>
      <c r="L106" s="198">
        <v>119</v>
      </c>
      <c r="M106" s="199">
        <f t="shared" ref="M106:M107" si="110">L106+C106</f>
        <v>164</v>
      </c>
      <c r="N106" s="287"/>
      <c r="O106" s="288"/>
      <c r="P106" s="196">
        <v>143</v>
      </c>
      <c r="Q106" s="197">
        <f t="shared" ref="Q106:Q107" si="111">P106+C106</f>
        <v>188</v>
      </c>
      <c r="R106" s="287"/>
      <c r="S106" s="288"/>
      <c r="T106" s="196">
        <v>130</v>
      </c>
      <c r="U106" s="197">
        <f t="shared" ref="U106:U107" si="112">T106+C106</f>
        <v>175</v>
      </c>
      <c r="V106" s="287"/>
      <c r="W106" s="288"/>
      <c r="X106" s="199">
        <f t="shared" si="92"/>
        <v>982</v>
      </c>
      <c r="Y106" s="198">
        <f>D106+H106+L106+P106+T106</f>
        <v>757</v>
      </c>
      <c r="Z106" s="200">
        <f>AVERAGE(E106,I106,M106,Q106,U106)</f>
        <v>196.4</v>
      </c>
      <c r="AA106" s="201">
        <f>AVERAGE(E106,I106,M106,Q106,U106)-C106</f>
        <v>151.4</v>
      </c>
      <c r="AB106" s="283"/>
    </row>
    <row r="107" spans="1:28" s="195" customFormat="1" ht="16.8" customHeight="1" thickBot="1" x14ac:dyDescent="0.35">
      <c r="A107" s="247"/>
      <c r="B107" s="221" t="s">
        <v>53</v>
      </c>
      <c r="C107" s="228">
        <v>29</v>
      </c>
      <c r="D107" s="203">
        <v>155</v>
      </c>
      <c r="E107" s="197">
        <f t="shared" si="108"/>
        <v>184</v>
      </c>
      <c r="F107" s="289"/>
      <c r="G107" s="290"/>
      <c r="H107" s="204">
        <v>154</v>
      </c>
      <c r="I107" s="199">
        <f t="shared" si="109"/>
        <v>183</v>
      </c>
      <c r="J107" s="289"/>
      <c r="K107" s="290"/>
      <c r="L107" s="198">
        <v>165</v>
      </c>
      <c r="M107" s="199">
        <f t="shared" si="110"/>
        <v>194</v>
      </c>
      <c r="N107" s="289"/>
      <c r="O107" s="290"/>
      <c r="P107" s="196">
        <v>122</v>
      </c>
      <c r="Q107" s="197">
        <f t="shared" si="111"/>
        <v>151</v>
      </c>
      <c r="R107" s="289"/>
      <c r="S107" s="290"/>
      <c r="T107" s="196">
        <v>114</v>
      </c>
      <c r="U107" s="197">
        <f t="shared" si="112"/>
        <v>143</v>
      </c>
      <c r="V107" s="289"/>
      <c r="W107" s="290"/>
      <c r="X107" s="205">
        <f t="shared" si="92"/>
        <v>855</v>
      </c>
      <c r="Y107" s="204">
        <f>D107+H107+L107+P107+T107</f>
        <v>710</v>
      </c>
      <c r="Z107" s="206">
        <f>AVERAGE(E107,I107,M107,Q107,U107)</f>
        <v>171</v>
      </c>
      <c r="AA107" s="207">
        <f>AVERAGE(E107,I107,M107,Q107,U107)-C107</f>
        <v>142</v>
      </c>
      <c r="AB107" s="284"/>
    </row>
    <row r="108" spans="1:28" s="195" customFormat="1" ht="48.75" customHeight="1" thickBot="1" x14ac:dyDescent="0.3">
      <c r="A108" s="247"/>
      <c r="B108" s="217" t="s">
        <v>23</v>
      </c>
      <c r="C108" s="230">
        <f>SUM(C109:C111)</f>
        <v>117</v>
      </c>
      <c r="D108" s="183">
        <f>SUM(D109:D111)</f>
        <v>434</v>
      </c>
      <c r="E108" s="208">
        <f>SUM(E109:E111)</f>
        <v>551</v>
      </c>
      <c r="F108" s="208">
        <f>E96</f>
        <v>535</v>
      </c>
      <c r="G108" s="189" t="str">
        <f>B96</f>
        <v>Põdra Pubi</v>
      </c>
      <c r="H108" s="209">
        <f>SUM(H109:H111)</f>
        <v>470</v>
      </c>
      <c r="I108" s="208">
        <f>SUM(I109:I111)</f>
        <v>587</v>
      </c>
      <c r="J108" s="208">
        <f>I92</f>
        <v>535</v>
      </c>
      <c r="K108" s="189" t="str">
        <f>B92</f>
        <v>Rakvere Soojus</v>
      </c>
      <c r="L108" s="190">
        <f>SUM(L109:L111)</f>
        <v>337</v>
      </c>
      <c r="M108" s="210">
        <f>SUM(M109:M111)</f>
        <v>454</v>
      </c>
      <c r="N108" s="208">
        <f>M112</f>
        <v>554</v>
      </c>
      <c r="O108" s="189" t="str">
        <f>B112</f>
        <v>Royalsmart</v>
      </c>
      <c r="P108" s="190">
        <f>SUM(P109:P111)</f>
        <v>490</v>
      </c>
      <c r="Q108" s="210">
        <f>SUM(Q109:Q111)</f>
        <v>607</v>
      </c>
      <c r="R108" s="208">
        <f>Q104</f>
        <v>524</v>
      </c>
      <c r="S108" s="189" t="str">
        <f>B104</f>
        <v>Temper</v>
      </c>
      <c r="T108" s="190">
        <f>SUM(T109:T111)</f>
        <v>448</v>
      </c>
      <c r="U108" s="210">
        <f>SUM(U109:U111)</f>
        <v>565</v>
      </c>
      <c r="V108" s="208">
        <f>U100</f>
        <v>498</v>
      </c>
      <c r="W108" s="189" t="str">
        <f>B100</f>
        <v>SILFER</v>
      </c>
      <c r="X108" s="192">
        <f t="shared" si="92"/>
        <v>2764</v>
      </c>
      <c r="Y108" s="190">
        <f>SUM(Y109:Y111)</f>
        <v>2179</v>
      </c>
      <c r="Z108" s="212">
        <f>AVERAGE(Z109,Z110,Z111)</f>
        <v>184.26666666666665</v>
      </c>
      <c r="AA108" s="194">
        <f>AVERAGE(AA109,AA110,AA111)</f>
        <v>145.26666666666668</v>
      </c>
      <c r="AB108" s="282">
        <f>F109+J109+N109+R109+V109</f>
        <v>4</v>
      </c>
    </row>
    <row r="109" spans="1:28" s="195" customFormat="1" ht="16.2" customHeight="1" x14ac:dyDescent="0.25">
      <c r="A109" s="247"/>
      <c r="B109" s="219" t="s">
        <v>207</v>
      </c>
      <c r="C109" s="227">
        <v>20</v>
      </c>
      <c r="D109" s="196">
        <v>134</v>
      </c>
      <c r="E109" s="197">
        <f>D109+C109</f>
        <v>154</v>
      </c>
      <c r="F109" s="285">
        <v>1</v>
      </c>
      <c r="G109" s="286"/>
      <c r="H109" s="198">
        <v>165</v>
      </c>
      <c r="I109" s="199">
        <f>H109+C109</f>
        <v>185</v>
      </c>
      <c r="J109" s="285">
        <v>1</v>
      </c>
      <c r="K109" s="286"/>
      <c r="L109" s="198">
        <v>143</v>
      </c>
      <c r="M109" s="199">
        <f>L109+C109</f>
        <v>163</v>
      </c>
      <c r="N109" s="285">
        <v>0</v>
      </c>
      <c r="O109" s="286"/>
      <c r="P109" s="198">
        <v>163</v>
      </c>
      <c r="Q109" s="197">
        <f>P109+C109</f>
        <v>183</v>
      </c>
      <c r="R109" s="285">
        <v>1</v>
      </c>
      <c r="S109" s="286"/>
      <c r="T109" s="196">
        <v>168</v>
      </c>
      <c r="U109" s="197">
        <f>T109+C109</f>
        <v>188</v>
      </c>
      <c r="V109" s="285">
        <v>1</v>
      </c>
      <c r="W109" s="286"/>
      <c r="X109" s="199">
        <f t="shared" si="92"/>
        <v>873</v>
      </c>
      <c r="Y109" s="198">
        <f>D109+H109+L109+P109+T109</f>
        <v>773</v>
      </c>
      <c r="Z109" s="200">
        <f>AVERAGE(E109,I109,M109,Q109,U109)</f>
        <v>174.6</v>
      </c>
      <c r="AA109" s="201">
        <f>AVERAGE(E109,I109,M109,Q109,U109)-C109</f>
        <v>154.6</v>
      </c>
      <c r="AB109" s="283"/>
    </row>
    <row r="110" spans="1:28" s="195" customFormat="1" ht="16.2" customHeight="1" x14ac:dyDescent="0.25">
      <c r="A110" s="247"/>
      <c r="B110" s="220" t="s">
        <v>208</v>
      </c>
      <c r="C110" s="227">
        <v>60</v>
      </c>
      <c r="D110" s="196">
        <v>123</v>
      </c>
      <c r="E110" s="197">
        <f t="shared" ref="E110:E111" si="113">D110+C110</f>
        <v>183</v>
      </c>
      <c r="F110" s="287"/>
      <c r="G110" s="288"/>
      <c r="H110" s="198">
        <v>155</v>
      </c>
      <c r="I110" s="199">
        <f t="shared" ref="I110:I111" si="114">H110+C110</f>
        <v>215</v>
      </c>
      <c r="J110" s="287"/>
      <c r="K110" s="288"/>
      <c r="L110" s="198">
        <v>96</v>
      </c>
      <c r="M110" s="199">
        <f t="shared" ref="M110:M111" si="115">L110+C110</f>
        <v>156</v>
      </c>
      <c r="N110" s="287"/>
      <c r="O110" s="288"/>
      <c r="P110" s="196">
        <v>136</v>
      </c>
      <c r="Q110" s="197">
        <f t="shared" ref="Q110:Q111" si="116">P110+C110</f>
        <v>196</v>
      </c>
      <c r="R110" s="287"/>
      <c r="S110" s="288"/>
      <c r="T110" s="196">
        <v>142</v>
      </c>
      <c r="U110" s="197">
        <f t="shared" ref="U110:U111" si="117">T110+C110</f>
        <v>202</v>
      </c>
      <c r="V110" s="287"/>
      <c r="W110" s="288"/>
      <c r="X110" s="199">
        <f t="shared" si="92"/>
        <v>952</v>
      </c>
      <c r="Y110" s="198">
        <f>D110+H110+L110+P110+T110</f>
        <v>652</v>
      </c>
      <c r="Z110" s="200">
        <f>AVERAGE(E110,I110,M110,Q110,U110)</f>
        <v>190.4</v>
      </c>
      <c r="AA110" s="201">
        <f>AVERAGE(E110,I110,M110,Q110,U110)-C110</f>
        <v>130.4</v>
      </c>
      <c r="AB110" s="283"/>
    </row>
    <row r="111" spans="1:28" s="195" customFormat="1" ht="16.8" customHeight="1" thickBot="1" x14ac:dyDescent="0.35">
      <c r="A111" s="247"/>
      <c r="B111" s="221" t="s">
        <v>137</v>
      </c>
      <c r="C111" s="228">
        <v>37</v>
      </c>
      <c r="D111" s="203">
        <v>177</v>
      </c>
      <c r="E111" s="197">
        <f t="shared" si="113"/>
        <v>214</v>
      </c>
      <c r="F111" s="289"/>
      <c r="G111" s="290"/>
      <c r="H111" s="204">
        <v>150</v>
      </c>
      <c r="I111" s="199">
        <f t="shared" si="114"/>
        <v>187</v>
      </c>
      <c r="J111" s="289"/>
      <c r="K111" s="290"/>
      <c r="L111" s="198">
        <v>98</v>
      </c>
      <c r="M111" s="199">
        <f t="shared" si="115"/>
        <v>135</v>
      </c>
      <c r="N111" s="289"/>
      <c r="O111" s="290"/>
      <c r="P111" s="196">
        <v>191</v>
      </c>
      <c r="Q111" s="197">
        <f t="shared" si="116"/>
        <v>228</v>
      </c>
      <c r="R111" s="289"/>
      <c r="S111" s="290"/>
      <c r="T111" s="196">
        <v>138</v>
      </c>
      <c r="U111" s="197">
        <f t="shared" si="117"/>
        <v>175</v>
      </c>
      <c r="V111" s="289"/>
      <c r="W111" s="290"/>
      <c r="X111" s="205">
        <f t="shared" si="92"/>
        <v>939</v>
      </c>
      <c r="Y111" s="204">
        <f>D111+H111+L111+P111+T111</f>
        <v>754</v>
      </c>
      <c r="Z111" s="206">
        <f>AVERAGE(E111,I111,M111,Q111,U111)</f>
        <v>187.8</v>
      </c>
      <c r="AA111" s="207">
        <f>AVERAGE(E111,I111,M111,Q111,U111)-C111</f>
        <v>150.80000000000001</v>
      </c>
      <c r="AB111" s="284"/>
    </row>
    <row r="112" spans="1:28" s="195" customFormat="1" ht="48.75" customHeight="1" thickBot="1" x14ac:dyDescent="0.3">
      <c r="A112" s="247"/>
      <c r="B112" s="224" t="s">
        <v>20</v>
      </c>
      <c r="C112" s="230">
        <f>SUM(C113:C115)</f>
        <v>115</v>
      </c>
      <c r="D112" s="183">
        <f>SUM(D113:D115)</f>
        <v>459</v>
      </c>
      <c r="E112" s="208">
        <f>SUM(E113:E115)</f>
        <v>574</v>
      </c>
      <c r="F112" s="208">
        <f>E92</f>
        <v>520</v>
      </c>
      <c r="G112" s="189" t="str">
        <f>B92</f>
        <v>Rakvere Soojus</v>
      </c>
      <c r="H112" s="209">
        <f>SUM(H113:H115)</f>
        <v>437</v>
      </c>
      <c r="I112" s="208">
        <f>SUM(I113:I115)</f>
        <v>552</v>
      </c>
      <c r="J112" s="208">
        <f>I100</f>
        <v>560</v>
      </c>
      <c r="K112" s="189" t="str">
        <f>B100</f>
        <v>SILFER</v>
      </c>
      <c r="L112" s="191">
        <f>SUM(L113:L115)</f>
        <v>439</v>
      </c>
      <c r="M112" s="211">
        <f>SUM(M113:M115)</f>
        <v>554</v>
      </c>
      <c r="N112" s="208">
        <f>M108</f>
        <v>454</v>
      </c>
      <c r="O112" s="189" t="str">
        <f>B108</f>
        <v>Estonian Cell</v>
      </c>
      <c r="P112" s="190">
        <f>SUM(P113:P115)</f>
        <v>407</v>
      </c>
      <c r="Q112" s="211">
        <f>SUM(Q113:Q115)</f>
        <v>522</v>
      </c>
      <c r="R112" s="208">
        <f>Q96</f>
        <v>539</v>
      </c>
      <c r="S112" s="189" t="str">
        <f>B96</f>
        <v>Põdra Pubi</v>
      </c>
      <c r="T112" s="190">
        <f>SUM(T113:T115)</f>
        <v>411</v>
      </c>
      <c r="U112" s="211">
        <f>SUM(U113:U115)</f>
        <v>526</v>
      </c>
      <c r="V112" s="208">
        <f>U104</f>
        <v>499</v>
      </c>
      <c r="W112" s="189" t="str">
        <f>B104</f>
        <v>Temper</v>
      </c>
      <c r="X112" s="192">
        <f t="shared" si="92"/>
        <v>2728</v>
      </c>
      <c r="Y112" s="190">
        <f>SUM(Y113:Y115)</f>
        <v>2153</v>
      </c>
      <c r="Z112" s="212">
        <f>AVERAGE(Z113,Z114,Z115)</f>
        <v>181.86666666666667</v>
      </c>
      <c r="AA112" s="194">
        <f>AVERAGE(AA113,AA114,AA115)</f>
        <v>143.53333333333333</v>
      </c>
      <c r="AB112" s="282">
        <f>F113+J113+N113+R113+V113</f>
        <v>3</v>
      </c>
    </row>
    <row r="113" spans="1:28" s="195" customFormat="1" ht="16.2" customHeight="1" x14ac:dyDescent="0.25">
      <c r="A113" s="247"/>
      <c r="B113" s="213" t="s">
        <v>81</v>
      </c>
      <c r="C113" s="227">
        <v>59</v>
      </c>
      <c r="D113" s="196">
        <v>137</v>
      </c>
      <c r="E113" s="197">
        <f>D113+C113</f>
        <v>196</v>
      </c>
      <c r="F113" s="285">
        <v>1</v>
      </c>
      <c r="G113" s="286"/>
      <c r="H113" s="198">
        <v>130</v>
      </c>
      <c r="I113" s="199">
        <f>H113+C113</f>
        <v>189</v>
      </c>
      <c r="J113" s="285">
        <v>0</v>
      </c>
      <c r="K113" s="286"/>
      <c r="L113" s="198">
        <v>142</v>
      </c>
      <c r="M113" s="199">
        <f>L113+C113</f>
        <v>201</v>
      </c>
      <c r="N113" s="285">
        <v>1</v>
      </c>
      <c r="O113" s="286"/>
      <c r="P113" s="198">
        <v>121</v>
      </c>
      <c r="Q113" s="197">
        <f>P113+C113</f>
        <v>180</v>
      </c>
      <c r="R113" s="285">
        <v>0</v>
      </c>
      <c r="S113" s="286"/>
      <c r="T113" s="196">
        <v>114</v>
      </c>
      <c r="U113" s="197">
        <f>T113+C113</f>
        <v>173</v>
      </c>
      <c r="V113" s="285">
        <v>1</v>
      </c>
      <c r="W113" s="286"/>
      <c r="X113" s="199">
        <f t="shared" si="92"/>
        <v>939</v>
      </c>
      <c r="Y113" s="198">
        <f>D113+H113+L113+P113+T113</f>
        <v>644</v>
      </c>
      <c r="Z113" s="200">
        <f>AVERAGE(E113,I113,M113,Q113,U113)</f>
        <v>187.8</v>
      </c>
      <c r="AA113" s="201">
        <f>AVERAGE(E113,I113,M113,Q113,U113)-C113</f>
        <v>128.80000000000001</v>
      </c>
      <c r="AB113" s="283"/>
    </row>
    <row r="114" spans="1:28" s="195" customFormat="1" ht="16.2" customHeight="1" x14ac:dyDescent="0.25">
      <c r="A114" s="247"/>
      <c r="B114" s="214" t="s">
        <v>112</v>
      </c>
      <c r="C114" s="227">
        <v>24</v>
      </c>
      <c r="D114" s="196">
        <v>185</v>
      </c>
      <c r="E114" s="197">
        <f t="shared" ref="E114:E115" si="118">D114+C114</f>
        <v>209</v>
      </c>
      <c r="F114" s="287"/>
      <c r="G114" s="288"/>
      <c r="H114" s="198">
        <v>178</v>
      </c>
      <c r="I114" s="199">
        <f t="shared" ref="I114:I115" si="119">H114+C114</f>
        <v>202</v>
      </c>
      <c r="J114" s="287"/>
      <c r="K114" s="288"/>
      <c r="L114" s="198">
        <v>133</v>
      </c>
      <c r="M114" s="199">
        <f t="shared" ref="M114:M115" si="120">L114+C114</f>
        <v>157</v>
      </c>
      <c r="N114" s="287"/>
      <c r="O114" s="288"/>
      <c r="P114" s="196">
        <v>142</v>
      </c>
      <c r="Q114" s="197">
        <f t="shared" ref="Q114:Q115" si="121">P114+C114</f>
        <v>166</v>
      </c>
      <c r="R114" s="287"/>
      <c r="S114" s="288"/>
      <c r="T114" s="196">
        <v>134</v>
      </c>
      <c r="U114" s="197">
        <f t="shared" ref="U114:U115" si="122">T114+C114</f>
        <v>158</v>
      </c>
      <c r="V114" s="287"/>
      <c r="W114" s="288"/>
      <c r="X114" s="199">
        <f t="shared" si="92"/>
        <v>892</v>
      </c>
      <c r="Y114" s="198">
        <f>D114+H114+L114+P114+T114</f>
        <v>772</v>
      </c>
      <c r="Z114" s="200">
        <f>AVERAGE(E114,I114,M114,Q114,U114)</f>
        <v>178.4</v>
      </c>
      <c r="AA114" s="201">
        <f>AVERAGE(E114,I114,M114,Q114,U114)-C114</f>
        <v>154.4</v>
      </c>
      <c r="AB114" s="283"/>
    </row>
    <row r="115" spans="1:28" s="195" customFormat="1" ht="16.8" customHeight="1" thickBot="1" x14ac:dyDescent="0.35">
      <c r="A115" s="247"/>
      <c r="B115" s="202" t="s">
        <v>61</v>
      </c>
      <c r="C115" s="228">
        <v>32</v>
      </c>
      <c r="D115" s="203">
        <v>137</v>
      </c>
      <c r="E115" s="197">
        <f t="shared" si="118"/>
        <v>169</v>
      </c>
      <c r="F115" s="289"/>
      <c r="G115" s="290"/>
      <c r="H115" s="204">
        <v>129</v>
      </c>
      <c r="I115" s="199">
        <f t="shared" si="119"/>
        <v>161</v>
      </c>
      <c r="J115" s="289"/>
      <c r="K115" s="290"/>
      <c r="L115" s="198">
        <v>164</v>
      </c>
      <c r="M115" s="199">
        <f t="shared" si="120"/>
        <v>196</v>
      </c>
      <c r="N115" s="289"/>
      <c r="O115" s="290"/>
      <c r="P115" s="196">
        <v>144</v>
      </c>
      <c r="Q115" s="197">
        <f t="shared" si="121"/>
        <v>176</v>
      </c>
      <c r="R115" s="289"/>
      <c r="S115" s="290"/>
      <c r="T115" s="196">
        <v>163</v>
      </c>
      <c r="U115" s="197">
        <f t="shared" si="122"/>
        <v>195</v>
      </c>
      <c r="V115" s="289"/>
      <c r="W115" s="290"/>
      <c r="X115" s="205">
        <f t="shared" si="92"/>
        <v>897</v>
      </c>
      <c r="Y115" s="204">
        <f>D115+H115+L115+P115+T115</f>
        <v>737</v>
      </c>
      <c r="Z115" s="206">
        <f>AVERAGE(E115,I115,M115,Q115,U115)</f>
        <v>179.4</v>
      </c>
      <c r="AA115" s="207">
        <f>AVERAGE(E115,I115,M115,Q115,U115)-C115</f>
        <v>147.4</v>
      </c>
      <c r="AB115" s="284"/>
    </row>
    <row r="116" spans="1:28" ht="34.950000000000003" customHeight="1" x14ac:dyDescent="0.3"/>
    <row r="117" spans="1:28" ht="22.2" x14ac:dyDescent="0.3">
      <c r="B117" s="150"/>
      <c r="C117" s="151"/>
      <c r="D117" s="152"/>
      <c r="E117" s="153"/>
      <c r="F117" s="153"/>
      <c r="G117" s="153" t="s">
        <v>202</v>
      </c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1"/>
      <c r="S117" s="151"/>
      <c r="T117" s="151"/>
      <c r="U117" s="154"/>
      <c r="V117" s="235" t="s">
        <v>109</v>
      </c>
      <c r="W117" s="155"/>
      <c r="X117" s="155"/>
      <c r="Y117" s="155"/>
      <c r="Z117" s="151"/>
      <c r="AA117" s="151"/>
      <c r="AB117" s="152"/>
    </row>
    <row r="118" spans="1:28" ht="21" thickBot="1" x14ac:dyDescent="0.4">
      <c r="B118" s="236" t="s">
        <v>93</v>
      </c>
      <c r="C118" s="156"/>
      <c r="D118" s="152"/>
      <c r="E118" s="157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2"/>
    </row>
    <row r="119" spans="1:28" x14ac:dyDescent="0.3">
      <c r="B119" s="158" t="s">
        <v>2</v>
      </c>
      <c r="C119" s="159" t="s">
        <v>46</v>
      </c>
      <c r="D119" s="160"/>
      <c r="E119" s="250" t="s">
        <v>94</v>
      </c>
      <c r="F119" s="293" t="s">
        <v>95</v>
      </c>
      <c r="G119" s="294"/>
      <c r="H119" s="163"/>
      <c r="I119" s="250" t="s">
        <v>96</v>
      </c>
      <c r="J119" s="293" t="s">
        <v>95</v>
      </c>
      <c r="K119" s="294"/>
      <c r="L119" s="164"/>
      <c r="M119" s="250" t="s">
        <v>97</v>
      </c>
      <c r="N119" s="293" t="s">
        <v>95</v>
      </c>
      <c r="O119" s="294"/>
      <c r="P119" s="164"/>
      <c r="Q119" s="250" t="s">
        <v>98</v>
      </c>
      <c r="R119" s="293" t="s">
        <v>95</v>
      </c>
      <c r="S119" s="294"/>
      <c r="T119" s="165"/>
      <c r="U119" s="250" t="s">
        <v>99</v>
      </c>
      <c r="V119" s="293" t="s">
        <v>95</v>
      </c>
      <c r="W119" s="294"/>
      <c r="X119" s="250" t="s">
        <v>100</v>
      </c>
      <c r="Y119" s="166"/>
      <c r="Z119" s="167" t="s">
        <v>101</v>
      </c>
      <c r="AA119" s="168" t="s">
        <v>6</v>
      </c>
      <c r="AB119" s="169" t="s">
        <v>100</v>
      </c>
    </row>
    <row r="120" spans="1:28" ht="17.399999999999999" thickBot="1" x14ac:dyDescent="0.35">
      <c r="A120" s="170"/>
      <c r="B120" s="171" t="s">
        <v>102</v>
      </c>
      <c r="C120" s="172"/>
      <c r="D120" s="173"/>
      <c r="E120" s="174" t="s">
        <v>103</v>
      </c>
      <c r="F120" s="291" t="s">
        <v>104</v>
      </c>
      <c r="G120" s="292"/>
      <c r="H120" s="175"/>
      <c r="I120" s="174" t="s">
        <v>103</v>
      </c>
      <c r="J120" s="291" t="s">
        <v>104</v>
      </c>
      <c r="K120" s="292"/>
      <c r="L120" s="174"/>
      <c r="M120" s="174" t="s">
        <v>103</v>
      </c>
      <c r="N120" s="291" t="s">
        <v>104</v>
      </c>
      <c r="O120" s="292"/>
      <c r="P120" s="174"/>
      <c r="Q120" s="174" t="s">
        <v>103</v>
      </c>
      <c r="R120" s="291" t="s">
        <v>104</v>
      </c>
      <c r="S120" s="292"/>
      <c r="T120" s="176"/>
      <c r="U120" s="174" t="s">
        <v>103</v>
      </c>
      <c r="V120" s="291" t="s">
        <v>104</v>
      </c>
      <c r="W120" s="292"/>
      <c r="X120" s="177" t="s">
        <v>103</v>
      </c>
      <c r="Y120" s="178" t="s">
        <v>105</v>
      </c>
      <c r="Z120" s="179" t="s">
        <v>106</v>
      </c>
      <c r="AA120" s="180" t="s">
        <v>107</v>
      </c>
      <c r="AB120" s="181" t="s">
        <v>4</v>
      </c>
    </row>
    <row r="121" spans="1:28" ht="48.75" customHeight="1" thickBot="1" x14ac:dyDescent="0.35">
      <c r="A121" s="246"/>
      <c r="B121" s="217" t="s">
        <v>37</v>
      </c>
      <c r="C121" s="231">
        <f>SUM(C122:C124)</f>
        <v>121</v>
      </c>
      <c r="D121" s="183">
        <f>SUM(D122:D124)</f>
        <v>431</v>
      </c>
      <c r="E121" s="184">
        <f>SUM(E122:E124)</f>
        <v>552</v>
      </c>
      <c r="F121" s="185">
        <f>E141</f>
        <v>579</v>
      </c>
      <c r="G121" s="186" t="str">
        <f>B141</f>
        <v>MRL</v>
      </c>
      <c r="H121" s="187">
        <f>SUM(H122:H124)</f>
        <v>384</v>
      </c>
      <c r="I121" s="188">
        <f>SUM(I122:I124)</f>
        <v>505</v>
      </c>
      <c r="J121" s="188">
        <f>I137</f>
        <v>478</v>
      </c>
      <c r="K121" s="189" t="str">
        <f>B137</f>
        <v>Viru Batuudid</v>
      </c>
      <c r="L121" s="190">
        <f>SUM(L122:L124)</f>
        <v>468</v>
      </c>
      <c r="M121" s="185">
        <f>SUM(M122:M124)</f>
        <v>589</v>
      </c>
      <c r="N121" s="185">
        <f>M133</f>
        <v>562</v>
      </c>
      <c r="O121" s="186" t="str">
        <f>B133</f>
        <v>KII</v>
      </c>
      <c r="P121" s="191">
        <f>SUM(P122:P124)</f>
        <v>486</v>
      </c>
      <c r="Q121" s="185">
        <f>SUM(Q122:Q124)</f>
        <v>607</v>
      </c>
      <c r="R121" s="185">
        <f>Q129</f>
        <v>534</v>
      </c>
      <c r="S121" s="186" t="str">
        <f>B129</f>
        <v>AAVMAR</v>
      </c>
      <c r="T121" s="191">
        <f>SUM(T122:T124)</f>
        <v>333</v>
      </c>
      <c r="U121" s="185">
        <f>SUM(U122:U124)</f>
        <v>454</v>
      </c>
      <c r="V121" s="185">
        <f>U125</f>
        <v>521</v>
      </c>
      <c r="W121" s="186" t="str">
        <f>B125</f>
        <v>BMF</v>
      </c>
      <c r="X121" s="192">
        <f t="shared" ref="X121:X144" si="123">E121+I121+M121+Q121+U121</f>
        <v>2707</v>
      </c>
      <c r="Y121" s="190">
        <f>SUM(Y122:Y124)</f>
        <v>2102</v>
      </c>
      <c r="Z121" s="193">
        <f>AVERAGE(Z122,Z123,Z124)</f>
        <v>180.46666666666667</v>
      </c>
      <c r="AA121" s="194">
        <f>AVERAGE(AA122,AA123,AA124)</f>
        <v>140.13333333333333</v>
      </c>
      <c r="AB121" s="282">
        <f>F122+J122+N122+R122+V122</f>
        <v>3</v>
      </c>
    </row>
    <row r="122" spans="1:28" ht="16.8" customHeight="1" x14ac:dyDescent="0.3">
      <c r="A122" s="247"/>
      <c r="B122" s="222" t="s">
        <v>80</v>
      </c>
      <c r="C122" s="226">
        <v>45</v>
      </c>
      <c r="D122" s="196">
        <v>118</v>
      </c>
      <c r="E122" s="197">
        <f>D122+C122</f>
        <v>163</v>
      </c>
      <c r="F122" s="285">
        <v>0</v>
      </c>
      <c r="G122" s="286"/>
      <c r="H122" s="198">
        <v>125</v>
      </c>
      <c r="I122" s="199">
        <f>H122+C122</f>
        <v>170</v>
      </c>
      <c r="J122" s="285">
        <v>1</v>
      </c>
      <c r="K122" s="286"/>
      <c r="L122" s="198">
        <v>167</v>
      </c>
      <c r="M122" s="199">
        <f>L122+C122</f>
        <v>212</v>
      </c>
      <c r="N122" s="285">
        <v>1</v>
      </c>
      <c r="O122" s="286"/>
      <c r="P122" s="198">
        <v>148</v>
      </c>
      <c r="Q122" s="197">
        <f>P122+C122</f>
        <v>193</v>
      </c>
      <c r="R122" s="285">
        <v>1</v>
      </c>
      <c r="S122" s="286"/>
      <c r="T122" s="196">
        <v>107</v>
      </c>
      <c r="U122" s="197">
        <f>T122+C122</f>
        <v>152</v>
      </c>
      <c r="V122" s="285">
        <v>0</v>
      </c>
      <c r="W122" s="286"/>
      <c r="X122" s="199">
        <f t="shared" si="123"/>
        <v>890</v>
      </c>
      <c r="Y122" s="198">
        <f>D122+H122+L122+P122+T122</f>
        <v>665</v>
      </c>
      <c r="Z122" s="200">
        <f>AVERAGE(E122,I122,M122,Q122,U122)</f>
        <v>178</v>
      </c>
      <c r="AA122" s="201">
        <f>AVERAGE(E122,I122,M122,Q122,U122)-C122</f>
        <v>133</v>
      </c>
      <c r="AB122" s="283"/>
    </row>
    <row r="123" spans="1:28" s="170" customFormat="1" ht="16.2" customHeight="1" x14ac:dyDescent="0.25">
      <c r="A123" s="247"/>
      <c r="B123" s="214" t="s">
        <v>203</v>
      </c>
      <c r="C123" s="227">
        <v>42</v>
      </c>
      <c r="D123" s="196">
        <v>131</v>
      </c>
      <c r="E123" s="197">
        <f t="shared" ref="E123:E124" si="124">D123+C123</f>
        <v>173</v>
      </c>
      <c r="F123" s="287"/>
      <c r="G123" s="288"/>
      <c r="H123" s="198">
        <v>109</v>
      </c>
      <c r="I123" s="199">
        <f t="shared" ref="I123:I124" si="125">H123+C123</f>
        <v>151</v>
      </c>
      <c r="J123" s="287"/>
      <c r="K123" s="288"/>
      <c r="L123" s="198">
        <v>112</v>
      </c>
      <c r="M123" s="199">
        <f t="shared" ref="M123:M124" si="126">L123+C123</f>
        <v>154</v>
      </c>
      <c r="N123" s="287"/>
      <c r="O123" s="288"/>
      <c r="P123" s="196">
        <v>179</v>
      </c>
      <c r="Q123" s="197">
        <f t="shared" ref="Q123:Q124" si="127">P123+C123</f>
        <v>221</v>
      </c>
      <c r="R123" s="287"/>
      <c r="S123" s="288"/>
      <c r="T123" s="196">
        <v>98</v>
      </c>
      <c r="U123" s="197">
        <f t="shared" ref="U123:U124" si="128">T123+C123</f>
        <v>140</v>
      </c>
      <c r="V123" s="287"/>
      <c r="W123" s="288"/>
      <c r="X123" s="199">
        <f t="shared" si="123"/>
        <v>839</v>
      </c>
      <c r="Y123" s="198">
        <f>D123+H123+L123+P123+T123</f>
        <v>629</v>
      </c>
      <c r="Z123" s="200">
        <f>AVERAGE(E123,I123,M123,Q123,U123)</f>
        <v>167.8</v>
      </c>
      <c r="AA123" s="201">
        <f>AVERAGE(E123,I123,M123,Q123,U123)-C123</f>
        <v>125.80000000000001</v>
      </c>
      <c r="AB123" s="283"/>
    </row>
    <row r="124" spans="1:28" s="170" customFormat="1" ht="17.399999999999999" customHeight="1" thickBot="1" x14ac:dyDescent="0.35">
      <c r="A124" s="247"/>
      <c r="B124" s="202" t="s">
        <v>57</v>
      </c>
      <c r="C124" s="228">
        <v>34</v>
      </c>
      <c r="D124" s="203">
        <v>182</v>
      </c>
      <c r="E124" s="197">
        <f t="shared" si="124"/>
        <v>216</v>
      </c>
      <c r="F124" s="289"/>
      <c r="G124" s="290"/>
      <c r="H124" s="204">
        <v>150</v>
      </c>
      <c r="I124" s="199">
        <f t="shared" si="125"/>
        <v>184</v>
      </c>
      <c r="J124" s="289"/>
      <c r="K124" s="290"/>
      <c r="L124" s="198">
        <v>189</v>
      </c>
      <c r="M124" s="199">
        <f t="shared" si="126"/>
        <v>223</v>
      </c>
      <c r="N124" s="289"/>
      <c r="O124" s="290"/>
      <c r="P124" s="196">
        <v>159</v>
      </c>
      <c r="Q124" s="197">
        <f t="shared" si="127"/>
        <v>193</v>
      </c>
      <c r="R124" s="289"/>
      <c r="S124" s="290"/>
      <c r="T124" s="196">
        <v>128</v>
      </c>
      <c r="U124" s="197">
        <f t="shared" si="128"/>
        <v>162</v>
      </c>
      <c r="V124" s="289"/>
      <c r="W124" s="290"/>
      <c r="X124" s="205">
        <f t="shared" si="123"/>
        <v>978</v>
      </c>
      <c r="Y124" s="204">
        <f>D124+H124+L124+P124+T124</f>
        <v>808</v>
      </c>
      <c r="Z124" s="206">
        <f>AVERAGE(E124,I124,M124,Q124,U124)</f>
        <v>195.6</v>
      </c>
      <c r="AA124" s="207">
        <f>AVERAGE(E124,I124,M124,Q124,U124)-C124</f>
        <v>161.6</v>
      </c>
      <c r="AB124" s="284"/>
    </row>
    <row r="125" spans="1:28" s="195" customFormat="1" ht="48.75" customHeight="1" thickBot="1" x14ac:dyDescent="0.3">
      <c r="A125" s="247"/>
      <c r="B125" s="224" t="s">
        <v>122</v>
      </c>
      <c r="C125" s="229">
        <f>SUM(C126:C128)</f>
        <v>153</v>
      </c>
      <c r="D125" s="183">
        <f>SUM(D126:D128)</f>
        <v>388</v>
      </c>
      <c r="E125" s="208">
        <f>SUM(E126:E128)</f>
        <v>541</v>
      </c>
      <c r="F125" s="208">
        <f>E137</f>
        <v>471</v>
      </c>
      <c r="G125" s="189" t="str">
        <f>B137</f>
        <v>Viru Batuudid</v>
      </c>
      <c r="H125" s="209">
        <f>SUM(H126:H128)</f>
        <v>372</v>
      </c>
      <c r="I125" s="208">
        <f>SUM(I126:I128)</f>
        <v>525</v>
      </c>
      <c r="J125" s="208">
        <f>I133</f>
        <v>653</v>
      </c>
      <c r="K125" s="189" t="str">
        <f>B133</f>
        <v>KII</v>
      </c>
      <c r="L125" s="190">
        <f>SUM(L126:L128)</f>
        <v>426</v>
      </c>
      <c r="M125" s="210">
        <f>SUM(M126:M128)</f>
        <v>579</v>
      </c>
      <c r="N125" s="208">
        <f>M129</f>
        <v>575</v>
      </c>
      <c r="O125" s="189" t="str">
        <f>B129</f>
        <v>AAVMAR</v>
      </c>
      <c r="P125" s="190">
        <f>SUM(P126:P128)</f>
        <v>428</v>
      </c>
      <c r="Q125" s="185">
        <f>SUM(Q126:Q128)</f>
        <v>581</v>
      </c>
      <c r="R125" s="208">
        <f>Q141</f>
        <v>587</v>
      </c>
      <c r="S125" s="189" t="str">
        <f>B141</f>
        <v>MRL</v>
      </c>
      <c r="T125" s="190">
        <f>SUM(T126:T128)</f>
        <v>368</v>
      </c>
      <c r="U125" s="211">
        <f>SUM(U126:U128)</f>
        <v>521</v>
      </c>
      <c r="V125" s="208">
        <f>U121</f>
        <v>454</v>
      </c>
      <c r="W125" s="189" t="str">
        <f>B121</f>
        <v>ASSAR</v>
      </c>
      <c r="X125" s="192">
        <f t="shared" si="123"/>
        <v>2747</v>
      </c>
      <c r="Y125" s="190">
        <f>SUM(Y126:Y128)</f>
        <v>1982</v>
      </c>
      <c r="Z125" s="212">
        <f>AVERAGE(Z126,Z127,Z128)</f>
        <v>183.13333333333333</v>
      </c>
      <c r="AA125" s="194">
        <f>AVERAGE(AA126,AA127,AA128)</f>
        <v>132.13333333333333</v>
      </c>
      <c r="AB125" s="282">
        <f>F126+J126+N126+R126+V126</f>
        <v>3</v>
      </c>
    </row>
    <row r="126" spans="1:28" s="195" customFormat="1" ht="16.2" customHeight="1" x14ac:dyDescent="0.25">
      <c r="A126" s="247"/>
      <c r="B126" s="222" t="s">
        <v>204</v>
      </c>
      <c r="C126" s="227">
        <v>56</v>
      </c>
      <c r="D126" s="196">
        <v>137</v>
      </c>
      <c r="E126" s="197">
        <f>D126+C126</f>
        <v>193</v>
      </c>
      <c r="F126" s="285">
        <v>1</v>
      </c>
      <c r="G126" s="286"/>
      <c r="H126" s="198">
        <v>126</v>
      </c>
      <c r="I126" s="199">
        <f>H126+C126</f>
        <v>182</v>
      </c>
      <c r="J126" s="285">
        <v>0</v>
      </c>
      <c r="K126" s="286"/>
      <c r="L126" s="198">
        <v>170</v>
      </c>
      <c r="M126" s="199">
        <f>L126+C126</f>
        <v>226</v>
      </c>
      <c r="N126" s="285">
        <v>1</v>
      </c>
      <c r="O126" s="286"/>
      <c r="P126" s="198">
        <v>174</v>
      </c>
      <c r="Q126" s="197">
        <f>P126+C126</f>
        <v>230</v>
      </c>
      <c r="R126" s="285">
        <v>0</v>
      </c>
      <c r="S126" s="286"/>
      <c r="T126" s="196">
        <v>125</v>
      </c>
      <c r="U126" s="197">
        <f>T126+C126</f>
        <v>181</v>
      </c>
      <c r="V126" s="285">
        <v>1</v>
      </c>
      <c r="W126" s="286"/>
      <c r="X126" s="199">
        <f t="shared" si="123"/>
        <v>1012</v>
      </c>
      <c r="Y126" s="198">
        <f>D126+H126+L126+P126+T126</f>
        <v>732</v>
      </c>
      <c r="Z126" s="200">
        <f>AVERAGE(E126,I126,M126,Q126,U126)</f>
        <v>202.4</v>
      </c>
      <c r="AA126" s="201">
        <f>AVERAGE(E126,I126,M126,Q126,U126)-C126</f>
        <v>146.4</v>
      </c>
      <c r="AB126" s="283"/>
    </row>
    <row r="127" spans="1:28" s="195" customFormat="1" ht="16.2" customHeight="1" x14ac:dyDescent="0.25">
      <c r="A127" s="247"/>
      <c r="B127" s="223" t="s">
        <v>193</v>
      </c>
      <c r="C127" s="227">
        <v>60</v>
      </c>
      <c r="D127" s="196">
        <v>116</v>
      </c>
      <c r="E127" s="197">
        <f t="shared" ref="E127:E128" si="129">D127+C127</f>
        <v>176</v>
      </c>
      <c r="F127" s="287"/>
      <c r="G127" s="288"/>
      <c r="H127" s="198">
        <v>78</v>
      </c>
      <c r="I127" s="199">
        <f t="shared" ref="I127:I128" si="130">H127+C127</f>
        <v>138</v>
      </c>
      <c r="J127" s="287"/>
      <c r="K127" s="288"/>
      <c r="L127" s="198">
        <v>78</v>
      </c>
      <c r="M127" s="199">
        <f t="shared" ref="M127:M128" si="131">L127+C127</f>
        <v>138</v>
      </c>
      <c r="N127" s="287"/>
      <c r="O127" s="288"/>
      <c r="P127" s="196">
        <v>114</v>
      </c>
      <c r="Q127" s="197">
        <f t="shared" ref="Q127:Q128" si="132">P127+C127</f>
        <v>174</v>
      </c>
      <c r="R127" s="287"/>
      <c r="S127" s="288"/>
      <c r="T127" s="196">
        <v>96</v>
      </c>
      <c r="U127" s="197">
        <f t="shared" ref="U127:U128" si="133">T127+C127</f>
        <v>156</v>
      </c>
      <c r="V127" s="287"/>
      <c r="W127" s="288"/>
      <c r="X127" s="199">
        <f t="shared" si="123"/>
        <v>782</v>
      </c>
      <c r="Y127" s="198">
        <f>D127+H127+L127+P127+T127</f>
        <v>482</v>
      </c>
      <c r="Z127" s="200">
        <f>AVERAGE(E127,I127,M127,Q127,U127)</f>
        <v>156.4</v>
      </c>
      <c r="AA127" s="201">
        <f>AVERAGE(E127,I127,M127,Q127,U127)-C127</f>
        <v>96.4</v>
      </c>
      <c r="AB127" s="283"/>
    </row>
    <row r="128" spans="1:28" s="195" customFormat="1" ht="16.8" customHeight="1" thickBot="1" x14ac:dyDescent="0.35">
      <c r="A128" s="247"/>
      <c r="B128" s="202" t="s">
        <v>194</v>
      </c>
      <c r="C128" s="228">
        <v>37</v>
      </c>
      <c r="D128" s="203">
        <v>135</v>
      </c>
      <c r="E128" s="197">
        <f t="shared" si="129"/>
        <v>172</v>
      </c>
      <c r="F128" s="289"/>
      <c r="G128" s="290"/>
      <c r="H128" s="204">
        <v>168</v>
      </c>
      <c r="I128" s="199">
        <f t="shared" si="130"/>
        <v>205</v>
      </c>
      <c r="J128" s="289"/>
      <c r="K128" s="290"/>
      <c r="L128" s="198">
        <v>178</v>
      </c>
      <c r="M128" s="199">
        <f t="shared" si="131"/>
        <v>215</v>
      </c>
      <c r="N128" s="289"/>
      <c r="O128" s="290"/>
      <c r="P128" s="196">
        <v>140</v>
      </c>
      <c r="Q128" s="197">
        <f t="shared" si="132"/>
        <v>177</v>
      </c>
      <c r="R128" s="289"/>
      <c r="S128" s="290"/>
      <c r="T128" s="196">
        <v>147</v>
      </c>
      <c r="U128" s="197">
        <f t="shared" si="133"/>
        <v>184</v>
      </c>
      <c r="V128" s="289"/>
      <c r="W128" s="290"/>
      <c r="X128" s="205">
        <f t="shared" si="123"/>
        <v>953</v>
      </c>
      <c r="Y128" s="204">
        <f>D128+H128+L128+P128+T128</f>
        <v>768</v>
      </c>
      <c r="Z128" s="206">
        <f>AVERAGE(E128,I128,M128,Q128,U128)</f>
        <v>190.6</v>
      </c>
      <c r="AA128" s="207">
        <f>AVERAGE(E128,I128,M128,Q128,U128)-C128</f>
        <v>153.6</v>
      </c>
      <c r="AB128" s="284"/>
    </row>
    <row r="129" spans="1:28" s="195" customFormat="1" ht="44.4" customHeight="1" thickBot="1" x14ac:dyDescent="0.3">
      <c r="A129" s="247"/>
      <c r="B129" s="217" t="s">
        <v>110</v>
      </c>
      <c r="C129" s="229">
        <f>SUM(C130:C132)</f>
        <v>131</v>
      </c>
      <c r="D129" s="183">
        <f>SUM(D130:D132)</f>
        <v>481</v>
      </c>
      <c r="E129" s="208">
        <f>SUM(E130:E132)</f>
        <v>612</v>
      </c>
      <c r="F129" s="208">
        <f>E133</f>
        <v>555</v>
      </c>
      <c r="G129" s="189" t="str">
        <f>B133</f>
        <v>KII</v>
      </c>
      <c r="H129" s="209">
        <f>SUM(H130:H132)</f>
        <v>395</v>
      </c>
      <c r="I129" s="208">
        <f>SUM(I130:I132)</f>
        <v>526</v>
      </c>
      <c r="J129" s="208">
        <f>I141</f>
        <v>624</v>
      </c>
      <c r="K129" s="189" t="str">
        <f>B141</f>
        <v>MRL</v>
      </c>
      <c r="L129" s="190">
        <f>SUM(L130:L132)</f>
        <v>444</v>
      </c>
      <c r="M129" s="208">
        <f>SUM(M130:M132)</f>
        <v>575</v>
      </c>
      <c r="N129" s="208">
        <f>M125</f>
        <v>579</v>
      </c>
      <c r="O129" s="189" t="str">
        <f>B125</f>
        <v>BMF</v>
      </c>
      <c r="P129" s="190">
        <f>SUM(P130:P132)</f>
        <v>403</v>
      </c>
      <c r="Q129" s="208">
        <f>SUM(Q130:Q132)</f>
        <v>534</v>
      </c>
      <c r="R129" s="208">
        <f>Q121</f>
        <v>607</v>
      </c>
      <c r="S129" s="189" t="str">
        <f>B121</f>
        <v>ASSAR</v>
      </c>
      <c r="T129" s="190">
        <f>SUM(T130:T132)</f>
        <v>403</v>
      </c>
      <c r="U129" s="208">
        <f>SUM(U130:U132)</f>
        <v>534</v>
      </c>
      <c r="V129" s="208">
        <f>U137</f>
        <v>456</v>
      </c>
      <c r="W129" s="189" t="str">
        <f>B137</f>
        <v>Viru Batuudid</v>
      </c>
      <c r="X129" s="192">
        <f t="shared" si="123"/>
        <v>2781</v>
      </c>
      <c r="Y129" s="190">
        <f>SUM(Y130:Y132)</f>
        <v>2126</v>
      </c>
      <c r="Z129" s="212">
        <f>AVERAGE(Z130,Z131,Z132)</f>
        <v>185.4</v>
      </c>
      <c r="AA129" s="194">
        <f>AVERAGE(AA130,AA131,AA132)</f>
        <v>141.73333333333335</v>
      </c>
      <c r="AB129" s="282">
        <f>F130+J130+N130+R130+V130</f>
        <v>2</v>
      </c>
    </row>
    <row r="130" spans="1:28" s="195" customFormat="1" ht="16.2" customHeight="1" x14ac:dyDescent="0.25">
      <c r="A130" s="247"/>
      <c r="B130" s="213" t="s">
        <v>47</v>
      </c>
      <c r="C130" s="227">
        <v>32</v>
      </c>
      <c r="D130" s="196">
        <v>148</v>
      </c>
      <c r="E130" s="197">
        <f>D130+C130</f>
        <v>180</v>
      </c>
      <c r="F130" s="285">
        <v>1</v>
      </c>
      <c r="G130" s="286"/>
      <c r="H130" s="198">
        <v>131</v>
      </c>
      <c r="I130" s="199">
        <f>H130+C130</f>
        <v>163</v>
      </c>
      <c r="J130" s="285">
        <v>0</v>
      </c>
      <c r="K130" s="286"/>
      <c r="L130" s="198">
        <v>181</v>
      </c>
      <c r="M130" s="199">
        <f>L130+C130</f>
        <v>213</v>
      </c>
      <c r="N130" s="285">
        <v>0</v>
      </c>
      <c r="O130" s="286"/>
      <c r="P130" s="198">
        <v>139</v>
      </c>
      <c r="Q130" s="197">
        <f>P130+C130</f>
        <v>171</v>
      </c>
      <c r="R130" s="285">
        <v>0</v>
      </c>
      <c r="S130" s="286"/>
      <c r="T130" s="196">
        <v>177</v>
      </c>
      <c r="U130" s="197">
        <f>T130+C130</f>
        <v>209</v>
      </c>
      <c r="V130" s="285">
        <v>1</v>
      </c>
      <c r="W130" s="286"/>
      <c r="X130" s="199">
        <f t="shared" si="123"/>
        <v>936</v>
      </c>
      <c r="Y130" s="198">
        <f>D130+H130+L130+P130+T130</f>
        <v>776</v>
      </c>
      <c r="Z130" s="200">
        <f>AVERAGE(E130,I130,M130,Q130,U130)</f>
        <v>187.2</v>
      </c>
      <c r="AA130" s="201">
        <f>AVERAGE(E130,I130,M130,Q130,U130)-C130</f>
        <v>155.19999999999999</v>
      </c>
      <c r="AB130" s="283"/>
    </row>
    <row r="131" spans="1:28" s="195" customFormat="1" ht="16.2" customHeight="1" x14ac:dyDescent="0.25">
      <c r="A131" s="247"/>
      <c r="B131" s="214" t="s">
        <v>205</v>
      </c>
      <c r="C131" s="227">
        <v>60</v>
      </c>
      <c r="D131" s="196">
        <v>137</v>
      </c>
      <c r="E131" s="197">
        <f t="shared" ref="E131:E132" si="134">D131+C131</f>
        <v>197</v>
      </c>
      <c r="F131" s="287"/>
      <c r="G131" s="288"/>
      <c r="H131" s="198">
        <v>110</v>
      </c>
      <c r="I131" s="199">
        <f t="shared" ref="I131:I132" si="135">H131+C131</f>
        <v>170</v>
      </c>
      <c r="J131" s="287"/>
      <c r="K131" s="288"/>
      <c r="L131" s="198">
        <v>106</v>
      </c>
      <c r="M131" s="199">
        <f t="shared" ref="M131:M132" si="136">L131+C131</f>
        <v>166</v>
      </c>
      <c r="N131" s="287"/>
      <c r="O131" s="288"/>
      <c r="P131" s="196">
        <v>128</v>
      </c>
      <c r="Q131" s="197">
        <f t="shared" ref="Q131:Q132" si="137">P131+C131</f>
        <v>188</v>
      </c>
      <c r="R131" s="287"/>
      <c r="S131" s="288"/>
      <c r="T131" s="196">
        <v>91</v>
      </c>
      <c r="U131" s="197">
        <f t="shared" ref="U131:U132" si="138">T131+C131</f>
        <v>151</v>
      </c>
      <c r="V131" s="287"/>
      <c r="W131" s="288"/>
      <c r="X131" s="199">
        <f t="shared" si="123"/>
        <v>872</v>
      </c>
      <c r="Y131" s="198">
        <f>D131+H131+L131+P131+T131</f>
        <v>572</v>
      </c>
      <c r="Z131" s="200">
        <f>AVERAGE(E131,I131,M131,Q131,U131)</f>
        <v>174.4</v>
      </c>
      <c r="AA131" s="201">
        <f>AVERAGE(E131,I131,M131,Q131,U131)-C131</f>
        <v>114.4</v>
      </c>
      <c r="AB131" s="283"/>
    </row>
    <row r="132" spans="1:28" s="195" customFormat="1" ht="16.8" customHeight="1" thickBot="1" x14ac:dyDescent="0.35">
      <c r="A132" s="247"/>
      <c r="B132" s="202" t="s">
        <v>74</v>
      </c>
      <c r="C132" s="228">
        <v>39</v>
      </c>
      <c r="D132" s="203">
        <v>196</v>
      </c>
      <c r="E132" s="197">
        <f t="shared" si="134"/>
        <v>235</v>
      </c>
      <c r="F132" s="289"/>
      <c r="G132" s="290"/>
      <c r="H132" s="204">
        <v>154</v>
      </c>
      <c r="I132" s="199">
        <f t="shared" si="135"/>
        <v>193</v>
      </c>
      <c r="J132" s="289"/>
      <c r="K132" s="290"/>
      <c r="L132" s="198">
        <v>157</v>
      </c>
      <c r="M132" s="199">
        <f t="shared" si="136"/>
        <v>196</v>
      </c>
      <c r="N132" s="289"/>
      <c r="O132" s="290"/>
      <c r="P132" s="196">
        <v>136</v>
      </c>
      <c r="Q132" s="197">
        <f t="shared" si="137"/>
        <v>175</v>
      </c>
      <c r="R132" s="289"/>
      <c r="S132" s="290"/>
      <c r="T132" s="196">
        <v>135</v>
      </c>
      <c r="U132" s="197">
        <f t="shared" si="138"/>
        <v>174</v>
      </c>
      <c r="V132" s="289"/>
      <c r="W132" s="290"/>
      <c r="X132" s="205">
        <f t="shared" si="123"/>
        <v>973</v>
      </c>
      <c r="Y132" s="204">
        <f>D132+H132+L132+P132+T132</f>
        <v>778</v>
      </c>
      <c r="Z132" s="206">
        <f>AVERAGE(E132,I132,M132,Q132,U132)</f>
        <v>194.6</v>
      </c>
      <c r="AA132" s="207">
        <f>AVERAGE(E132,I132,M132,Q132,U132)-C132</f>
        <v>155.6</v>
      </c>
      <c r="AB132" s="284"/>
    </row>
    <row r="133" spans="1:28" s="195" customFormat="1" ht="48.75" customHeight="1" thickBot="1" x14ac:dyDescent="0.3">
      <c r="A133" s="247"/>
      <c r="B133" s="217" t="s">
        <v>119</v>
      </c>
      <c r="C133" s="229">
        <f>SUM(C134:C136)</f>
        <v>107</v>
      </c>
      <c r="D133" s="183">
        <f>SUM(D134:D136)</f>
        <v>448</v>
      </c>
      <c r="E133" s="208">
        <f>SUM(E134:E136)</f>
        <v>555</v>
      </c>
      <c r="F133" s="208">
        <f>E129</f>
        <v>612</v>
      </c>
      <c r="G133" s="189" t="str">
        <f>B129</f>
        <v>AAVMAR</v>
      </c>
      <c r="H133" s="218">
        <f>SUM(H134:H136)</f>
        <v>546</v>
      </c>
      <c r="I133" s="208">
        <f>SUM(I134:I136)</f>
        <v>653</v>
      </c>
      <c r="J133" s="208">
        <f>I125</f>
        <v>525</v>
      </c>
      <c r="K133" s="189" t="str">
        <f>B125</f>
        <v>BMF</v>
      </c>
      <c r="L133" s="191">
        <f>SUM(L134:L136)</f>
        <v>455</v>
      </c>
      <c r="M133" s="211">
        <f>SUM(M134:M136)</f>
        <v>562</v>
      </c>
      <c r="N133" s="208">
        <f>M121</f>
        <v>589</v>
      </c>
      <c r="O133" s="189" t="str">
        <f>B121</f>
        <v>ASSAR</v>
      </c>
      <c r="P133" s="190">
        <f>SUM(P134:P136)</f>
        <v>415</v>
      </c>
      <c r="Q133" s="211">
        <f>SUM(Q134:Q136)</f>
        <v>522</v>
      </c>
      <c r="R133" s="208">
        <f>Q137</f>
        <v>439</v>
      </c>
      <c r="S133" s="189" t="str">
        <f>B137</f>
        <v>Viru Batuudid</v>
      </c>
      <c r="T133" s="190">
        <f>SUM(T134:T136)</f>
        <v>520</v>
      </c>
      <c r="U133" s="211">
        <f>SUM(U134:U136)</f>
        <v>627</v>
      </c>
      <c r="V133" s="208">
        <f>U141</f>
        <v>586</v>
      </c>
      <c r="W133" s="189" t="str">
        <f>B141</f>
        <v>MRL</v>
      </c>
      <c r="X133" s="192">
        <f t="shared" si="123"/>
        <v>2919</v>
      </c>
      <c r="Y133" s="190">
        <f>SUM(Y134:Y136)</f>
        <v>2384</v>
      </c>
      <c r="Z133" s="212">
        <f>AVERAGE(Z134,Z135,Z136)</f>
        <v>194.6</v>
      </c>
      <c r="AA133" s="194">
        <f>AVERAGE(AA134,AA135,AA136)</f>
        <v>158.93333333333331</v>
      </c>
      <c r="AB133" s="282">
        <f>F134+J134+N134+R134+V134</f>
        <v>3</v>
      </c>
    </row>
    <row r="134" spans="1:28" s="195" customFormat="1" ht="16.2" customHeight="1" x14ac:dyDescent="0.25">
      <c r="A134" s="247"/>
      <c r="B134" s="252" t="s">
        <v>158</v>
      </c>
      <c r="C134" s="227">
        <v>30</v>
      </c>
      <c r="D134" s="196">
        <v>179</v>
      </c>
      <c r="E134" s="197">
        <f>D134+C134</f>
        <v>209</v>
      </c>
      <c r="F134" s="285">
        <v>0</v>
      </c>
      <c r="G134" s="286"/>
      <c r="H134" s="198">
        <v>194</v>
      </c>
      <c r="I134" s="199">
        <f>H134+C134</f>
        <v>224</v>
      </c>
      <c r="J134" s="285">
        <v>1</v>
      </c>
      <c r="K134" s="286"/>
      <c r="L134" s="198">
        <v>147</v>
      </c>
      <c r="M134" s="199">
        <f>L134+C134</f>
        <v>177</v>
      </c>
      <c r="N134" s="285">
        <v>0</v>
      </c>
      <c r="O134" s="286"/>
      <c r="P134" s="198">
        <v>130</v>
      </c>
      <c r="Q134" s="197">
        <f>P134+C134</f>
        <v>160</v>
      </c>
      <c r="R134" s="285">
        <v>1</v>
      </c>
      <c r="S134" s="286"/>
      <c r="T134" s="196">
        <v>124</v>
      </c>
      <c r="U134" s="197">
        <f>T134+C134</f>
        <v>154</v>
      </c>
      <c r="V134" s="285">
        <v>1</v>
      </c>
      <c r="W134" s="286"/>
      <c r="X134" s="199">
        <f t="shared" si="123"/>
        <v>924</v>
      </c>
      <c r="Y134" s="198">
        <f>D134+H134+L134+P134+T134</f>
        <v>774</v>
      </c>
      <c r="Z134" s="200">
        <f>AVERAGE(E134,I134,M134,Q134,U134)</f>
        <v>184.8</v>
      </c>
      <c r="AA134" s="201">
        <f>AVERAGE(E134,I134,M134,Q134,U134)-C134</f>
        <v>154.80000000000001</v>
      </c>
      <c r="AB134" s="283"/>
    </row>
    <row r="135" spans="1:28" s="195" customFormat="1" ht="16.2" customHeight="1" x14ac:dyDescent="0.25">
      <c r="A135" s="247"/>
      <c r="B135" s="253" t="s">
        <v>160</v>
      </c>
      <c r="C135" s="227">
        <v>38</v>
      </c>
      <c r="D135" s="196">
        <v>156</v>
      </c>
      <c r="E135" s="197">
        <f t="shared" ref="E135:E136" si="139">D135+C135</f>
        <v>194</v>
      </c>
      <c r="F135" s="287"/>
      <c r="G135" s="288"/>
      <c r="H135" s="198">
        <v>191</v>
      </c>
      <c r="I135" s="199">
        <f t="shared" ref="I135:I136" si="140">H135+C135</f>
        <v>229</v>
      </c>
      <c r="J135" s="287"/>
      <c r="K135" s="288"/>
      <c r="L135" s="198">
        <v>173</v>
      </c>
      <c r="M135" s="199">
        <f t="shared" ref="M135:M136" si="141">L135+C135</f>
        <v>211</v>
      </c>
      <c r="N135" s="287"/>
      <c r="O135" s="288"/>
      <c r="P135" s="196">
        <v>116</v>
      </c>
      <c r="Q135" s="197">
        <f t="shared" ref="Q135:Q136" si="142">P135+C135</f>
        <v>154</v>
      </c>
      <c r="R135" s="287"/>
      <c r="S135" s="288"/>
      <c r="T135" s="196">
        <v>192</v>
      </c>
      <c r="U135" s="197">
        <f t="shared" ref="U135:U136" si="143">T135+C135</f>
        <v>230</v>
      </c>
      <c r="V135" s="287"/>
      <c r="W135" s="288"/>
      <c r="X135" s="199">
        <f t="shared" si="123"/>
        <v>1018</v>
      </c>
      <c r="Y135" s="198">
        <f>D135+H135+L135+P135+T135</f>
        <v>828</v>
      </c>
      <c r="Z135" s="200">
        <f>AVERAGE(E135,I135,M135,Q135,U135)</f>
        <v>203.6</v>
      </c>
      <c r="AA135" s="201">
        <f>AVERAGE(E135,I135,M135,Q135,U135)-C135</f>
        <v>165.6</v>
      </c>
      <c r="AB135" s="283"/>
    </row>
    <row r="136" spans="1:28" s="195" customFormat="1" ht="16.8" customHeight="1" thickBot="1" x14ac:dyDescent="0.35">
      <c r="A136" s="247"/>
      <c r="B136" s="254" t="s">
        <v>159</v>
      </c>
      <c r="C136" s="228">
        <v>39</v>
      </c>
      <c r="D136" s="203">
        <v>113</v>
      </c>
      <c r="E136" s="197">
        <f t="shared" si="139"/>
        <v>152</v>
      </c>
      <c r="F136" s="289"/>
      <c r="G136" s="290"/>
      <c r="H136" s="204">
        <v>161</v>
      </c>
      <c r="I136" s="199">
        <f t="shared" si="140"/>
        <v>200</v>
      </c>
      <c r="J136" s="289"/>
      <c r="K136" s="290"/>
      <c r="L136" s="198">
        <v>135</v>
      </c>
      <c r="M136" s="199">
        <f t="shared" si="141"/>
        <v>174</v>
      </c>
      <c r="N136" s="289"/>
      <c r="O136" s="290"/>
      <c r="P136" s="196">
        <v>169</v>
      </c>
      <c r="Q136" s="197">
        <f t="shared" si="142"/>
        <v>208</v>
      </c>
      <c r="R136" s="289"/>
      <c r="S136" s="290"/>
      <c r="T136" s="196">
        <v>204</v>
      </c>
      <c r="U136" s="197">
        <f t="shared" si="143"/>
        <v>243</v>
      </c>
      <c r="V136" s="289"/>
      <c r="W136" s="290"/>
      <c r="X136" s="205">
        <f t="shared" si="123"/>
        <v>977</v>
      </c>
      <c r="Y136" s="204">
        <f>D136+H136+L136+P136+T136</f>
        <v>782</v>
      </c>
      <c r="Z136" s="206">
        <f>AVERAGE(E136,I136,M136,Q136,U136)</f>
        <v>195.4</v>
      </c>
      <c r="AA136" s="207">
        <f>AVERAGE(E136,I136,M136,Q136,U136)-C136</f>
        <v>156.4</v>
      </c>
      <c r="AB136" s="284"/>
    </row>
    <row r="137" spans="1:28" s="195" customFormat="1" ht="48.75" customHeight="1" thickBot="1" x14ac:dyDescent="0.3">
      <c r="A137" s="247"/>
      <c r="B137" s="224" t="s">
        <v>175</v>
      </c>
      <c r="C137" s="230">
        <f>SUM(C138:C140)</f>
        <v>168</v>
      </c>
      <c r="D137" s="183">
        <f>SUM(D138:D140)</f>
        <v>303</v>
      </c>
      <c r="E137" s="208">
        <f>SUM(E138:E140)</f>
        <v>471</v>
      </c>
      <c r="F137" s="208">
        <f>E125</f>
        <v>541</v>
      </c>
      <c r="G137" s="189" t="str">
        <f>B125</f>
        <v>BMF</v>
      </c>
      <c r="H137" s="209">
        <f>SUM(H138:H140)</f>
        <v>310</v>
      </c>
      <c r="I137" s="208">
        <f>SUM(I138:I140)</f>
        <v>478</v>
      </c>
      <c r="J137" s="208">
        <f>I121</f>
        <v>505</v>
      </c>
      <c r="K137" s="189" t="str">
        <f>B121</f>
        <v>ASSAR</v>
      </c>
      <c r="L137" s="190">
        <f>SUM(L138:L140)</f>
        <v>353</v>
      </c>
      <c r="M137" s="210">
        <f>SUM(M138:M140)</f>
        <v>521</v>
      </c>
      <c r="N137" s="208">
        <f>M141</f>
        <v>530</v>
      </c>
      <c r="O137" s="189" t="str">
        <f>B141</f>
        <v>MRL</v>
      </c>
      <c r="P137" s="190">
        <f>SUM(P138:P140)</f>
        <v>271</v>
      </c>
      <c r="Q137" s="210">
        <f>SUM(Q138:Q140)</f>
        <v>439</v>
      </c>
      <c r="R137" s="208">
        <f>Q133</f>
        <v>522</v>
      </c>
      <c r="S137" s="189" t="str">
        <f>B133</f>
        <v>KII</v>
      </c>
      <c r="T137" s="190">
        <f>SUM(T138:T140)</f>
        <v>288</v>
      </c>
      <c r="U137" s="210">
        <f>SUM(U138:U140)</f>
        <v>456</v>
      </c>
      <c r="V137" s="208">
        <f>U129</f>
        <v>534</v>
      </c>
      <c r="W137" s="189" t="str">
        <f>B129</f>
        <v>AAVMAR</v>
      </c>
      <c r="X137" s="192">
        <f t="shared" si="123"/>
        <v>2365</v>
      </c>
      <c r="Y137" s="190">
        <f>SUM(Y138:Y140)</f>
        <v>1525</v>
      </c>
      <c r="Z137" s="212">
        <f>AVERAGE(Z138,Z139,Z140)</f>
        <v>157.66666666666666</v>
      </c>
      <c r="AA137" s="194">
        <f>AVERAGE(AA138,AA139,AA140)</f>
        <v>101.66666666666667</v>
      </c>
      <c r="AB137" s="282">
        <f>F138+J138+N138+R138+V138</f>
        <v>0</v>
      </c>
    </row>
    <row r="138" spans="1:28" s="195" customFormat="1" ht="16.2" customHeight="1" x14ac:dyDescent="0.25">
      <c r="A138" s="247"/>
      <c r="B138" s="219" t="s">
        <v>180</v>
      </c>
      <c r="C138" s="227">
        <v>57</v>
      </c>
      <c r="D138" s="196">
        <v>102</v>
      </c>
      <c r="E138" s="197">
        <f>D138+C138</f>
        <v>159</v>
      </c>
      <c r="F138" s="285">
        <v>0</v>
      </c>
      <c r="G138" s="286"/>
      <c r="H138" s="198">
        <v>129</v>
      </c>
      <c r="I138" s="199">
        <f>H138+C138</f>
        <v>186</v>
      </c>
      <c r="J138" s="285">
        <v>0</v>
      </c>
      <c r="K138" s="286"/>
      <c r="L138" s="198">
        <v>116</v>
      </c>
      <c r="M138" s="199">
        <f>L138+C138</f>
        <v>173</v>
      </c>
      <c r="N138" s="285">
        <v>0</v>
      </c>
      <c r="O138" s="286"/>
      <c r="P138" s="198">
        <v>89</v>
      </c>
      <c r="Q138" s="197">
        <f>P138+C138</f>
        <v>146</v>
      </c>
      <c r="R138" s="285">
        <v>0</v>
      </c>
      <c r="S138" s="286"/>
      <c r="T138" s="196">
        <v>71</v>
      </c>
      <c r="U138" s="197">
        <f>T138+C138</f>
        <v>128</v>
      </c>
      <c r="V138" s="285">
        <v>0</v>
      </c>
      <c r="W138" s="286"/>
      <c r="X138" s="199">
        <f t="shared" si="123"/>
        <v>792</v>
      </c>
      <c r="Y138" s="198">
        <f>D138+H138+L138+P138+T138</f>
        <v>507</v>
      </c>
      <c r="Z138" s="200">
        <f>AVERAGE(E138,I138,M138,Q138,U138)</f>
        <v>158.4</v>
      </c>
      <c r="AA138" s="201">
        <f>AVERAGE(E138,I138,M138,Q138,U138)-C138</f>
        <v>101.4</v>
      </c>
      <c r="AB138" s="283"/>
    </row>
    <row r="139" spans="1:28" s="195" customFormat="1" ht="16.2" customHeight="1" x14ac:dyDescent="0.25">
      <c r="A139" s="247"/>
      <c r="B139" s="220" t="s">
        <v>181</v>
      </c>
      <c r="C139" s="227">
        <v>60</v>
      </c>
      <c r="D139" s="196">
        <v>72</v>
      </c>
      <c r="E139" s="197">
        <f t="shared" ref="E139:E140" si="144">D139+C139</f>
        <v>132</v>
      </c>
      <c r="F139" s="287"/>
      <c r="G139" s="288"/>
      <c r="H139" s="198">
        <v>78</v>
      </c>
      <c r="I139" s="199">
        <f t="shared" ref="I139:I140" si="145">H139+C139</f>
        <v>138</v>
      </c>
      <c r="J139" s="287"/>
      <c r="K139" s="288"/>
      <c r="L139" s="198">
        <v>89</v>
      </c>
      <c r="M139" s="199">
        <f t="shared" ref="M139:M140" si="146">L139+C139</f>
        <v>149</v>
      </c>
      <c r="N139" s="287"/>
      <c r="O139" s="288"/>
      <c r="P139" s="196">
        <v>72</v>
      </c>
      <c r="Q139" s="197">
        <f t="shared" ref="Q139:Q140" si="147">P139+C139</f>
        <v>132</v>
      </c>
      <c r="R139" s="287"/>
      <c r="S139" s="288"/>
      <c r="T139" s="196">
        <v>67</v>
      </c>
      <c r="U139" s="197">
        <f t="shared" ref="U139:U140" si="148">T139+C139</f>
        <v>127</v>
      </c>
      <c r="V139" s="287"/>
      <c r="W139" s="288"/>
      <c r="X139" s="199">
        <f t="shared" si="123"/>
        <v>678</v>
      </c>
      <c r="Y139" s="198">
        <f>D139+H139+L139+P139+T139</f>
        <v>378</v>
      </c>
      <c r="Z139" s="200">
        <f>AVERAGE(E139,I139,M139,Q139,U139)</f>
        <v>135.6</v>
      </c>
      <c r="AA139" s="201">
        <f>AVERAGE(E139,I139,M139,Q139,U139)-C139</f>
        <v>75.599999999999994</v>
      </c>
      <c r="AB139" s="283"/>
    </row>
    <row r="140" spans="1:28" s="195" customFormat="1" ht="16.8" customHeight="1" thickBot="1" x14ac:dyDescent="0.35">
      <c r="A140" s="247"/>
      <c r="B140" s="221" t="s">
        <v>182</v>
      </c>
      <c r="C140" s="228">
        <v>51</v>
      </c>
      <c r="D140" s="203">
        <v>129</v>
      </c>
      <c r="E140" s="197">
        <f t="shared" si="144"/>
        <v>180</v>
      </c>
      <c r="F140" s="289"/>
      <c r="G140" s="290"/>
      <c r="H140" s="204">
        <v>103</v>
      </c>
      <c r="I140" s="199">
        <f t="shared" si="145"/>
        <v>154</v>
      </c>
      <c r="J140" s="289"/>
      <c r="K140" s="290"/>
      <c r="L140" s="198">
        <v>148</v>
      </c>
      <c r="M140" s="199">
        <f t="shared" si="146"/>
        <v>199</v>
      </c>
      <c r="N140" s="289"/>
      <c r="O140" s="290"/>
      <c r="P140" s="196">
        <v>110</v>
      </c>
      <c r="Q140" s="197">
        <f t="shared" si="147"/>
        <v>161</v>
      </c>
      <c r="R140" s="289"/>
      <c r="S140" s="290"/>
      <c r="T140" s="196">
        <v>150</v>
      </c>
      <c r="U140" s="197">
        <f t="shared" si="148"/>
        <v>201</v>
      </c>
      <c r="V140" s="289"/>
      <c r="W140" s="290"/>
      <c r="X140" s="205">
        <f t="shared" si="123"/>
        <v>895</v>
      </c>
      <c r="Y140" s="204">
        <f>D140+H140+L140+P140+T140</f>
        <v>640</v>
      </c>
      <c r="Z140" s="206">
        <f>AVERAGE(E140,I140,M140,Q140,U140)</f>
        <v>179</v>
      </c>
      <c r="AA140" s="207">
        <f>AVERAGE(E140,I140,M140,Q140,U140)-C140</f>
        <v>128</v>
      </c>
      <c r="AB140" s="284"/>
    </row>
    <row r="141" spans="1:28" s="195" customFormat="1" ht="48.75" customHeight="1" thickBot="1" x14ac:dyDescent="0.3">
      <c r="A141" s="247"/>
      <c r="B141" s="217" t="s">
        <v>176</v>
      </c>
      <c r="C141" s="230">
        <f>SUM(C142:C144)</f>
        <v>171</v>
      </c>
      <c r="D141" s="183">
        <f>SUM(D142:D144)</f>
        <v>408</v>
      </c>
      <c r="E141" s="208">
        <f>SUM(E142:E144)</f>
        <v>579</v>
      </c>
      <c r="F141" s="208">
        <f>E121</f>
        <v>552</v>
      </c>
      <c r="G141" s="189" t="str">
        <f>B121</f>
        <v>ASSAR</v>
      </c>
      <c r="H141" s="209">
        <f>SUM(H142:H144)</f>
        <v>453</v>
      </c>
      <c r="I141" s="208">
        <f>SUM(I142:I144)</f>
        <v>624</v>
      </c>
      <c r="J141" s="208">
        <f>I129</f>
        <v>526</v>
      </c>
      <c r="K141" s="189" t="str">
        <f>B129</f>
        <v>AAVMAR</v>
      </c>
      <c r="L141" s="191">
        <f>SUM(L142:L144)</f>
        <v>359</v>
      </c>
      <c r="M141" s="211">
        <f>SUM(M142:M144)</f>
        <v>530</v>
      </c>
      <c r="N141" s="208">
        <f>M137</f>
        <v>521</v>
      </c>
      <c r="O141" s="189" t="str">
        <f>B137</f>
        <v>Viru Batuudid</v>
      </c>
      <c r="P141" s="190">
        <f>SUM(P142:P144)</f>
        <v>416</v>
      </c>
      <c r="Q141" s="211">
        <f>SUM(Q142:Q144)</f>
        <v>587</v>
      </c>
      <c r="R141" s="208">
        <f>Q125</f>
        <v>581</v>
      </c>
      <c r="S141" s="189" t="str">
        <f>B125</f>
        <v>BMF</v>
      </c>
      <c r="T141" s="190">
        <f>SUM(T142:T144)</f>
        <v>415</v>
      </c>
      <c r="U141" s="211">
        <f>SUM(U142:U144)</f>
        <v>586</v>
      </c>
      <c r="V141" s="208">
        <f>U133</f>
        <v>627</v>
      </c>
      <c r="W141" s="189" t="str">
        <f>B133</f>
        <v>KII</v>
      </c>
      <c r="X141" s="192">
        <f t="shared" si="123"/>
        <v>2906</v>
      </c>
      <c r="Y141" s="190">
        <f>SUM(Y142:Y144)</f>
        <v>2051</v>
      </c>
      <c r="Z141" s="212">
        <f>AVERAGE(Z142,Z143,Z144)</f>
        <v>193.73333333333335</v>
      </c>
      <c r="AA141" s="194">
        <f>AVERAGE(AA142,AA143,AA144)</f>
        <v>136.73333333333332</v>
      </c>
      <c r="AB141" s="282">
        <f>F142+J142+N142+R142+V142</f>
        <v>4</v>
      </c>
    </row>
    <row r="142" spans="1:28" s="195" customFormat="1" ht="16.2" customHeight="1" x14ac:dyDescent="0.25">
      <c r="A142" s="247"/>
      <c r="B142" s="219" t="s">
        <v>183</v>
      </c>
      <c r="C142" s="227">
        <v>60</v>
      </c>
      <c r="D142" s="196">
        <v>91</v>
      </c>
      <c r="E142" s="197">
        <f>D142+C142</f>
        <v>151</v>
      </c>
      <c r="F142" s="285">
        <v>1</v>
      </c>
      <c r="G142" s="286"/>
      <c r="H142" s="198">
        <v>100</v>
      </c>
      <c r="I142" s="199">
        <f>H142+C142</f>
        <v>160</v>
      </c>
      <c r="J142" s="285">
        <v>1</v>
      </c>
      <c r="K142" s="286"/>
      <c r="L142" s="198">
        <v>80</v>
      </c>
      <c r="M142" s="199">
        <f>L142+C142</f>
        <v>140</v>
      </c>
      <c r="N142" s="285">
        <v>1</v>
      </c>
      <c r="O142" s="286"/>
      <c r="P142" s="198">
        <v>130</v>
      </c>
      <c r="Q142" s="197">
        <f>P142+C142</f>
        <v>190</v>
      </c>
      <c r="R142" s="285">
        <v>1</v>
      </c>
      <c r="S142" s="286"/>
      <c r="T142" s="196">
        <v>105</v>
      </c>
      <c r="U142" s="197">
        <f>T142+C142</f>
        <v>165</v>
      </c>
      <c r="V142" s="285">
        <v>0</v>
      </c>
      <c r="W142" s="286"/>
      <c r="X142" s="199">
        <f t="shared" si="123"/>
        <v>806</v>
      </c>
      <c r="Y142" s="198">
        <f>D142+H142+L142+P142+T142</f>
        <v>506</v>
      </c>
      <c r="Z142" s="200">
        <f>AVERAGE(E142,I142,M142,Q142,U142)</f>
        <v>161.19999999999999</v>
      </c>
      <c r="AA142" s="201">
        <f>AVERAGE(E142,I142,M142,Q142,U142)-C142</f>
        <v>101.19999999999999</v>
      </c>
      <c r="AB142" s="283"/>
    </row>
    <row r="143" spans="1:28" s="195" customFormat="1" ht="16.2" customHeight="1" x14ac:dyDescent="0.25">
      <c r="A143" s="247"/>
      <c r="B143" s="220" t="s">
        <v>184</v>
      </c>
      <c r="C143" s="227">
        <v>58</v>
      </c>
      <c r="D143" s="196">
        <v>138</v>
      </c>
      <c r="E143" s="197">
        <f t="shared" ref="E143:E144" si="149">D143+C143</f>
        <v>196</v>
      </c>
      <c r="F143" s="287"/>
      <c r="G143" s="288"/>
      <c r="H143" s="198">
        <v>126</v>
      </c>
      <c r="I143" s="199">
        <f t="shared" ref="I143:I144" si="150">H143+C143</f>
        <v>184</v>
      </c>
      <c r="J143" s="287"/>
      <c r="K143" s="288"/>
      <c r="L143" s="198">
        <v>121</v>
      </c>
      <c r="M143" s="199">
        <f t="shared" ref="M143:M144" si="151">L143+C143</f>
        <v>179</v>
      </c>
      <c r="N143" s="287"/>
      <c r="O143" s="288"/>
      <c r="P143" s="196">
        <v>127</v>
      </c>
      <c r="Q143" s="197">
        <f t="shared" ref="Q143:Q144" si="152">P143+C143</f>
        <v>185</v>
      </c>
      <c r="R143" s="287"/>
      <c r="S143" s="288"/>
      <c r="T143" s="196">
        <v>165</v>
      </c>
      <c r="U143" s="197">
        <f t="shared" ref="U143:U144" si="153">T143+C143</f>
        <v>223</v>
      </c>
      <c r="V143" s="287"/>
      <c r="W143" s="288"/>
      <c r="X143" s="199">
        <f t="shared" si="123"/>
        <v>967</v>
      </c>
      <c r="Y143" s="198">
        <f>D143+H143+L143+P143+T143</f>
        <v>677</v>
      </c>
      <c r="Z143" s="200">
        <f>AVERAGE(E143,I143,M143,Q143,U143)</f>
        <v>193.4</v>
      </c>
      <c r="AA143" s="201">
        <f>AVERAGE(E143,I143,M143,Q143,U143)-C143</f>
        <v>135.4</v>
      </c>
      <c r="AB143" s="283"/>
    </row>
    <row r="144" spans="1:28" s="195" customFormat="1" ht="16.8" customHeight="1" thickBot="1" x14ac:dyDescent="0.35">
      <c r="A144" s="247"/>
      <c r="B144" s="221" t="s">
        <v>185</v>
      </c>
      <c r="C144" s="228">
        <v>53</v>
      </c>
      <c r="D144" s="203">
        <v>179</v>
      </c>
      <c r="E144" s="197">
        <f t="shared" si="149"/>
        <v>232</v>
      </c>
      <c r="F144" s="289"/>
      <c r="G144" s="290"/>
      <c r="H144" s="204">
        <v>227</v>
      </c>
      <c r="I144" s="199">
        <f t="shared" si="150"/>
        <v>280</v>
      </c>
      <c r="J144" s="289"/>
      <c r="K144" s="290"/>
      <c r="L144" s="198">
        <v>158</v>
      </c>
      <c r="M144" s="199">
        <f t="shared" si="151"/>
        <v>211</v>
      </c>
      <c r="N144" s="289"/>
      <c r="O144" s="290"/>
      <c r="P144" s="196">
        <v>159</v>
      </c>
      <c r="Q144" s="197">
        <f t="shared" si="152"/>
        <v>212</v>
      </c>
      <c r="R144" s="289"/>
      <c r="S144" s="290"/>
      <c r="T144" s="196">
        <v>145</v>
      </c>
      <c r="U144" s="197">
        <f t="shared" si="153"/>
        <v>198</v>
      </c>
      <c r="V144" s="289"/>
      <c r="W144" s="290"/>
      <c r="X144" s="205">
        <f t="shared" si="123"/>
        <v>1133</v>
      </c>
      <c r="Y144" s="204">
        <f>D144+H144+L144+P144+T144</f>
        <v>868</v>
      </c>
      <c r="Z144" s="206">
        <f>AVERAGE(E144,I144,M144,Q144,U144)</f>
        <v>226.6</v>
      </c>
      <c r="AA144" s="207">
        <f>AVERAGE(E144,I144,M144,Q144,U144)-C144</f>
        <v>173.6</v>
      </c>
      <c r="AB144" s="284"/>
    </row>
    <row r="145" spans="1:28" ht="34.950000000000003" customHeight="1" x14ac:dyDescent="0.3"/>
    <row r="146" spans="1:28" ht="22.2" x14ac:dyDescent="0.3">
      <c r="B146" s="150"/>
      <c r="C146" s="151"/>
      <c r="D146" s="152"/>
      <c r="E146" s="153"/>
      <c r="F146" s="153"/>
      <c r="G146" s="153" t="s">
        <v>201</v>
      </c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1"/>
      <c r="S146" s="151"/>
      <c r="T146" s="151"/>
      <c r="U146" s="154"/>
      <c r="V146" s="235" t="s">
        <v>109</v>
      </c>
      <c r="W146" s="155"/>
      <c r="X146" s="155"/>
      <c r="Y146" s="155"/>
      <c r="Z146" s="151"/>
      <c r="AA146" s="151"/>
      <c r="AB146" s="152"/>
    </row>
    <row r="147" spans="1:28" ht="21" thickBot="1" x14ac:dyDescent="0.4">
      <c r="B147" s="236" t="s">
        <v>93</v>
      </c>
      <c r="C147" s="156"/>
      <c r="D147" s="152"/>
      <c r="E147" s="157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2"/>
    </row>
    <row r="148" spans="1:28" x14ac:dyDescent="0.3">
      <c r="B148" s="158" t="s">
        <v>2</v>
      </c>
      <c r="C148" s="159" t="s">
        <v>46</v>
      </c>
      <c r="D148" s="160"/>
      <c r="E148" s="245" t="s">
        <v>94</v>
      </c>
      <c r="F148" s="293" t="s">
        <v>95</v>
      </c>
      <c r="G148" s="294"/>
      <c r="H148" s="163"/>
      <c r="I148" s="245" t="s">
        <v>96</v>
      </c>
      <c r="J148" s="293" t="s">
        <v>95</v>
      </c>
      <c r="K148" s="294"/>
      <c r="L148" s="164"/>
      <c r="M148" s="245" t="s">
        <v>97</v>
      </c>
      <c r="N148" s="293" t="s">
        <v>95</v>
      </c>
      <c r="O148" s="294"/>
      <c r="P148" s="164"/>
      <c r="Q148" s="245" t="s">
        <v>98</v>
      </c>
      <c r="R148" s="293" t="s">
        <v>95</v>
      </c>
      <c r="S148" s="294"/>
      <c r="T148" s="165"/>
      <c r="U148" s="245" t="s">
        <v>99</v>
      </c>
      <c r="V148" s="293" t="s">
        <v>95</v>
      </c>
      <c r="W148" s="294"/>
      <c r="X148" s="245" t="s">
        <v>100</v>
      </c>
      <c r="Y148" s="166"/>
      <c r="Z148" s="167" t="s">
        <v>101</v>
      </c>
      <c r="AA148" s="168" t="s">
        <v>6</v>
      </c>
      <c r="AB148" s="169" t="s">
        <v>100</v>
      </c>
    </row>
    <row r="149" spans="1:28" ht="17.399999999999999" thickBot="1" x14ac:dyDescent="0.35">
      <c r="A149" s="170"/>
      <c r="B149" s="171" t="s">
        <v>102</v>
      </c>
      <c r="C149" s="172"/>
      <c r="D149" s="173"/>
      <c r="E149" s="174" t="s">
        <v>103</v>
      </c>
      <c r="F149" s="291" t="s">
        <v>104</v>
      </c>
      <c r="G149" s="292"/>
      <c r="H149" s="175"/>
      <c r="I149" s="174" t="s">
        <v>103</v>
      </c>
      <c r="J149" s="291" t="s">
        <v>104</v>
      </c>
      <c r="K149" s="292"/>
      <c r="L149" s="174"/>
      <c r="M149" s="174" t="s">
        <v>103</v>
      </c>
      <c r="N149" s="291" t="s">
        <v>104</v>
      </c>
      <c r="O149" s="292"/>
      <c r="P149" s="174"/>
      <c r="Q149" s="174" t="s">
        <v>103</v>
      </c>
      <c r="R149" s="291" t="s">
        <v>104</v>
      </c>
      <c r="S149" s="292"/>
      <c r="T149" s="176"/>
      <c r="U149" s="174" t="s">
        <v>103</v>
      </c>
      <c r="V149" s="291" t="s">
        <v>104</v>
      </c>
      <c r="W149" s="292"/>
      <c r="X149" s="177" t="s">
        <v>103</v>
      </c>
      <c r="Y149" s="178" t="s">
        <v>105</v>
      </c>
      <c r="Z149" s="179" t="s">
        <v>106</v>
      </c>
      <c r="AA149" s="180" t="s">
        <v>107</v>
      </c>
      <c r="AB149" s="181" t="s">
        <v>4</v>
      </c>
    </row>
    <row r="150" spans="1:28" ht="48.75" customHeight="1" thickBot="1" x14ac:dyDescent="0.35">
      <c r="A150" s="246"/>
      <c r="B150" s="217" t="s">
        <v>29</v>
      </c>
      <c r="C150" s="231">
        <f>SUM(C151:C153)</f>
        <v>68</v>
      </c>
      <c r="D150" s="183">
        <f>SUM(D151:D153)</f>
        <v>447</v>
      </c>
      <c r="E150" s="184">
        <f>SUM(E151:E153)</f>
        <v>515</v>
      </c>
      <c r="F150" s="185">
        <f>E170</f>
        <v>0</v>
      </c>
      <c r="G150" s="186" t="str">
        <f>B170</f>
        <v>Kunda Sadam</v>
      </c>
      <c r="H150" s="187">
        <f>SUM(H151:H153)</f>
        <v>474</v>
      </c>
      <c r="I150" s="188">
        <f>SUM(I151:I153)</f>
        <v>542</v>
      </c>
      <c r="J150" s="188">
        <f>I166</f>
        <v>450</v>
      </c>
      <c r="K150" s="189" t="str">
        <f>B166</f>
        <v>Rakvere Autotehnika</v>
      </c>
      <c r="L150" s="190">
        <f>SUM(L151:L153)</f>
        <v>498</v>
      </c>
      <c r="M150" s="185">
        <f>SUM(M151:M153)</f>
        <v>566</v>
      </c>
      <c r="N150" s="185">
        <f>M162</f>
        <v>531</v>
      </c>
      <c r="O150" s="186" t="str">
        <f>B162</f>
        <v>Toode</v>
      </c>
      <c r="P150" s="191">
        <f>SUM(P151:P153)</f>
        <v>438</v>
      </c>
      <c r="Q150" s="185">
        <f>SUM(Q151:Q153)</f>
        <v>506</v>
      </c>
      <c r="R150" s="185">
        <f>Q158</f>
        <v>558</v>
      </c>
      <c r="S150" s="186" t="str">
        <f>B158</f>
        <v>Rakvere Linnavalitsus</v>
      </c>
      <c r="T150" s="191">
        <f>SUM(T151:T153)</f>
        <v>426</v>
      </c>
      <c r="U150" s="185">
        <f>SUM(U151:U153)</f>
        <v>494</v>
      </c>
      <c r="V150" s="185">
        <f>U154</f>
        <v>454</v>
      </c>
      <c r="W150" s="186" t="str">
        <f>B154</f>
        <v>Külalised</v>
      </c>
      <c r="X150" s="192">
        <f t="shared" ref="X150:X173" si="154">E150+I150+M150+Q150+U150</f>
        <v>2623</v>
      </c>
      <c r="Y150" s="190">
        <f>SUM(Y151:Y153)</f>
        <v>2283</v>
      </c>
      <c r="Z150" s="193">
        <f>AVERAGE(Z151,Z152,Z153)</f>
        <v>174.86666666666667</v>
      </c>
      <c r="AA150" s="194">
        <f>AVERAGE(AA151,AA152,AA153)</f>
        <v>152.20000000000002</v>
      </c>
      <c r="AB150" s="282">
        <f>F151+J151+N151+R151+V151</f>
        <v>4</v>
      </c>
    </row>
    <row r="151" spans="1:28" ht="16.8" customHeight="1" x14ac:dyDescent="0.3">
      <c r="A151" s="247"/>
      <c r="B151" s="213" t="s">
        <v>199</v>
      </c>
      <c r="C151" s="226">
        <v>34</v>
      </c>
      <c r="D151" s="196">
        <v>170</v>
      </c>
      <c r="E151" s="197">
        <f>D151+C151</f>
        <v>204</v>
      </c>
      <c r="F151" s="285">
        <v>1</v>
      </c>
      <c r="G151" s="286"/>
      <c r="H151" s="198">
        <v>141</v>
      </c>
      <c r="I151" s="199">
        <f>H151+C151</f>
        <v>175</v>
      </c>
      <c r="J151" s="285">
        <v>1</v>
      </c>
      <c r="K151" s="286"/>
      <c r="L151" s="198">
        <v>150</v>
      </c>
      <c r="M151" s="199">
        <f>L151+C151</f>
        <v>184</v>
      </c>
      <c r="N151" s="285">
        <v>1</v>
      </c>
      <c r="O151" s="286"/>
      <c r="P151" s="198">
        <v>121</v>
      </c>
      <c r="Q151" s="197">
        <f>P151+C151</f>
        <v>155</v>
      </c>
      <c r="R151" s="285">
        <v>0</v>
      </c>
      <c r="S151" s="286"/>
      <c r="T151" s="196">
        <v>160</v>
      </c>
      <c r="U151" s="197">
        <f>T151+C151</f>
        <v>194</v>
      </c>
      <c r="V151" s="285">
        <v>1</v>
      </c>
      <c r="W151" s="286"/>
      <c r="X151" s="199">
        <f t="shared" si="154"/>
        <v>912</v>
      </c>
      <c r="Y151" s="198">
        <f>D151+H151+L151+P151+T151</f>
        <v>742</v>
      </c>
      <c r="Z151" s="200">
        <f>AVERAGE(E151,I151,M151,Q151,U151)</f>
        <v>182.4</v>
      </c>
      <c r="AA151" s="201">
        <f>AVERAGE(E151,I151,M151,Q151,U151)-C151</f>
        <v>148.4</v>
      </c>
      <c r="AB151" s="283"/>
    </row>
    <row r="152" spans="1:28" s="170" customFormat="1" ht="16.2" customHeight="1" x14ac:dyDescent="0.25">
      <c r="A152" s="247"/>
      <c r="B152" s="214" t="s">
        <v>58</v>
      </c>
      <c r="C152" s="227">
        <v>17</v>
      </c>
      <c r="D152" s="196">
        <v>131</v>
      </c>
      <c r="E152" s="197">
        <f t="shared" ref="E152:E153" si="155">D152+C152</f>
        <v>148</v>
      </c>
      <c r="F152" s="287"/>
      <c r="G152" s="288"/>
      <c r="H152" s="198">
        <v>154</v>
      </c>
      <c r="I152" s="199">
        <f t="shared" ref="I152:I153" si="156">H152+C152</f>
        <v>171</v>
      </c>
      <c r="J152" s="287"/>
      <c r="K152" s="288"/>
      <c r="L152" s="198">
        <v>141</v>
      </c>
      <c r="M152" s="199">
        <f t="shared" ref="M152:M153" si="157">L152+C152</f>
        <v>158</v>
      </c>
      <c r="N152" s="287"/>
      <c r="O152" s="288"/>
      <c r="P152" s="196">
        <v>171</v>
      </c>
      <c r="Q152" s="197">
        <f t="shared" ref="Q152:Q153" si="158">P152+C152</f>
        <v>188</v>
      </c>
      <c r="R152" s="287"/>
      <c r="S152" s="288"/>
      <c r="T152" s="196">
        <v>112</v>
      </c>
      <c r="U152" s="197">
        <f t="shared" ref="U152:U153" si="159">T152+C152</f>
        <v>129</v>
      </c>
      <c r="V152" s="287"/>
      <c r="W152" s="288"/>
      <c r="X152" s="199">
        <f t="shared" si="154"/>
        <v>794</v>
      </c>
      <c r="Y152" s="198">
        <f>D152+H152+L152+P152+T152</f>
        <v>709</v>
      </c>
      <c r="Z152" s="200">
        <f>AVERAGE(E152,I152,M152,Q152,U152)</f>
        <v>158.80000000000001</v>
      </c>
      <c r="AA152" s="201">
        <f>AVERAGE(E152,I152,M152,Q152,U152)-C152</f>
        <v>141.80000000000001</v>
      </c>
      <c r="AB152" s="283"/>
    </row>
    <row r="153" spans="1:28" s="170" customFormat="1" ht="17.399999999999999" customHeight="1" thickBot="1" x14ac:dyDescent="0.35">
      <c r="A153" s="247"/>
      <c r="B153" s="202" t="s">
        <v>52</v>
      </c>
      <c r="C153" s="228">
        <v>17</v>
      </c>
      <c r="D153" s="203">
        <v>146</v>
      </c>
      <c r="E153" s="197">
        <f t="shared" si="155"/>
        <v>163</v>
      </c>
      <c r="F153" s="289"/>
      <c r="G153" s="290"/>
      <c r="H153" s="204">
        <v>179</v>
      </c>
      <c r="I153" s="199">
        <f t="shared" si="156"/>
        <v>196</v>
      </c>
      <c r="J153" s="289"/>
      <c r="K153" s="290"/>
      <c r="L153" s="198">
        <v>207</v>
      </c>
      <c r="M153" s="199">
        <f t="shared" si="157"/>
        <v>224</v>
      </c>
      <c r="N153" s="289"/>
      <c r="O153" s="290"/>
      <c r="P153" s="196">
        <v>146</v>
      </c>
      <c r="Q153" s="197">
        <f t="shared" si="158"/>
        <v>163</v>
      </c>
      <c r="R153" s="289"/>
      <c r="S153" s="290"/>
      <c r="T153" s="196">
        <v>154</v>
      </c>
      <c r="U153" s="197">
        <f t="shared" si="159"/>
        <v>171</v>
      </c>
      <c r="V153" s="289"/>
      <c r="W153" s="290"/>
      <c r="X153" s="205">
        <f t="shared" si="154"/>
        <v>917</v>
      </c>
      <c r="Y153" s="204">
        <f>D153+H153+L153+P153+T153</f>
        <v>832</v>
      </c>
      <c r="Z153" s="206">
        <f>AVERAGE(E153,I153,M153,Q153,U153)</f>
        <v>183.4</v>
      </c>
      <c r="AA153" s="207">
        <f>AVERAGE(E153,I153,M153,Q153,U153)-C153</f>
        <v>166.4</v>
      </c>
      <c r="AB153" s="284"/>
    </row>
    <row r="154" spans="1:28" s="195" customFormat="1" ht="48.75" customHeight="1" thickBot="1" x14ac:dyDescent="0.3">
      <c r="A154" s="247"/>
      <c r="B154" s="224" t="s">
        <v>36</v>
      </c>
      <c r="C154" s="229">
        <f>SUM(C155:C157)</f>
        <v>153</v>
      </c>
      <c r="D154" s="183">
        <f>SUM(D155:D157)</f>
        <v>290</v>
      </c>
      <c r="E154" s="208">
        <f>SUM(E155:E157)</f>
        <v>443</v>
      </c>
      <c r="F154" s="208">
        <f>E166</f>
        <v>408</v>
      </c>
      <c r="G154" s="189" t="str">
        <f>B166</f>
        <v>Rakvere Autotehnika</v>
      </c>
      <c r="H154" s="209">
        <f>SUM(H155:H157)</f>
        <v>308</v>
      </c>
      <c r="I154" s="208">
        <f>SUM(I155:I157)</f>
        <v>461</v>
      </c>
      <c r="J154" s="208">
        <f>I162</f>
        <v>514</v>
      </c>
      <c r="K154" s="189" t="str">
        <f>B162</f>
        <v>Toode</v>
      </c>
      <c r="L154" s="190">
        <f>SUM(L155:L157)</f>
        <v>314</v>
      </c>
      <c r="M154" s="210">
        <f>SUM(M155:M157)</f>
        <v>467</v>
      </c>
      <c r="N154" s="208">
        <f>M158</f>
        <v>521</v>
      </c>
      <c r="O154" s="189" t="str">
        <f>B158</f>
        <v>Rakvere Linnavalitsus</v>
      </c>
      <c r="P154" s="190">
        <f>SUM(P155:P157)</f>
        <v>284</v>
      </c>
      <c r="Q154" s="185">
        <f>SUM(Q155:Q157)</f>
        <v>437</v>
      </c>
      <c r="R154" s="208">
        <f>Q170</f>
        <v>0</v>
      </c>
      <c r="S154" s="189" t="str">
        <f>B170</f>
        <v>Kunda Sadam</v>
      </c>
      <c r="T154" s="190">
        <f>SUM(T155:T157)</f>
        <v>301</v>
      </c>
      <c r="U154" s="211">
        <f>SUM(U155:U157)</f>
        <v>454</v>
      </c>
      <c r="V154" s="208">
        <f>U150</f>
        <v>494</v>
      </c>
      <c r="W154" s="189" t="str">
        <f>B150</f>
        <v>Eesti Raudtee</v>
      </c>
      <c r="X154" s="192">
        <f t="shared" si="154"/>
        <v>2262</v>
      </c>
      <c r="Y154" s="190">
        <f>SUM(Y155:Y157)</f>
        <v>1497</v>
      </c>
      <c r="Z154" s="212">
        <f>AVERAGE(Z155,Z156,Z157)</f>
        <v>150.79999999999998</v>
      </c>
      <c r="AA154" s="194">
        <f>AVERAGE(AA155,AA156,AA157)</f>
        <v>99.8</v>
      </c>
      <c r="AB154" s="282">
        <f>F155+J155+N155+R155+V155</f>
        <v>2</v>
      </c>
    </row>
    <row r="155" spans="1:28" s="195" customFormat="1" ht="16.2" customHeight="1" x14ac:dyDescent="0.25">
      <c r="A155" s="247"/>
      <c r="B155" s="222" t="s">
        <v>190</v>
      </c>
      <c r="C155" s="227">
        <v>60</v>
      </c>
      <c r="D155" s="196">
        <v>93</v>
      </c>
      <c r="E155" s="197">
        <f>D155+C155</f>
        <v>153</v>
      </c>
      <c r="F155" s="285">
        <v>1</v>
      </c>
      <c r="G155" s="286"/>
      <c r="H155" s="198">
        <v>78</v>
      </c>
      <c r="I155" s="199">
        <f>H155+C155</f>
        <v>138</v>
      </c>
      <c r="J155" s="285">
        <v>0</v>
      </c>
      <c r="K155" s="286"/>
      <c r="L155" s="198">
        <v>59</v>
      </c>
      <c r="M155" s="199">
        <f>L155+C155</f>
        <v>119</v>
      </c>
      <c r="N155" s="285">
        <v>0</v>
      </c>
      <c r="O155" s="286"/>
      <c r="P155" s="198">
        <v>86</v>
      </c>
      <c r="Q155" s="197">
        <f>P155+C155</f>
        <v>146</v>
      </c>
      <c r="R155" s="285">
        <v>1</v>
      </c>
      <c r="S155" s="286"/>
      <c r="T155" s="196">
        <v>102</v>
      </c>
      <c r="U155" s="197">
        <f>T155+C155</f>
        <v>162</v>
      </c>
      <c r="V155" s="285">
        <v>0</v>
      </c>
      <c r="W155" s="286"/>
      <c r="X155" s="199">
        <f t="shared" si="154"/>
        <v>718</v>
      </c>
      <c r="Y155" s="198">
        <f>D155+H155+L155+P155+T155</f>
        <v>418</v>
      </c>
      <c r="Z155" s="200">
        <f>AVERAGE(E155,I155,M155,Q155,U155)</f>
        <v>143.6</v>
      </c>
      <c r="AA155" s="201">
        <f>AVERAGE(E155,I155,M155,Q155,U155)-C155</f>
        <v>83.6</v>
      </c>
      <c r="AB155" s="283"/>
    </row>
    <row r="156" spans="1:28" s="195" customFormat="1" ht="16.2" customHeight="1" x14ac:dyDescent="0.25">
      <c r="A156" s="247"/>
      <c r="B156" s="223" t="s">
        <v>191</v>
      </c>
      <c r="C156" s="227">
        <v>60</v>
      </c>
      <c r="D156" s="196">
        <v>80</v>
      </c>
      <c r="E156" s="197">
        <f t="shared" ref="E156:E157" si="160">D156+C156</f>
        <v>140</v>
      </c>
      <c r="F156" s="287"/>
      <c r="G156" s="288"/>
      <c r="H156" s="198">
        <v>82</v>
      </c>
      <c r="I156" s="199">
        <f t="shared" ref="I156:I157" si="161">H156+C156</f>
        <v>142</v>
      </c>
      <c r="J156" s="287"/>
      <c r="K156" s="288"/>
      <c r="L156" s="198">
        <v>108</v>
      </c>
      <c r="M156" s="199">
        <f t="shared" ref="M156:M157" si="162">L156+C156</f>
        <v>168</v>
      </c>
      <c r="N156" s="287"/>
      <c r="O156" s="288"/>
      <c r="P156" s="196">
        <v>71</v>
      </c>
      <c r="Q156" s="197">
        <f t="shared" ref="Q156:Q157" si="163">P156+C156</f>
        <v>131</v>
      </c>
      <c r="R156" s="287"/>
      <c r="S156" s="288"/>
      <c r="T156" s="196">
        <v>87</v>
      </c>
      <c r="U156" s="197">
        <f t="shared" ref="U156:U157" si="164">T156+C156</f>
        <v>147</v>
      </c>
      <c r="V156" s="287"/>
      <c r="W156" s="288"/>
      <c r="X156" s="199">
        <f t="shared" si="154"/>
        <v>728</v>
      </c>
      <c r="Y156" s="198">
        <f>D156+H156+L156+P156+T156</f>
        <v>428</v>
      </c>
      <c r="Z156" s="200">
        <f>AVERAGE(E156,I156,M156,Q156,U156)</f>
        <v>145.6</v>
      </c>
      <c r="AA156" s="201">
        <f>AVERAGE(E156,I156,M156,Q156,U156)-C156</f>
        <v>85.6</v>
      </c>
      <c r="AB156" s="283"/>
    </row>
    <row r="157" spans="1:28" s="195" customFormat="1" ht="16.8" customHeight="1" thickBot="1" x14ac:dyDescent="0.35">
      <c r="A157" s="247"/>
      <c r="B157" s="202" t="s">
        <v>189</v>
      </c>
      <c r="C157" s="228">
        <v>33</v>
      </c>
      <c r="D157" s="203">
        <v>117</v>
      </c>
      <c r="E157" s="197">
        <f t="shared" si="160"/>
        <v>150</v>
      </c>
      <c r="F157" s="289"/>
      <c r="G157" s="290"/>
      <c r="H157" s="204">
        <v>148</v>
      </c>
      <c r="I157" s="199">
        <f t="shared" si="161"/>
        <v>181</v>
      </c>
      <c r="J157" s="289"/>
      <c r="K157" s="290"/>
      <c r="L157" s="198">
        <v>147</v>
      </c>
      <c r="M157" s="199">
        <f t="shared" si="162"/>
        <v>180</v>
      </c>
      <c r="N157" s="289"/>
      <c r="O157" s="290"/>
      <c r="P157" s="196">
        <v>127</v>
      </c>
      <c r="Q157" s="197">
        <f t="shared" si="163"/>
        <v>160</v>
      </c>
      <c r="R157" s="289"/>
      <c r="S157" s="290"/>
      <c r="T157" s="196">
        <v>112</v>
      </c>
      <c r="U157" s="197">
        <f t="shared" si="164"/>
        <v>145</v>
      </c>
      <c r="V157" s="289"/>
      <c r="W157" s="290"/>
      <c r="X157" s="205">
        <f t="shared" si="154"/>
        <v>816</v>
      </c>
      <c r="Y157" s="204">
        <f>D157+H157+L157+P157+T157</f>
        <v>651</v>
      </c>
      <c r="Z157" s="206">
        <f>AVERAGE(E157,I157,M157,Q157,U157)</f>
        <v>163.19999999999999</v>
      </c>
      <c r="AA157" s="207">
        <f>AVERAGE(E157,I157,M157,Q157,U157)-C157</f>
        <v>130.19999999999999</v>
      </c>
      <c r="AB157" s="284"/>
    </row>
    <row r="158" spans="1:28" s="195" customFormat="1" ht="44.4" customHeight="1" thickBot="1" x14ac:dyDescent="0.3">
      <c r="A158" s="247"/>
      <c r="B158" s="239" t="s">
        <v>38</v>
      </c>
      <c r="C158" s="229">
        <f>SUM(C159:C161)</f>
        <v>170</v>
      </c>
      <c r="D158" s="183">
        <f>SUM(D159:D161)</f>
        <v>418</v>
      </c>
      <c r="E158" s="208">
        <f>SUM(E159:E161)</f>
        <v>588</v>
      </c>
      <c r="F158" s="208">
        <f>E162</f>
        <v>598</v>
      </c>
      <c r="G158" s="189" t="str">
        <f>B162</f>
        <v>Toode</v>
      </c>
      <c r="H158" s="209">
        <f>SUM(H159:H161)</f>
        <v>373</v>
      </c>
      <c r="I158" s="208">
        <f>SUM(I159:I161)</f>
        <v>543</v>
      </c>
      <c r="J158" s="208">
        <f>I170</f>
        <v>0</v>
      </c>
      <c r="K158" s="189" t="str">
        <f>B170</f>
        <v>Kunda Sadam</v>
      </c>
      <c r="L158" s="190">
        <f>SUM(L159:L161)</f>
        <v>351</v>
      </c>
      <c r="M158" s="208">
        <f>SUM(M159:M161)</f>
        <v>521</v>
      </c>
      <c r="N158" s="208">
        <f>M154</f>
        <v>467</v>
      </c>
      <c r="O158" s="189" t="str">
        <f>B154</f>
        <v>Külalised</v>
      </c>
      <c r="P158" s="190">
        <f>SUM(P159:P161)</f>
        <v>388</v>
      </c>
      <c r="Q158" s="208">
        <f>SUM(Q159:Q161)</f>
        <v>558</v>
      </c>
      <c r="R158" s="208">
        <f>Q150</f>
        <v>506</v>
      </c>
      <c r="S158" s="189" t="str">
        <f>B150</f>
        <v>Eesti Raudtee</v>
      </c>
      <c r="T158" s="190">
        <f>SUM(T159:T161)</f>
        <v>361</v>
      </c>
      <c r="U158" s="208">
        <f>SUM(U159:U161)</f>
        <v>531</v>
      </c>
      <c r="V158" s="208">
        <f>U166</f>
        <v>455</v>
      </c>
      <c r="W158" s="189" t="str">
        <f>B166</f>
        <v>Rakvere Autotehnika</v>
      </c>
      <c r="X158" s="192">
        <f t="shared" si="154"/>
        <v>2741</v>
      </c>
      <c r="Y158" s="190">
        <f>SUM(Y159:Y161)</f>
        <v>1891</v>
      </c>
      <c r="Z158" s="212">
        <f>AVERAGE(Z159,Z160,Z161)</f>
        <v>182.73333333333335</v>
      </c>
      <c r="AA158" s="194">
        <f>AVERAGE(AA159,AA160,AA161)</f>
        <v>126.06666666666668</v>
      </c>
      <c r="AB158" s="282">
        <f>F159+J159+N159+R159+V159</f>
        <v>4</v>
      </c>
    </row>
    <row r="159" spans="1:28" s="195" customFormat="1" ht="16.2" customHeight="1" thickBot="1" x14ac:dyDescent="0.3">
      <c r="A159" s="247"/>
      <c r="B159" s="241" t="s">
        <v>166</v>
      </c>
      <c r="C159" s="227">
        <v>50</v>
      </c>
      <c r="D159" s="196">
        <v>175</v>
      </c>
      <c r="E159" s="197">
        <f>D159+C159</f>
        <v>225</v>
      </c>
      <c r="F159" s="285">
        <v>0</v>
      </c>
      <c r="G159" s="286"/>
      <c r="H159" s="198">
        <v>135</v>
      </c>
      <c r="I159" s="199">
        <f>H159+C159</f>
        <v>185</v>
      </c>
      <c r="J159" s="285">
        <v>1</v>
      </c>
      <c r="K159" s="286"/>
      <c r="L159" s="198">
        <v>132</v>
      </c>
      <c r="M159" s="199">
        <f>L159+C159</f>
        <v>182</v>
      </c>
      <c r="N159" s="285">
        <v>1</v>
      </c>
      <c r="O159" s="286"/>
      <c r="P159" s="198">
        <v>139</v>
      </c>
      <c r="Q159" s="197">
        <f>P159+C159</f>
        <v>189</v>
      </c>
      <c r="R159" s="285">
        <v>1</v>
      </c>
      <c r="S159" s="286"/>
      <c r="T159" s="196">
        <v>136</v>
      </c>
      <c r="U159" s="197">
        <f>T159+C159</f>
        <v>186</v>
      </c>
      <c r="V159" s="285">
        <v>1</v>
      </c>
      <c r="W159" s="286"/>
      <c r="X159" s="199">
        <f t="shared" si="154"/>
        <v>967</v>
      </c>
      <c r="Y159" s="198">
        <f>D159+H159+L159+P159+T159</f>
        <v>717</v>
      </c>
      <c r="Z159" s="200">
        <f>AVERAGE(E159,I159,M159,Q159,U159)</f>
        <v>193.4</v>
      </c>
      <c r="AA159" s="201">
        <f>AVERAGE(E159,I159,M159,Q159,U159)-C159</f>
        <v>143.4</v>
      </c>
      <c r="AB159" s="283"/>
    </row>
    <row r="160" spans="1:28" s="195" customFormat="1" ht="16.2" customHeight="1" x14ac:dyDescent="0.25">
      <c r="A160" s="247"/>
      <c r="B160" s="241" t="s">
        <v>164</v>
      </c>
      <c r="C160" s="227">
        <v>60</v>
      </c>
      <c r="D160" s="196">
        <v>94</v>
      </c>
      <c r="E160" s="197">
        <f t="shared" ref="E160:E161" si="165">D160+C160</f>
        <v>154</v>
      </c>
      <c r="F160" s="287"/>
      <c r="G160" s="288"/>
      <c r="H160" s="198">
        <v>78</v>
      </c>
      <c r="I160" s="199">
        <f t="shared" ref="I160:I161" si="166">H160+C160</f>
        <v>138</v>
      </c>
      <c r="J160" s="287"/>
      <c r="K160" s="288"/>
      <c r="L160" s="198">
        <v>91</v>
      </c>
      <c r="M160" s="199">
        <f t="shared" ref="M160:M161" si="167">L160+C160</f>
        <v>151</v>
      </c>
      <c r="N160" s="287"/>
      <c r="O160" s="288"/>
      <c r="P160" s="196">
        <v>82</v>
      </c>
      <c r="Q160" s="197">
        <f t="shared" ref="Q160:Q161" si="168">P160+C160</f>
        <v>142</v>
      </c>
      <c r="R160" s="287"/>
      <c r="S160" s="288"/>
      <c r="T160" s="196">
        <v>82</v>
      </c>
      <c r="U160" s="197">
        <f t="shared" ref="U160:U161" si="169">T160+C160</f>
        <v>142</v>
      </c>
      <c r="V160" s="287"/>
      <c r="W160" s="288"/>
      <c r="X160" s="199">
        <f t="shared" si="154"/>
        <v>727</v>
      </c>
      <c r="Y160" s="198">
        <f>D160+H160+L160+P160+T160</f>
        <v>427</v>
      </c>
      <c r="Z160" s="200">
        <f>AVERAGE(E160,I160,M160,Q160,U160)</f>
        <v>145.4</v>
      </c>
      <c r="AA160" s="201">
        <f>AVERAGE(E160,I160,M160,Q160,U160)-C160</f>
        <v>85.4</v>
      </c>
      <c r="AB160" s="283"/>
    </row>
    <row r="161" spans="1:28" s="195" customFormat="1" ht="16.8" customHeight="1" thickBot="1" x14ac:dyDescent="0.35">
      <c r="A161" s="247"/>
      <c r="B161" s="242" t="s">
        <v>238</v>
      </c>
      <c r="C161" s="228">
        <v>60</v>
      </c>
      <c r="D161" s="203">
        <v>149</v>
      </c>
      <c r="E161" s="197">
        <f t="shared" si="165"/>
        <v>209</v>
      </c>
      <c r="F161" s="289"/>
      <c r="G161" s="290"/>
      <c r="H161" s="204">
        <v>160</v>
      </c>
      <c r="I161" s="199">
        <f t="shared" si="166"/>
        <v>220</v>
      </c>
      <c r="J161" s="289"/>
      <c r="K161" s="290"/>
      <c r="L161" s="198">
        <v>128</v>
      </c>
      <c r="M161" s="199">
        <f t="shared" si="167"/>
        <v>188</v>
      </c>
      <c r="N161" s="289"/>
      <c r="O161" s="290"/>
      <c r="P161" s="196">
        <v>167</v>
      </c>
      <c r="Q161" s="197">
        <f t="shared" si="168"/>
        <v>227</v>
      </c>
      <c r="R161" s="289"/>
      <c r="S161" s="290"/>
      <c r="T161" s="196">
        <v>143</v>
      </c>
      <c r="U161" s="197">
        <f t="shared" si="169"/>
        <v>203</v>
      </c>
      <c r="V161" s="289"/>
      <c r="W161" s="290"/>
      <c r="X161" s="205">
        <f t="shared" si="154"/>
        <v>1047</v>
      </c>
      <c r="Y161" s="204">
        <f>D161+H161+L161+P161+T161</f>
        <v>747</v>
      </c>
      <c r="Z161" s="206">
        <f>AVERAGE(E161,I161,M161,Q161,U161)</f>
        <v>209.4</v>
      </c>
      <c r="AA161" s="207">
        <f>AVERAGE(E161,I161,M161,Q161,U161)-C161</f>
        <v>149.4</v>
      </c>
      <c r="AB161" s="284"/>
    </row>
    <row r="162" spans="1:28" s="195" customFormat="1" ht="48.75" customHeight="1" thickBot="1" x14ac:dyDescent="0.3">
      <c r="A162" s="247"/>
      <c r="B162" s="217" t="s">
        <v>24</v>
      </c>
      <c r="C162" s="229">
        <f>SUM(C163:C165)</f>
        <v>115</v>
      </c>
      <c r="D162" s="183">
        <f>SUM(D163:D165)</f>
        <v>483</v>
      </c>
      <c r="E162" s="208">
        <f>SUM(E163:E165)</f>
        <v>598</v>
      </c>
      <c r="F162" s="208">
        <f>E158</f>
        <v>588</v>
      </c>
      <c r="G162" s="189" t="str">
        <f>B158</f>
        <v>Rakvere Linnavalitsus</v>
      </c>
      <c r="H162" s="218">
        <f>SUM(H163:H165)</f>
        <v>399</v>
      </c>
      <c r="I162" s="208">
        <f>SUM(I163:I165)</f>
        <v>514</v>
      </c>
      <c r="J162" s="208">
        <f>I154</f>
        <v>461</v>
      </c>
      <c r="K162" s="189" t="str">
        <f>B154</f>
        <v>Külalised</v>
      </c>
      <c r="L162" s="191">
        <f>SUM(L163:L165)</f>
        <v>416</v>
      </c>
      <c r="M162" s="211">
        <f>SUM(M163:M165)</f>
        <v>531</v>
      </c>
      <c r="N162" s="208">
        <f>M150</f>
        <v>566</v>
      </c>
      <c r="O162" s="189" t="str">
        <f>B150</f>
        <v>Eesti Raudtee</v>
      </c>
      <c r="P162" s="190">
        <f>SUM(P163:P165)</f>
        <v>480</v>
      </c>
      <c r="Q162" s="211">
        <f>SUM(Q163:Q165)</f>
        <v>595</v>
      </c>
      <c r="R162" s="208">
        <f>Q166</f>
        <v>434</v>
      </c>
      <c r="S162" s="189" t="str">
        <f>B166</f>
        <v>Rakvere Autotehnika</v>
      </c>
      <c r="T162" s="190">
        <f>SUM(T163:T165)</f>
        <v>402</v>
      </c>
      <c r="U162" s="211">
        <f>SUM(U163:U165)</f>
        <v>517</v>
      </c>
      <c r="V162" s="208">
        <f>U170</f>
        <v>0</v>
      </c>
      <c r="W162" s="189" t="str">
        <f>B170</f>
        <v>Kunda Sadam</v>
      </c>
      <c r="X162" s="192">
        <f t="shared" si="154"/>
        <v>2755</v>
      </c>
      <c r="Y162" s="190">
        <f>SUM(Y163:Y165)</f>
        <v>2180</v>
      </c>
      <c r="Z162" s="212">
        <f>AVERAGE(Z163,Z164,Z165)</f>
        <v>183.66666666666666</v>
      </c>
      <c r="AA162" s="194">
        <f>AVERAGE(AA163,AA164,AA165)</f>
        <v>145.33333333333334</v>
      </c>
      <c r="AB162" s="282">
        <f>F163+J163+N163+R163+V163</f>
        <v>4</v>
      </c>
    </row>
    <row r="163" spans="1:28" s="195" customFormat="1" ht="16.2" customHeight="1" x14ac:dyDescent="0.25">
      <c r="A163" s="247"/>
      <c r="B163" s="213" t="s">
        <v>141</v>
      </c>
      <c r="C163" s="227">
        <v>25</v>
      </c>
      <c r="D163" s="196">
        <v>193</v>
      </c>
      <c r="E163" s="197">
        <f>D163+C163</f>
        <v>218</v>
      </c>
      <c r="F163" s="285">
        <v>1</v>
      </c>
      <c r="G163" s="286"/>
      <c r="H163" s="198">
        <v>177</v>
      </c>
      <c r="I163" s="199">
        <f>H163+C163</f>
        <v>202</v>
      </c>
      <c r="J163" s="285">
        <v>1</v>
      </c>
      <c r="K163" s="286"/>
      <c r="L163" s="198">
        <v>126</v>
      </c>
      <c r="M163" s="199">
        <f>L163+C163</f>
        <v>151</v>
      </c>
      <c r="N163" s="285">
        <v>0</v>
      </c>
      <c r="O163" s="286"/>
      <c r="P163" s="198">
        <v>159</v>
      </c>
      <c r="Q163" s="197">
        <f>P163+C163</f>
        <v>184</v>
      </c>
      <c r="R163" s="285">
        <v>1</v>
      </c>
      <c r="S163" s="286"/>
      <c r="T163" s="196">
        <v>147</v>
      </c>
      <c r="U163" s="197">
        <f>T163+C163</f>
        <v>172</v>
      </c>
      <c r="V163" s="285">
        <v>1</v>
      </c>
      <c r="W163" s="286"/>
      <c r="X163" s="199">
        <f t="shared" si="154"/>
        <v>927</v>
      </c>
      <c r="Y163" s="198">
        <f>D163+H163+L163+P163+T163</f>
        <v>802</v>
      </c>
      <c r="Z163" s="200">
        <f>AVERAGE(E163,I163,M163,Q163,U163)</f>
        <v>185.4</v>
      </c>
      <c r="AA163" s="201">
        <f>AVERAGE(E163,I163,M163,Q163,U163)-C163</f>
        <v>160.4</v>
      </c>
      <c r="AB163" s="283"/>
    </row>
    <row r="164" spans="1:28" s="195" customFormat="1" ht="16.2" customHeight="1" x14ac:dyDescent="0.25">
      <c r="A164" s="247"/>
      <c r="B164" s="214" t="s">
        <v>142</v>
      </c>
      <c r="C164" s="227">
        <v>39</v>
      </c>
      <c r="D164" s="196">
        <v>111</v>
      </c>
      <c r="E164" s="197">
        <f t="shared" ref="E164:E165" si="170">D164+C164</f>
        <v>150</v>
      </c>
      <c r="F164" s="287"/>
      <c r="G164" s="288"/>
      <c r="H164" s="198">
        <v>105</v>
      </c>
      <c r="I164" s="199">
        <f t="shared" ref="I164:I165" si="171">H164+C164</f>
        <v>144</v>
      </c>
      <c r="J164" s="287"/>
      <c r="K164" s="288"/>
      <c r="L164" s="198">
        <v>152</v>
      </c>
      <c r="M164" s="199">
        <f t="shared" ref="M164:M165" si="172">L164+C164</f>
        <v>191</v>
      </c>
      <c r="N164" s="287"/>
      <c r="O164" s="288"/>
      <c r="P164" s="196">
        <v>158</v>
      </c>
      <c r="Q164" s="197">
        <f t="shared" ref="Q164:Q165" si="173">P164+C164</f>
        <v>197</v>
      </c>
      <c r="R164" s="287"/>
      <c r="S164" s="288"/>
      <c r="T164" s="196">
        <v>124</v>
      </c>
      <c r="U164" s="197">
        <f t="shared" ref="U164:U165" si="174">T164+C164</f>
        <v>163</v>
      </c>
      <c r="V164" s="287"/>
      <c r="W164" s="288"/>
      <c r="X164" s="199">
        <f t="shared" si="154"/>
        <v>845</v>
      </c>
      <c r="Y164" s="198">
        <f>D164+H164+L164+P164+T164</f>
        <v>650</v>
      </c>
      <c r="Z164" s="200">
        <f>AVERAGE(E164,I164,M164,Q164,U164)</f>
        <v>169</v>
      </c>
      <c r="AA164" s="201">
        <f>AVERAGE(E164,I164,M164,Q164,U164)-C164</f>
        <v>130</v>
      </c>
      <c r="AB164" s="283"/>
    </row>
    <row r="165" spans="1:28" s="195" customFormat="1" ht="16.8" customHeight="1" thickBot="1" x14ac:dyDescent="0.35">
      <c r="A165" s="247"/>
      <c r="B165" s="202" t="s">
        <v>143</v>
      </c>
      <c r="C165" s="228">
        <v>51</v>
      </c>
      <c r="D165" s="203">
        <v>179</v>
      </c>
      <c r="E165" s="197">
        <f t="shared" si="170"/>
        <v>230</v>
      </c>
      <c r="F165" s="289"/>
      <c r="G165" s="290"/>
      <c r="H165" s="204">
        <v>117</v>
      </c>
      <c r="I165" s="199">
        <f t="shared" si="171"/>
        <v>168</v>
      </c>
      <c r="J165" s="289"/>
      <c r="K165" s="290"/>
      <c r="L165" s="198">
        <v>138</v>
      </c>
      <c r="M165" s="199">
        <f t="shared" si="172"/>
        <v>189</v>
      </c>
      <c r="N165" s="289"/>
      <c r="O165" s="290"/>
      <c r="P165" s="196">
        <v>163</v>
      </c>
      <c r="Q165" s="197">
        <f t="shared" si="173"/>
        <v>214</v>
      </c>
      <c r="R165" s="289"/>
      <c r="S165" s="290"/>
      <c r="T165" s="196">
        <v>131</v>
      </c>
      <c r="U165" s="197">
        <f t="shared" si="174"/>
        <v>182</v>
      </c>
      <c r="V165" s="289"/>
      <c r="W165" s="290"/>
      <c r="X165" s="205">
        <f t="shared" si="154"/>
        <v>983</v>
      </c>
      <c r="Y165" s="204">
        <f>D165+H165+L165+P165+T165</f>
        <v>728</v>
      </c>
      <c r="Z165" s="206">
        <f>AVERAGE(E165,I165,M165,Q165,U165)</f>
        <v>196.6</v>
      </c>
      <c r="AA165" s="207">
        <f>AVERAGE(E165,I165,M165,Q165,U165)-C165</f>
        <v>145.6</v>
      </c>
      <c r="AB165" s="284"/>
    </row>
    <row r="166" spans="1:28" s="195" customFormat="1" ht="48.75" customHeight="1" thickBot="1" x14ac:dyDescent="0.3">
      <c r="A166" s="247"/>
      <c r="B166" s="224" t="s">
        <v>114</v>
      </c>
      <c r="C166" s="230">
        <f>SUM(C167:C169)</f>
        <v>180</v>
      </c>
      <c r="D166" s="183">
        <f>SUM(D167:D169)</f>
        <v>228</v>
      </c>
      <c r="E166" s="208">
        <f>SUM(E167:E169)</f>
        <v>408</v>
      </c>
      <c r="F166" s="208">
        <f>E154</f>
        <v>443</v>
      </c>
      <c r="G166" s="189" t="str">
        <f>B154</f>
        <v>Külalised</v>
      </c>
      <c r="H166" s="209">
        <f>SUM(H167:H169)</f>
        <v>270</v>
      </c>
      <c r="I166" s="208">
        <f>SUM(I167:I169)</f>
        <v>450</v>
      </c>
      <c r="J166" s="208">
        <f>I150</f>
        <v>542</v>
      </c>
      <c r="K166" s="189" t="str">
        <f>B150</f>
        <v>Eesti Raudtee</v>
      </c>
      <c r="L166" s="190">
        <f>SUM(L167:L169)</f>
        <v>268</v>
      </c>
      <c r="M166" s="210">
        <f>SUM(M167:M169)</f>
        <v>448</v>
      </c>
      <c r="N166" s="208">
        <f>M170</f>
        <v>0</v>
      </c>
      <c r="O166" s="189" t="str">
        <f>B170</f>
        <v>Kunda Sadam</v>
      </c>
      <c r="P166" s="190">
        <f>SUM(P167:P169)</f>
        <v>254</v>
      </c>
      <c r="Q166" s="210">
        <f>SUM(Q167:Q169)</f>
        <v>434</v>
      </c>
      <c r="R166" s="208">
        <f>Q162</f>
        <v>595</v>
      </c>
      <c r="S166" s="189" t="str">
        <f>B162</f>
        <v>Toode</v>
      </c>
      <c r="T166" s="190">
        <f>SUM(T167:T169)</f>
        <v>275</v>
      </c>
      <c r="U166" s="210">
        <f>SUM(U167:U169)</f>
        <v>455</v>
      </c>
      <c r="V166" s="208">
        <f>U158</f>
        <v>531</v>
      </c>
      <c r="W166" s="189" t="str">
        <f>B158</f>
        <v>Rakvere Linnavalitsus</v>
      </c>
      <c r="X166" s="192">
        <f t="shared" si="154"/>
        <v>2195</v>
      </c>
      <c r="Y166" s="190">
        <f>SUM(Y167:Y169)</f>
        <v>1295</v>
      </c>
      <c r="Z166" s="212">
        <f>AVERAGE(Z167,Z168,Z169)</f>
        <v>146.33333333333334</v>
      </c>
      <c r="AA166" s="194">
        <f>AVERAGE(AA167,AA168,AA169)</f>
        <v>86.333333333333329</v>
      </c>
      <c r="AB166" s="282">
        <f>F167+J167+N167+R167+V167</f>
        <v>1</v>
      </c>
    </row>
    <row r="167" spans="1:28" s="195" customFormat="1" ht="16.2" customHeight="1" x14ac:dyDescent="0.25">
      <c r="A167" s="247"/>
      <c r="B167" s="213" t="s">
        <v>127</v>
      </c>
      <c r="C167" s="227">
        <v>60</v>
      </c>
      <c r="D167" s="196">
        <v>100</v>
      </c>
      <c r="E167" s="197">
        <f>D167+C167</f>
        <v>160</v>
      </c>
      <c r="F167" s="285">
        <v>0</v>
      </c>
      <c r="G167" s="286"/>
      <c r="H167" s="198">
        <v>129</v>
      </c>
      <c r="I167" s="199">
        <f>H167+C167</f>
        <v>189</v>
      </c>
      <c r="J167" s="285">
        <v>0</v>
      </c>
      <c r="K167" s="286"/>
      <c r="L167" s="198">
        <v>122</v>
      </c>
      <c r="M167" s="199">
        <f>L167+C167</f>
        <v>182</v>
      </c>
      <c r="N167" s="285">
        <v>1</v>
      </c>
      <c r="O167" s="286"/>
      <c r="P167" s="198">
        <v>99</v>
      </c>
      <c r="Q167" s="197">
        <f>P167+C167</f>
        <v>159</v>
      </c>
      <c r="R167" s="285">
        <v>0</v>
      </c>
      <c r="S167" s="286"/>
      <c r="T167" s="196">
        <v>113</v>
      </c>
      <c r="U167" s="197">
        <f>T167+C167</f>
        <v>173</v>
      </c>
      <c r="V167" s="285">
        <v>0</v>
      </c>
      <c r="W167" s="286"/>
      <c r="X167" s="199">
        <f t="shared" si="154"/>
        <v>863</v>
      </c>
      <c r="Y167" s="198">
        <f>D167+H167+L167+P167+T167</f>
        <v>563</v>
      </c>
      <c r="Z167" s="200">
        <f>AVERAGE(E167,I167,M167,Q167,U167)</f>
        <v>172.6</v>
      </c>
      <c r="AA167" s="201">
        <f>AVERAGE(E167,I167,M167,Q167,U167)-C167</f>
        <v>112.6</v>
      </c>
      <c r="AB167" s="283"/>
    </row>
    <row r="168" spans="1:28" s="195" customFormat="1" ht="16.2" customHeight="1" x14ac:dyDescent="0.25">
      <c r="A168" s="247"/>
      <c r="B168" s="214" t="s">
        <v>200</v>
      </c>
      <c r="C168" s="227">
        <v>60</v>
      </c>
      <c r="D168" s="196">
        <v>45</v>
      </c>
      <c r="E168" s="197">
        <f t="shared" ref="E168:E169" si="175">D168+C168</f>
        <v>105</v>
      </c>
      <c r="F168" s="287"/>
      <c r="G168" s="288"/>
      <c r="H168" s="198">
        <v>68</v>
      </c>
      <c r="I168" s="199">
        <f t="shared" ref="I168:I169" si="176">H168+C168</f>
        <v>128</v>
      </c>
      <c r="J168" s="287"/>
      <c r="K168" s="288"/>
      <c r="L168" s="198">
        <v>65</v>
      </c>
      <c r="M168" s="199">
        <f t="shared" ref="M168:M169" si="177">L168+C168</f>
        <v>125</v>
      </c>
      <c r="N168" s="287"/>
      <c r="O168" s="288"/>
      <c r="P168" s="196">
        <v>41</v>
      </c>
      <c r="Q168" s="197">
        <f t="shared" ref="Q168:Q169" si="178">P168+C168</f>
        <v>101</v>
      </c>
      <c r="R168" s="287"/>
      <c r="S168" s="288"/>
      <c r="T168" s="196">
        <v>78</v>
      </c>
      <c r="U168" s="197">
        <f t="shared" ref="U168:U169" si="179">T168+C168</f>
        <v>138</v>
      </c>
      <c r="V168" s="287"/>
      <c r="W168" s="288"/>
      <c r="X168" s="199">
        <f t="shared" si="154"/>
        <v>597</v>
      </c>
      <c r="Y168" s="198">
        <f>D168+H168+L168+P168+T168</f>
        <v>297</v>
      </c>
      <c r="Z168" s="200">
        <f>AVERAGE(E168,I168,M168,Q168,U168)</f>
        <v>119.4</v>
      </c>
      <c r="AA168" s="201">
        <f>AVERAGE(E168,I168,M168,Q168,U168)-C168</f>
        <v>59.400000000000006</v>
      </c>
      <c r="AB168" s="283"/>
    </row>
    <row r="169" spans="1:28" s="195" customFormat="1" ht="16.8" customHeight="1" thickBot="1" x14ac:dyDescent="0.35">
      <c r="A169" s="247"/>
      <c r="B169" s="202" t="s">
        <v>126</v>
      </c>
      <c r="C169" s="228">
        <v>60</v>
      </c>
      <c r="D169" s="203">
        <v>83</v>
      </c>
      <c r="E169" s="197">
        <f t="shared" si="175"/>
        <v>143</v>
      </c>
      <c r="F169" s="289"/>
      <c r="G169" s="290"/>
      <c r="H169" s="204">
        <v>73</v>
      </c>
      <c r="I169" s="199">
        <f t="shared" si="176"/>
        <v>133</v>
      </c>
      <c r="J169" s="289"/>
      <c r="K169" s="290"/>
      <c r="L169" s="198">
        <v>81</v>
      </c>
      <c r="M169" s="199">
        <f t="shared" si="177"/>
        <v>141</v>
      </c>
      <c r="N169" s="289"/>
      <c r="O169" s="290"/>
      <c r="P169" s="196">
        <v>114</v>
      </c>
      <c r="Q169" s="197">
        <f t="shared" si="178"/>
        <v>174</v>
      </c>
      <c r="R169" s="289"/>
      <c r="S169" s="290"/>
      <c r="T169" s="196">
        <v>84</v>
      </c>
      <c r="U169" s="197">
        <f t="shared" si="179"/>
        <v>144</v>
      </c>
      <c r="V169" s="289"/>
      <c r="W169" s="290"/>
      <c r="X169" s="205">
        <f t="shared" si="154"/>
        <v>735</v>
      </c>
      <c r="Y169" s="204">
        <f>D169+H169+L169+P169+T169</f>
        <v>435</v>
      </c>
      <c r="Z169" s="206">
        <f>AVERAGE(E169,I169,M169,Q169,U169)</f>
        <v>147</v>
      </c>
      <c r="AA169" s="207">
        <f>AVERAGE(E169,I169,M169,Q169,U169)-C169</f>
        <v>87</v>
      </c>
      <c r="AB169" s="284"/>
    </row>
    <row r="170" spans="1:28" s="195" customFormat="1" ht="48.75" customHeight="1" thickBot="1" x14ac:dyDescent="0.3">
      <c r="A170" s="247"/>
      <c r="B170" s="224" t="s">
        <v>195</v>
      </c>
      <c r="C170" s="230">
        <f>SUM(C171:C173)</f>
        <v>0</v>
      </c>
      <c r="D170" s="183">
        <f>SUM(D171:D173)</f>
        <v>0</v>
      </c>
      <c r="E170" s="208">
        <f>SUM(E171:E173)</f>
        <v>0</v>
      </c>
      <c r="F170" s="208">
        <f>E150</f>
        <v>515</v>
      </c>
      <c r="G170" s="189" t="str">
        <f>B150</f>
        <v>Eesti Raudtee</v>
      </c>
      <c r="H170" s="209">
        <f>SUM(H171:H173)</f>
        <v>0</v>
      </c>
      <c r="I170" s="208">
        <f>SUM(I171:I173)</f>
        <v>0</v>
      </c>
      <c r="J170" s="208">
        <f>I158</f>
        <v>543</v>
      </c>
      <c r="K170" s="189" t="str">
        <f>B158</f>
        <v>Rakvere Linnavalitsus</v>
      </c>
      <c r="L170" s="191">
        <f>SUM(L171:L173)</f>
        <v>0</v>
      </c>
      <c r="M170" s="211">
        <f>SUM(M171:M173)</f>
        <v>0</v>
      </c>
      <c r="N170" s="208">
        <f>M166</f>
        <v>448</v>
      </c>
      <c r="O170" s="189" t="str">
        <f>B166</f>
        <v>Rakvere Autotehnika</v>
      </c>
      <c r="P170" s="190">
        <f>SUM(P171:P173)</f>
        <v>0</v>
      </c>
      <c r="Q170" s="211">
        <f>SUM(Q171:Q173)</f>
        <v>0</v>
      </c>
      <c r="R170" s="208">
        <f>Q154</f>
        <v>437</v>
      </c>
      <c r="S170" s="189" t="str">
        <f>B154</f>
        <v>Külalised</v>
      </c>
      <c r="T170" s="190">
        <f>SUM(T171:T173)</f>
        <v>0</v>
      </c>
      <c r="U170" s="211">
        <f>SUM(U171:U173)</f>
        <v>0</v>
      </c>
      <c r="V170" s="208">
        <f>U162</f>
        <v>517</v>
      </c>
      <c r="W170" s="189" t="str">
        <f>B162</f>
        <v>Toode</v>
      </c>
      <c r="X170" s="192">
        <f t="shared" si="154"/>
        <v>0</v>
      </c>
      <c r="Y170" s="190">
        <f>SUM(Y171:Y173)</f>
        <v>0</v>
      </c>
      <c r="Z170" s="212" t="e">
        <f>AVERAGE(Z171,Z172,Z173)</f>
        <v>#DIV/0!</v>
      </c>
      <c r="AA170" s="194" t="e">
        <f>AVERAGE(AA171,AA172,AA173)</f>
        <v>#DIV/0!</v>
      </c>
      <c r="AB170" s="282">
        <f>F171+J171+N171+R171+V171</f>
        <v>0</v>
      </c>
    </row>
    <row r="171" spans="1:28" s="195" customFormat="1" ht="16.2" customHeight="1" x14ac:dyDescent="0.25">
      <c r="A171" s="247"/>
      <c r="B171" s="219"/>
      <c r="C171" s="227"/>
      <c r="D171" s="196"/>
      <c r="E171" s="197"/>
      <c r="F171" s="285">
        <v>0</v>
      </c>
      <c r="G171" s="286"/>
      <c r="H171" s="198"/>
      <c r="I171" s="199"/>
      <c r="J171" s="285">
        <v>0</v>
      </c>
      <c r="K171" s="286"/>
      <c r="L171" s="198"/>
      <c r="M171" s="199"/>
      <c r="N171" s="285">
        <v>0</v>
      </c>
      <c r="O171" s="286"/>
      <c r="P171" s="198"/>
      <c r="Q171" s="197"/>
      <c r="R171" s="285">
        <v>0</v>
      </c>
      <c r="S171" s="286"/>
      <c r="T171" s="196"/>
      <c r="U171" s="197"/>
      <c r="V171" s="285">
        <v>0</v>
      </c>
      <c r="W171" s="286"/>
      <c r="X171" s="199">
        <f t="shared" si="154"/>
        <v>0</v>
      </c>
      <c r="Y171" s="198">
        <f>D171+H171+L171+P171+T171</f>
        <v>0</v>
      </c>
      <c r="Z171" s="200" t="e">
        <f>AVERAGE(E171,I171,M171,Q171,U171)</f>
        <v>#DIV/0!</v>
      </c>
      <c r="AA171" s="201" t="e">
        <f>AVERAGE(E171,I171,M171,Q171,U171)-C171</f>
        <v>#DIV/0!</v>
      </c>
      <c r="AB171" s="283"/>
    </row>
    <row r="172" spans="1:28" s="195" customFormat="1" ht="16.2" customHeight="1" x14ac:dyDescent="0.25">
      <c r="A172" s="247"/>
      <c r="B172" s="220"/>
      <c r="C172" s="227"/>
      <c r="D172" s="196"/>
      <c r="E172" s="197"/>
      <c r="F172" s="287"/>
      <c r="G172" s="288"/>
      <c r="H172" s="198"/>
      <c r="I172" s="199"/>
      <c r="J172" s="287"/>
      <c r="K172" s="288"/>
      <c r="L172" s="198"/>
      <c r="M172" s="199"/>
      <c r="N172" s="287"/>
      <c r="O172" s="288"/>
      <c r="P172" s="196"/>
      <c r="Q172" s="197"/>
      <c r="R172" s="287"/>
      <c r="S172" s="288"/>
      <c r="T172" s="196"/>
      <c r="U172" s="197"/>
      <c r="V172" s="287"/>
      <c r="W172" s="288"/>
      <c r="X172" s="199">
        <f t="shared" si="154"/>
        <v>0</v>
      </c>
      <c r="Y172" s="198">
        <f>D172+H172+L172+P172+T172</f>
        <v>0</v>
      </c>
      <c r="Z172" s="200" t="e">
        <f>AVERAGE(E172,I172,M172,Q172,U172)</f>
        <v>#DIV/0!</v>
      </c>
      <c r="AA172" s="201" t="e">
        <f>AVERAGE(E172,I172,M172,Q172,U172)-C172</f>
        <v>#DIV/0!</v>
      </c>
      <c r="AB172" s="283"/>
    </row>
    <row r="173" spans="1:28" s="195" customFormat="1" ht="16.8" customHeight="1" thickBot="1" x14ac:dyDescent="0.35">
      <c r="A173" s="247"/>
      <c r="B173" s="221"/>
      <c r="C173" s="228"/>
      <c r="D173" s="203"/>
      <c r="E173" s="197"/>
      <c r="F173" s="289"/>
      <c r="G173" s="290"/>
      <c r="H173" s="204"/>
      <c r="I173" s="199"/>
      <c r="J173" s="289"/>
      <c r="K173" s="290"/>
      <c r="L173" s="198"/>
      <c r="M173" s="199"/>
      <c r="N173" s="289"/>
      <c r="O173" s="290"/>
      <c r="P173" s="196"/>
      <c r="Q173" s="197"/>
      <c r="R173" s="289"/>
      <c r="S173" s="290"/>
      <c r="T173" s="196"/>
      <c r="U173" s="197"/>
      <c r="V173" s="289"/>
      <c r="W173" s="290"/>
      <c r="X173" s="205">
        <f t="shared" si="154"/>
        <v>0</v>
      </c>
      <c r="Y173" s="204">
        <f>D173+H173+L173+P173+T173</f>
        <v>0</v>
      </c>
      <c r="Z173" s="206" t="e">
        <f>AVERAGE(E173,I173,M173,Q173,U173)</f>
        <v>#DIV/0!</v>
      </c>
      <c r="AA173" s="207" t="e">
        <f>AVERAGE(E173,I173,M173,Q173,U173)-C173</f>
        <v>#DIV/0!</v>
      </c>
      <c r="AB173" s="284"/>
    </row>
    <row r="174" spans="1:28" ht="34.950000000000003" customHeight="1" x14ac:dyDescent="0.3"/>
  </sheetData>
  <mergeCells count="276">
    <mergeCell ref="AB50:AB53"/>
    <mergeCell ref="F51:G53"/>
    <mergeCell ref="J51:K53"/>
    <mergeCell ref="N51:O53"/>
    <mergeCell ref="R51:S53"/>
    <mergeCell ref="V51:W53"/>
    <mergeCell ref="AB54:AB57"/>
    <mergeCell ref="F55:G57"/>
    <mergeCell ref="J55:K57"/>
    <mergeCell ref="N55:O57"/>
    <mergeCell ref="R55:S57"/>
    <mergeCell ref="V55:W57"/>
    <mergeCell ref="AB42:AB45"/>
    <mergeCell ref="F43:G45"/>
    <mergeCell ref="J43:K45"/>
    <mergeCell ref="N43:O45"/>
    <mergeCell ref="R43:S45"/>
    <mergeCell ref="V43:W45"/>
    <mergeCell ref="AB46:AB49"/>
    <mergeCell ref="F47:G49"/>
    <mergeCell ref="J47:K49"/>
    <mergeCell ref="N47:O49"/>
    <mergeCell ref="R47:S49"/>
    <mergeCell ref="V47:W49"/>
    <mergeCell ref="AB34:AB37"/>
    <mergeCell ref="F35:G37"/>
    <mergeCell ref="J35:K37"/>
    <mergeCell ref="N35:O37"/>
    <mergeCell ref="R35:S37"/>
    <mergeCell ref="V35:W37"/>
    <mergeCell ref="AB38:AB41"/>
    <mergeCell ref="F39:G41"/>
    <mergeCell ref="J39:K41"/>
    <mergeCell ref="N39:O41"/>
    <mergeCell ref="R39:S41"/>
    <mergeCell ref="V39:W41"/>
    <mergeCell ref="F32:G32"/>
    <mergeCell ref="J32:K32"/>
    <mergeCell ref="N32:O32"/>
    <mergeCell ref="R32:S32"/>
    <mergeCell ref="V32:W32"/>
    <mergeCell ref="F33:G33"/>
    <mergeCell ref="J33:K33"/>
    <mergeCell ref="N33:O33"/>
    <mergeCell ref="R33:S33"/>
    <mergeCell ref="V33:W33"/>
    <mergeCell ref="AB112:AB115"/>
    <mergeCell ref="F113:G115"/>
    <mergeCell ref="J113:K115"/>
    <mergeCell ref="N113:O115"/>
    <mergeCell ref="R113:S115"/>
    <mergeCell ref="V113:W115"/>
    <mergeCell ref="AB108:AB111"/>
    <mergeCell ref="F109:G111"/>
    <mergeCell ref="J109:K111"/>
    <mergeCell ref="N109:O111"/>
    <mergeCell ref="R109:S111"/>
    <mergeCell ref="V109:W111"/>
    <mergeCell ref="AB104:AB107"/>
    <mergeCell ref="F105:G107"/>
    <mergeCell ref="J105:K107"/>
    <mergeCell ref="N105:O107"/>
    <mergeCell ref="R105:S107"/>
    <mergeCell ref="V105:W107"/>
    <mergeCell ref="AB100:AB103"/>
    <mergeCell ref="F101:G103"/>
    <mergeCell ref="J101:K103"/>
    <mergeCell ref="N101:O103"/>
    <mergeCell ref="R101:S103"/>
    <mergeCell ref="V101:W103"/>
    <mergeCell ref="AB96:AB99"/>
    <mergeCell ref="F97:G99"/>
    <mergeCell ref="J97:K99"/>
    <mergeCell ref="N97:O99"/>
    <mergeCell ref="R97:S99"/>
    <mergeCell ref="V97:W99"/>
    <mergeCell ref="AB92:AB95"/>
    <mergeCell ref="F93:G95"/>
    <mergeCell ref="J93:K95"/>
    <mergeCell ref="N93:O95"/>
    <mergeCell ref="R93:S95"/>
    <mergeCell ref="V93:W95"/>
    <mergeCell ref="F91:G91"/>
    <mergeCell ref="J91:K91"/>
    <mergeCell ref="N91:O91"/>
    <mergeCell ref="R91:S91"/>
    <mergeCell ref="V91:W91"/>
    <mergeCell ref="F90:G90"/>
    <mergeCell ref="J90:K90"/>
    <mergeCell ref="N90:O90"/>
    <mergeCell ref="R90:S90"/>
    <mergeCell ref="V90:W90"/>
    <mergeCell ref="AB170:AB173"/>
    <mergeCell ref="F171:G173"/>
    <mergeCell ref="J171:K173"/>
    <mergeCell ref="N171:O173"/>
    <mergeCell ref="R171:S173"/>
    <mergeCell ref="V171:W173"/>
    <mergeCell ref="AB166:AB169"/>
    <mergeCell ref="F167:G169"/>
    <mergeCell ref="J167:K169"/>
    <mergeCell ref="N167:O169"/>
    <mergeCell ref="R167:S169"/>
    <mergeCell ref="V167:W169"/>
    <mergeCell ref="AB162:AB165"/>
    <mergeCell ref="F163:G165"/>
    <mergeCell ref="J163:K165"/>
    <mergeCell ref="N163:O165"/>
    <mergeCell ref="R163:S165"/>
    <mergeCell ref="V163:W165"/>
    <mergeCell ref="AB158:AB161"/>
    <mergeCell ref="F159:G161"/>
    <mergeCell ref="J159:K161"/>
    <mergeCell ref="N159:O161"/>
    <mergeCell ref="R159:S161"/>
    <mergeCell ref="V159:W161"/>
    <mergeCell ref="AB154:AB157"/>
    <mergeCell ref="F155:G157"/>
    <mergeCell ref="J155:K157"/>
    <mergeCell ref="N155:O157"/>
    <mergeCell ref="R155:S157"/>
    <mergeCell ref="V155:W157"/>
    <mergeCell ref="AB150:AB153"/>
    <mergeCell ref="F151:G153"/>
    <mergeCell ref="J151:K153"/>
    <mergeCell ref="N151:O153"/>
    <mergeCell ref="R151:S153"/>
    <mergeCell ref="V151:W153"/>
    <mergeCell ref="F148:G148"/>
    <mergeCell ref="J148:K148"/>
    <mergeCell ref="N148:O148"/>
    <mergeCell ref="R148:S148"/>
    <mergeCell ref="V148:W148"/>
    <mergeCell ref="F149:G149"/>
    <mergeCell ref="J149:K149"/>
    <mergeCell ref="N149:O149"/>
    <mergeCell ref="R149:S149"/>
    <mergeCell ref="V149:W149"/>
    <mergeCell ref="F119:G119"/>
    <mergeCell ref="J119:K119"/>
    <mergeCell ref="N119:O119"/>
    <mergeCell ref="R119:S119"/>
    <mergeCell ref="V119:W119"/>
    <mergeCell ref="F120:G120"/>
    <mergeCell ref="J120:K120"/>
    <mergeCell ref="N120:O120"/>
    <mergeCell ref="R120:S120"/>
    <mergeCell ref="V120:W120"/>
    <mergeCell ref="AB121:AB124"/>
    <mergeCell ref="F122:G124"/>
    <mergeCell ref="J122:K124"/>
    <mergeCell ref="N122:O124"/>
    <mergeCell ref="R122:S124"/>
    <mergeCell ref="V122:W124"/>
    <mergeCell ref="AB125:AB128"/>
    <mergeCell ref="F126:G128"/>
    <mergeCell ref="J126:K128"/>
    <mergeCell ref="N126:O128"/>
    <mergeCell ref="R126:S128"/>
    <mergeCell ref="V126:W128"/>
    <mergeCell ref="AB129:AB132"/>
    <mergeCell ref="F130:G132"/>
    <mergeCell ref="J130:K132"/>
    <mergeCell ref="N130:O132"/>
    <mergeCell ref="R130:S132"/>
    <mergeCell ref="V130:W132"/>
    <mergeCell ref="AB133:AB136"/>
    <mergeCell ref="F134:G136"/>
    <mergeCell ref="J134:K136"/>
    <mergeCell ref="N134:O136"/>
    <mergeCell ref="R134:S136"/>
    <mergeCell ref="V134:W136"/>
    <mergeCell ref="AB137:AB140"/>
    <mergeCell ref="F138:G140"/>
    <mergeCell ref="J138:K140"/>
    <mergeCell ref="N138:O140"/>
    <mergeCell ref="R138:S140"/>
    <mergeCell ref="V138:W140"/>
    <mergeCell ref="AB141:AB144"/>
    <mergeCell ref="F142:G144"/>
    <mergeCell ref="J142:K144"/>
    <mergeCell ref="N142:O144"/>
    <mergeCell ref="R142:S144"/>
    <mergeCell ref="V142:W144"/>
    <mergeCell ref="F61:G61"/>
    <mergeCell ref="J61:K61"/>
    <mergeCell ref="N61:O61"/>
    <mergeCell ref="R61:S61"/>
    <mergeCell ref="V61:W61"/>
    <mergeCell ref="F62:G62"/>
    <mergeCell ref="J62:K62"/>
    <mergeCell ref="N62:O62"/>
    <mergeCell ref="R62:S62"/>
    <mergeCell ref="V62:W62"/>
    <mergeCell ref="AB63:AB66"/>
    <mergeCell ref="F64:G66"/>
    <mergeCell ref="J64:K66"/>
    <mergeCell ref="N64:O66"/>
    <mergeCell ref="R64:S66"/>
    <mergeCell ref="V64:W66"/>
    <mergeCell ref="AB67:AB70"/>
    <mergeCell ref="F68:G70"/>
    <mergeCell ref="J68:K70"/>
    <mergeCell ref="N68:O70"/>
    <mergeCell ref="R68:S70"/>
    <mergeCell ref="V68:W70"/>
    <mergeCell ref="AB71:AB74"/>
    <mergeCell ref="F72:G74"/>
    <mergeCell ref="J72:K74"/>
    <mergeCell ref="N72:O74"/>
    <mergeCell ref="R72:S74"/>
    <mergeCell ref="V72:W74"/>
    <mergeCell ref="AB75:AB78"/>
    <mergeCell ref="F76:G78"/>
    <mergeCell ref="J76:K78"/>
    <mergeCell ref="N76:O78"/>
    <mergeCell ref="R76:S78"/>
    <mergeCell ref="V76:W78"/>
    <mergeCell ref="AB79:AB82"/>
    <mergeCell ref="F80:G82"/>
    <mergeCell ref="J80:K82"/>
    <mergeCell ref="N80:O82"/>
    <mergeCell ref="R80:S82"/>
    <mergeCell ref="V80:W82"/>
    <mergeCell ref="AB83:AB86"/>
    <mergeCell ref="F84:G86"/>
    <mergeCell ref="J84:K86"/>
    <mergeCell ref="N84:O86"/>
    <mergeCell ref="R84:S86"/>
    <mergeCell ref="V84:W86"/>
    <mergeCell ref="F3:G3"/>
    <mergeCell ref="J3:K3"/>
    <mergeCell ref="N3:O3"/>
    <mergeCell ref="R3:S3"/>
    <mergeCell ref="V3:W3"/>
    <mergeCell ref="F4:G4"/>
    <mergeCell ref="J4:K4"/>
    <mergeCell ref="N4:O4"/>
    <mergeCell ref="R4:S4"/>
    <mergeCell ref="V4:W4"/>
    <mergeCell ref="AB5:AB8"/>
    <mergeCell ref="F6:G8"/>
    <mergeCell ref="J6:K8"/>
    <mergeCell ref="N6:O8"/>
    <mergeCell ref="R6:S8"/>
    <mergeCell ref="V6:W8"/>
    <mergeCell ref="AB9:AB12"/>
    <mergeCell ref="F10:G12"/>
    <mergeCell ref="J10:K12"/>
    <mergeCell ref="N10:O12"/>
    <mergeCell ref="R10:S12"/>
    <mergeCell ref="V10:W12"/>
    <mergeCell ref="AB13:AB16"/>
    <mergeCell ref="F14:G16"/>
    <mergeCell ref="J14:K16"/>
    <mergeCell ref="N14:O16"/>
    <mergeCell ref="R14:S16"/>
    <mergeCell ref="V14:W16"/>
    <mergeCell ref="AB17:AB20"/>
    <mergeCell ref="F18:G20"/>
    <mergeCell ref="J18:K20"/>
    <mergeCell ref="N18:O20"/>
    <mergeCell ref="R18:S20"/>
    <mergeCell ref="V18:W20"/>
    <mergeCell ref="AB21:AB24"/>
    <mergeCell ref="F22:G24"/>
    <mergeCell ref="J22:K24"/>
    <mergeCell ref="N22:O24"/>
    <mergeCell ref="R22:S24"/>
    <mergeCell ref="V22:W24"/>
    <mergeCell ref="AB25:AB28"/>
    <mergeCell ref="F26:G28"/>
    <mergeCell ref="J26:K28"/>
    <mergeCell ref="N26:O28"/>
    <mergeCell ref="R26:S28"/>
    <mergeCell ref="V26:W28"/>
  </mergeCells>
  <conditionalFormatting sqref="C150:C152 C154:C156 C158:C160 C170:C172 C162:C164">
    <cfRule type="cellIs" dxfId="405" priority="267" stopIfTrue="1" operator="between">
      <formula>200</formula>
      <formula>300</formula>
    </cfRule>
  </conditionalFormatting>
  <conditionalFormatting sqref="AA147:AA149">
    <cfRule type="cellIs" dxfId="404" priority="268" stopIfTrue="1" operator="between">
      <formula>200</formula>
      <formula>300</formula>
    </cfRule>
  </conditionalFormatting>
  <conditionalFormatting sqref="V154:W154 J154:K154 F154:G154 D151:D153 E151:F151 L151:L154 N151 T151:T154 U151:V151 H151:H154 I151:J151 R151 X150:AA173 E162:W162 E166:W166 E170:W170 E158:W158 M154:S154 E152:E154 I152:I154 U152:U154">
    <cfRule type="cellIs" dxfId="403" priority="269" stopIfTrue="1" operator="between">
      <formula>200</formula>
      <formula>300</formula>
    </cfRule>
  </conditionalFormatting>
  <conditionalFormatting sqref="D154">
    <cfRule type="cellIs" dxfId="402" priority="266" stopIfTrue="1" operator="between">
      <formula>200</formula>
      <formula>300</formula>
    </cfRule>
  </conditionalFormatting>
  <conditionalFormatting sqref="D158">
    <cfRule type="cellIs" dxfId="401" priority="265" stopIfTrue="1" operator="between">
      <formula>200</formula>
      <formula>300</formula>
    </cfRule>
  </conditionalFormatting>
  <conditionalFormatting sqref="D162">
    <cfRule type="cellIs" dxfId="400" priority="264" stopIfTrue="1" operator="between">
      <formula>200</formula>
      <formula>300</formula>
    </cfRule>
  </conditionalFormatting>
  <conditionalFormatting sqref="D166">
    <cfRule type="cellIs" dxfId="399" priority="263" stopIfTrue="1" operator="between">
      <formula>200</formula>
      <formula>300</formula>
    </cfRule>
  </conditionalFormatting>
  <conditionalFormatting sqref="D170">
    <cfRule type="cellIs" dxfId="398" priority="262" stopIfTrue="1" operator="between">
      <formula>200</formula>
      <formula>300</formula>
    </cfRule>
  </conditionalFormatting>
  <conditionalFormatting sqref="C166:C168">
    <cfRule type="cellIs" dxfId="397" priority="261" stopIfTrue="1" operator="between">
      <formula>200</formula>
      <formula>300</formula>
    </cfRule>
  </conditionalFormatting>
  <conditionalFormatting sqref="D150">
    <cfRule type="cellIs" dxfId="396" priority="260" stopIfTrue="1" operator="between">
      <formula>200</formula>
      <formula>300</formula>
    </cfRule>
  </conditionalFormatting>
  <conditionalFormatting sqref="E150:W150">
    <cfRule type="cellIs" dxfId="395" priority="259" stopIfTrue="1" operator="between">
      <formula>200</formula>
      <formula>300</formula>
    </cfRule>
  </conditionalFormatting>
  <conditionalFormatting sqref="D167:D169 F167 L167:L169 N167 T167:T169 V167 H167:H169 J167 P167:P169 R167">
    <cfRule type="cellIs" dxfId="394" priority="255" stopIfTrue="1" operator="between">
      <formula>200</formula>
      <formula>300</formula>
    </cfRule>
  </conditionalFormatting>
  <conditionalFormatting sqref="D163:D165 F163 L163:L165 N163 T163:T165 V163 H163:H165 J163 P163:P165 R163">
    <cfRule type="cellIs" dxfId="393" priority="256" stopIfTrue="1" operator="between">
      <formula>200</formula>
      <formula>300</formula>
    </cfRule>
  </conditionalFormatting>
  <conditionalFormatting sqref="D171:D173 F171 L171:L173 N171 V171 H171:H173 J171 P171:P173 R171">
    <cfRule type="cellIs" dxfId="392" priority="254" stopIfTrue="1" operator="between">
      <formula>200</formula>
      <formula>300</formula>
    </cfRule>
  </conditionalFormatting>
  <conditionalFormatting sqref="D155:D157 F155 L155:L157 N155 T155:T157 V155 H155:H157 J155 P155:P157 R155">
    <cfRule type="cellIs" dxfId="391" priority="258" stopIfTrue="1" operator="between">
      <formula>200</formula>
      <formula>300</formula>
    </cfRule>
  </conditionalFormatting>
  <conditionalFormatting sqref="D159:D161 F159 L159:L161 N159 T159:T161 V159 H159:H161 J159 P159:P161 R159">
    <cfRule type="cellIs" dxfId="390" priority="257" stopIfTrue="1" operator="between">
      <formula>200</formula>
      <formula>300</formula>
    </cfRule>
  </conditionalFormatting>
  <conditionalFormatting sqref="T171:T173">
    <cfRule type="cellIs" dxfId="389" priority="252" stopIfTrue="1" operator="between">
      <formula>200</formula>
      <formula>300</formula>
    </cfRule>
  </conditionalFormatting>
  <conditionalFormatting sqref="M151:M153">
    <cfRule type="cellIs" dxfId="388" priority="251" stopIfTrue="1" operator="between">
      <formula>200</formula>
      <formula>300</formula>
    </cfRule>
  </conditionalFormatting>
  <conditionalFormatting sqref="E171:E173">
    <cfRule type="cellIs" dxfId="387" priority="250" stopIfTrue="1" operator="between">
      <formula>200</formula>
      <formula>300</formula>
    </cfRule>
  </conditionalFormatting>
  <conditionalFormatting sqref="P151:P153">
    <cfRule type="cellIs" dxfId="386" priority="242" stopIfTrue="1" operator="between">
      <formula>200</formula>
      <formula>300</formula>
    </cfRule>
  </conditionalFormatting>
  <conditionalFormatting sqref="U171:U173">
    <cfRule type="cellIs" dxfId="385" priority="241" stopIfTrue="1" operator="between">
      <formula>200</formula>
      <formula>300</formula>
    </cfRule>
  </conditionalFormatting>
  <conditionalFormatting sqref="E167:E169 E163:E165 E159:E161 E155:E157">
    <cfRule type="cellIs" dxfId="384" priority="240" stopIfTrue="1" operator="between">
      <formula>200</formula>
      <formula>300</formula>
    </cfRule>
  </conditionalFormatting>
  <conditionalFormatting sqref="I171:I173 I167:I169 I163:I165 I159:I161 I155:I157">
    <cfRule type="cellIs" dxfId="383" priority="239" stopIfTrue="1" operator="between">
      <formula>200</formula>
      <formula>300</formula>
    </cfRule>
  </conditionalFormatting>
  <conditionalFormatting sqref="M171:M173">
    <cfRule type="cellIs" dxfId="382" priority="244" stopIfTrue="1" operator="between">
      <formula>200</formula>
      <formula>300</formula>
    </cfRule>
  </conditionalFormatting>
  <conditionalFormatting sqref="Q171:Q173 Q155:Q157">
    <cfRule type="cellIs" dxfId="381" priority="243" stopIfTrue="1" operator="between">
      <formula>200</formula>
      <formula>300</formula>
    </cfRule>
  </conditionalFormatting>
  <conditionalFormatting sqref="M155:M157">
    <cfRule type="cellIs" dxfId="380" priority="238" stopIfTrue="1" operator="between">
      <formula>200</formula>
      <formula>300</formula>
    </cfRule>
  </conditionalFormatting>
  <conditionalFormatting sqref="M159:M161">
    <cfRule type="cellIs" dxfId="379" priority="237" stopIfTrue="1" operator="between">
      <formula>200</formula>
      <formula>300</formula>
    </cfRule>
  </conditionalFormatting>
  <conditionalFormatting sqref="M163:M165">
    <cfRule type="cellIs" dxfId="378" priority="236" stopIfTrue="1" operator="between">
      <formula>200</formula>
      <formula>300</formula>
    </cfRule>
  </conditionalFormatting>
  <conditionalFormatting sqref="M167:M169">
    <cfRule type="cellIs" dxfId="377" priority="235" stopIfTrue="1" operator="between">
      <formula>200</formula>
      <formula>300</formula>
    </cfRule>
  </conditionalFormatting>
  <conditionalFormatting sqref="Q167:Q169 Q163:Q165 Q159:Q161 Q151:Q153">
    <cfRule type="cellIs" dxfId="376" priority="234" stopIfTrue="1" operator="between">
      <formula>200</formula>
      <formula>300</formula>
    </cfRule>
  </conditionalFormatting>
  <conditionalFormatting sqref="U167:U169 U163:U165 U159:U161 U155:U157">
    <cfRule type="cellIs" dxfId="375" priority="233" stopIfTrue="1" operator="between">
      <formula>200</formula>
      <formula>300</formula>
    </cfRule>
  </conditionalFormatting>
  <conditionalFormatting sqref="C121:C123 C125:C127 C129:C131 C141:C143 C133:C135">
    <cfRule type="cellIs" dxfId="374" priority="230" stopIfTrue="1" operator="between">
      <formula>200</formula>
      <formula>300</formula>
    </cfRule>
  </conditionalFormatting>
  <conditionalFormatting sqref="AA118:AA120">
    <cfRule type="cellIs" dxfId="373" priority="231" stopIfTrue="1" operator="between">
      <formula>200</formula>
      <formula>300</formula>
    </cfRule>
  </conditionalFormatting>
  <conditionalFormatting sqref="V125:W125 J125:K125 F125:G125 D122:D124 E122:F122 L122:L125 N122 T122:T125 U122:V122 H122:H125 I122:J122 R122 X121:AA144 E133:W133 E137:W137 E141:W141 E129:W129 M125:S125 E123:E125 I123:I125 U123:U125">
    <cfRule type="cellIs" dxfId="372" priority="232" stopIfTrue="1" operator="between">
      <formula>200</formula>
      <formula>300</formula>
    </cfRule>
  </conditionalFormatting>
  <conditionalFormatting sqref="D125">
    <cfRule type="cellIs" dxfId="371" priority="229" stopIfTrue="1" operator="between">
      <formula>200</formula>
      <formula>300</formula>
    </cfRule>
  </conditionalFormatting>
  <conditionalFormatting sqref="D129">
    <cfRule type="cellIs" dxfId="370" priority="228" stopIfTrue="1" operator="between">
      <formula>200</formula>
      <formula>300</formula>
    </cfRule>
  </conditionalFormatting>
  <conditionalFormatting sqref="D133">
    <cfRule type="cellIs" dxfId="369" priority="227" stopIfTrue="1" operator="between">
      <formula>200</formula>
      <formula>300</formula>
    </cfRule>
  </conditionalFormatting>
  <conditionalFormatting sqref="D137">
    <cfRule type="cellIs" dxfId="368" priority="226" stopIfTrue="1" operator="between">
      <formula>200</formula>
      <formula>300</formula>
    </cfRule>
  </conditionalFormatting>
  <conditionalFormatting sqref="D141">
    <cfRule type="cellIs" dxfId="367" priority="225" stopIfTrue="1" operator="between">
      <formula>200</formula>
      <formula>300</formula>
    </cfRule>
  </conditionalFormatting>
  <conditionalFormatting sqref="C137:C139">
    <cfRule type="cellIs" dxfId="366" priority="224" stopIfTrue="1" operator="between">
      <formula>200</formula>
      <formula>300</formula>
    </cfRule>
  </conditionalFormatting>
  <conditionalFormatting sqref="D121">
    <cfRule type="cellIs" dxfId="365" priority="223" stopIfTrue="1" operator="between">
      <formula>200</formula>
      <formula>300</formula>
    </cfRule>
  </conditionalFormatting>
  <conditionalFormatting sqref="E121:W121">
    <cfRule type="cellIs" dxfId="364" priority="222" stopIfTrue="1" operator="between">
      <formula>200</formula>
      <formula>300</formula>
    </cfRule>
  </conditionalFormatting>
  <conditionalFormatting sqref="D138:D140 F138 L138:L140 N138 T138:T140 V138 H138:H140 J138 P138:P140 R138">
    <cfRule type="cellIs" dxfId="363" priority="218" stopIfTrue="1" operator="between">
      <formula>200</formula>
      <formula>300</formula>
    </cfRule>
  </conditionalFormatting>
  <conditionalFormatting sqref="D134:D136 F134 L134:L136 N134 T134:T136 V134 H134:H136 J134 P134:P136 R134">
    <cfRule type="cellIs" dxfId="362" priority="219" stopIfTrue="1" operator="between">
      <formula>200</formula>
      <formula>300</formula>
    </cfRule>
  </conditionalFormatting>
  <conditionalFormatting sqref="D142:D144 F142 L142:L144 N142 V142 H142:H144 J142 P142:P144 R142">
    <cfRule type="cellIs" dxfId="361" priority="217" stopIfTrue="1" operator="between">
      <formula>200</formula>
      <formula>300</formula>
    </cfRule>
  </conditionalFormatting>
  <conditionalFormatting sqref="D126:D128 F126 L126:L128 N126 T126:T128 V126 H126:H128 J126 P126:P128 R126">
    <cfRule type="cellIs" dxfId="360" priority="221" stopIfTrue="1" operator="between">
      <formula>200</formula>
      <formula>300</formula>
    </cfRule>
  </conditionalFormatting>
  <conditionalFormatting sqref="D130:D132 F130 L130:L132 N130 T130:T132 V130 H130:H132 J130 P130:P132 R130">
    <cfRule type="cellIs" dxfId="359" priority="220" stopIfTrue="1" operator="between">
      <formula>200</formula>
      <formula>300</formula>
    </cfRule>
  </conditionalFormatting>
  <conditionalFormatting sqref="T142:T144">
    <cfRule type="cellIs" dxfId="358" priority="216" stopIfTrue="1" operator="between">
      <formula>200</formula>
      <formula>300</formula>
    </cfRule>
  </conditionalFormatting>
  <conditionalFormatting sqref="M122:M124">
    <cfRule type="cellIs" dxfId="357" priority="215" stopIfTrue="1" operator="between">
      <formula>200</formula>
      <formula>300</formula>
    </cfRule>
  </conditionalFormatting>
  <conditionalFormatting sqref="P122:P124">
    <cfRule type="cellIs" dxfId="356" priority="211" stopIfTrue="1" operator="between">
      <formula>200</formula>
      <formula>300</formula>
    </cfRule>
  </conditionalFormatting>
  <conditionalFormatting sqref="I126:I128">
    <cfRule type="cellIs" dxfId="355" priority="196" stopIfTrue="1" operator="between">
      <formula>200</formula>
      <formula>300</formula>
    </cfRule>
  </conditionalFormatting>
  <conditionalFormatting sqref="E126:E128">
    <cfRule type="cellIs" dxfId="354" priority="201" stopIfTrue="1" operator="between">
      <formula>200</formula>
      <formula>300</formula>
    </cfRule>
  </conditionalFormatting>
  <conditionalFormatting sqref="Q122:Q124 Q130:Q132 Q134:Q136 Q138:Q140">
    <cfRule type="cellIs" dxfId="353" priority="203" stopIfTrue="1" operator="between">
      <formula>200</formula>
      <formula>300</formula>
    </cfRule>
  </conditionalFormatting>
  <conditionalFormatting sqref="E130:E132">
    <cfRule type="cellIs" dxfId="352" priority="200" stopIfTrue="1" operator="between">
      <formula>200</formula>
      <formula>300</formula>
    </cfRule>
  </conditionalFormatting>
  <conditionalFormatting sqref="E134:E136">
    <cfRule type="cellIs" dxfId="351" priority="199" stopIfTrue="1" operator="between">
      <formula>200</formula>
      <formula>300</formula>
    </cfRule>
  </conditionalFormatting>
  <conditionalFormatting sqref="E138:E140">
    <cfRule type="cellIs" dxfId="350" priority="198" stopIfTrue="1" operator="between">
      <formula>200</formula>
      <formula>300</formula>
    </cfRule>
  </conditionalFormatting>
  <conditionalFormatting sqref="E142:E144">
    <cfRule type="cellIs" dxfId="349" priority="197" stopIfTrue="1" operator="between">
      <formula>200</formula>
      <formula>300</formula>
    </cfRule>
  </conditionalFormatting>
  <conditionalFormatting sqref="I130:I132">
    <cfRule type="cellIs" dxfId="348" priority="195" stopIfTrue="1" operator="between">
      <formula>200</formula>
      <formula>300</formula>
    </cfRule>
  </conditionalFormatting>
  <conditionalFormatting sqref="I134:I136">
    <cfRule type="cellIs" dxfId="347" priority="194" stopIfTrue="1" operator="between">
      <formula>200</formula>
      <formula>300</formula>
    </cfRule>
  </conditionalFormatting>
  <conditionalFormatting sqref="I138:I140">
    <cfRule type="cellIs" dxfId="346" priority="193" stopIfTrue="1" operator="between">
      <formula>200</formula>
      <formula>300</formula>
    </cfRule>
  </conditionalFormatting>
  <conditionalFormatting sqref="I142:I144">
    <cfRule type="cellIs" dxfId="345" priority="192" stopIfTrue="1" operator="between">
      <formula>200</formula>
      <formula>300</formula>
    </cfRule>
  </conditionalFormatting>
  <conditionalFormatting sqref="M126:M128">
    <cfRule type="cellIs" dxfId="344" priority="191" stopIfTrue="1" operator="between">
      <formula>200</formula>
      <formula>300</formula>
    </cfRule>
  </conditionalFormatting>
  <conditionalFormatting sqref="M130:M132">
    <cfRule type="cellIs" dxfId="343" priority="190" stopIfTrue="1" operator="between">
      <formula>200</formula>
      <formula>300</formula>
    </cfRule>
  </conditionalFormatting>
  <conditionalFormatting sqref="M134:M136">
    <cfRule type="cellIs" dxfId="342" priority="189" stopIfTrue="1" operator="between">
      <formula>200</formula>
      <formula>300</formula>
    </cfRule>
  </conditionalFormatting>
  <conditionalFormatting sqref="M138:M140">
    <cfRule type="cellIs" dxfId="341" priority="188" stopIfTrue="1" operator="between">
      <formula>200</formula>
      <formula>300</formula>
    </cfRule>
  </conditionalFormatting>
  <conditionalFormatting sqref="M142:M144">
    <cfRule type="cellIs" dxfId="340" priority="187" stopIfTrue="1" operator="between">
      <formula>200</formula>
      <formula>300</formula>
    </cfRule>
  </conditionalFormatting>
  <conditionalFormatting sqref="Q142:Q144 Q126:Q128">
    <cfRule type="cellIs" dxfId="339" priority="186" stopIfTrue="1" operator="between">
      <formula>200</formula>
      <formula>300</formula>
    </cfRule>
  </conditionalFormatting>
  <conditionalFormatting sqref="U142:U144 U138:U140 U134:U136 U130:U132 U126:U128">
    <cfRule type="cellIs" dxfId="338" priority="185" stopIfTrue="1" operator="between">
      <formula>200</formula>
      <formula>300</formula>
    </cfRule>
  </conditionalFormatting>
  <conditionalFormatting sqref="C92:C94 C96:C98 C100:C102 C112:C114 C104:C106">
    <cfRule type="cellIs" dxfId="337" priority="182" stopIfTrue="1" operator="between">
      <formula>200</formula>
      <formula>300</formula>
    </cfRule>
  </conditionalFormatting>
  <conditionalFormatting sqref="AA89:AA91">
    <cfRule type="cellIs" dxfId="336" priority="183" stopIfTrue="1" operator="between">
      <formula>200</formula>
      <formula>300</formula>
    </cfRule>
  </conditionalFormatting>
  <conditionalFormatting sqref="V96:W96 J96:K96 F96:G96 D93:D95 E93:F93 L93:L96 N93 T93:T96 U93:V93 H93:H96 I93:J93 R93 X92:AA115 E104:W104 E108:W108 E112:W112 E100:W100 M96:S96 E94:E96 I94:I96 U94:U96">
    <cfRule type="cellIs" dxfId="335" priority="184" stopIfTrue="1" operator="between">
      <formula>200</formula>
      <formula>300</formula>
    </cfRule>
  </conditionalFormatting>
  <conditionalFormatting sqref="D96">
    <cfRule type="cellIs" dxfId="334" priority="181" stopIfTrue="1" operator="between">
      <formula>200</formula>
      <formula>300</formula>
    </cfRule>
  </conditionalFormatting>
  <conditionalFormatting sqref="D100">
    <cfRule type="cellIs" dxfId="333" priority="180" stopIfTrue="1" operator="between">
      <formula>200</formula>
      <formula>300</formula>
    </cfRule>
  </conditionalFormatting>
  <conditionalFormatting sqref="D104">
    <cfRule type="cellIs" dxfId="332" priority="179" stopIfTrue="1" operator="between">
      <formula>200</formula>
      <formula>300</formula>
    </cfRule>
  </conditionalFormatting>
  <conditionalFormatting sqref="D108">
    <cfRule type="cellIs" dxfId="331" priority="178" stopIfTrue="1" operator="between">
      <formula>200</formula>
      <formula>300</formula>
    </cfRule>
  </conditionalFormatting>
  <conditionalFormatting sqref="D112">
    <cfRule type="cellIs" dxfId="330" priority="177" stopIfTrue="1" operator="between">
      <formula>200</formula>
      <formula>300</formula>
    </cfRule>
  </conditionalFormatting>
  <conditionalFormatting sqref="C108:C110">
    <cfRule type="cellIs" dxfId="329" priority="176" stopIfTrue="1" operator="between">
      <formula>200</formula>
      <formula>300</formula>
    </cfRule>
  </conditionalFormatting>
  <conditionalFormatting sqref="D92">
    <cfRule type="cellIs" dxfId="328" priority="175" stopIfTrue="1" operator="between">
      <formula>200</formula>
      <formula>300</formula>
    </cfRule>
  </conditionalFormatting>
  <conditionalFormatting sqref="E92:W92">
    <cfRule type="cellIs" dxfId="327" priority="174" stopIfTrue="1" operator="between">
      <formula>200</formula>
      <formula>300</formula>
    </cfRule>
  </conditionalFormatting>
  <conditionalFormatting sqref="D109:D111 F109 L109:L111 N109 T109:T111 V109 H109:H111 J109 P109:P111 R109">
    <cfRule type="cellIs" dxfId="326" priority="170" stopIfTrue="1" operator="between">
      <formula>200</formula>
      <formula>300</formula>
    </cfRule>
  </conditionalFormatting>
  <conditionalFormatting sqref="D105:D107 F105 L105:L107 N105 T105:T107 V105 H105:H107 J105 P105:P107 R105">
    <cfRule type="cellIs" dxfId="325" priority="171" stopIfTrue="1" operator="between">
      <formula>200</formula>
      <formula>300</formula>
    </cfRule>
  </conditionalFormatting>
  <conditionalFormatting sqref="D113:D115 F113 L113:L115 N113 V113 H113:H115 J113 P113:P115 R113">
    <cfRule type="cellIs" dxfId="324" priority="169" stopIfTrue="1" operator="between">
      <formula>200</formula>
      <formula>300</formula>
    </cfRule>
  </conditionalFormatting>
  <conditionalFormatting sqref="D97:D99 F97 L97:L99 N97 T97:T99 V97 H97:H99 J97 P97:P99 R97">
    <cfRule type="cellIs" dxfId="323" priority="173" stopIfTrue="1" operator="between">
      <formula>200</formula>
      <formula>300</formula>
    </cfRule>
  </conditionalFormatting>
  <conditionalFormatting sqref="D101:D103 F101 L101:L103 N101 T101:T103 V101 H101:H103 J101 P101:P103 R101">
    <cfRule type="cellIs" dxfId="322" priority="172" stopIfTrue="1" operator="between">
      <formula>200</formula>
      <formula>300</formula>
    </cfRule>
  </conditionalFormatting>
  <conditionalFormatting sqref="T113:T115">
    <cfRule type="cellIs" dxfId="321" priority="168" stopIfTrue="1" operator="between">
      <formula>200</formula>
      <formula>300</formula>
    </cfRule>
  </conditionalFormatting>
  <conditionalFormatting sqref="M93:M95">
    <cfRule type="cellIs" dxfId="320" priority="167" stopIfTrue="1" operator="between">
      <formula>200</formula>
      <formula>300</formula>
    </cfRule>
  </conditionalFormatting>
  <conditionalFormatting sqref="P93:P95">
    <cfRule type="cellIs" dxfId="319" priority="166" stopIfTrue="1" operator="between">
      <formula>200</formula>
      <formula>300</formula>
    </cfRule>
  </conditionalFormatting>
  <conditionalFormatting sqref="Q93:Q95 Q101:Q103 Q105:Q107 Q109:Q111">
    <cfRule type="cellIs" dxfId="318" priority="165" stopIfTrue="1" operator="between">
      <formula>200</formula>
      <formula>300</formula>
    </cfRule>
  </conditionalFormatting>
  <conditionalFormatting sqref="E113:E115 E109:E111 E105:E107 E101:E103 E97:E99">
    <cfRule type="cellIs" dxfId="317" priority="147" stopIfTrue="1" operator="between">
      <formula>200</formula>
      <formula>300</formula>
    </cfRule>
  </conditionalFormatting>
  <conditionalFormatting sqref="I97:I99">
    <cfRule type="cellIs" dxfId="316" priority="146" stopIfTrue="1" operator="between">
      <formula>200</formula>
      <formula>300</formula>
    </cfRule>
  </conditionalFormatting>
  <conditionalFormatting sqref="I101:I103">
    <cfRule type="cellIs" dxfId="315" priority="145" stopIfTrue="1" operator="between">
      <formula>200</formula>
      <formula>300</formula>
    </cfRule>
  </conditionalFormatting>
  <conditionalFormatting sqref="I105:I107">
    <cfRule type="cellIs" dxfId="314" priority="144" stopIfTrue="1" operator="between">
      <formula>200</formula>
      <formula>300</formula>
    </cfRule>
  </conditionalFormatting>
  <conditionalFormatting sqref="I109:I111">
    <cfRule type="cellIs" dxfId="313" priority="143" stopIfTrue="1" operator="between">
      <formula>200</formula>
      <formula>300</formula>
    </cfRule>
  </conditionalFormatting>
  <conditionalFormatting sqref="I113:I115">
    <cfRule type="cellIs" dxfId="312" priority="142" stopIfTrue="1" operator="between">
      <formula>200</formula>
      <formula>300</formula>
    </cfRule>
  </conditionalFormatting>
  <conditionalFormatting sqref="M97:M99">
    <cfRule type="cellIs" dxfId="311" priority="141" stopIfTrue="1" operator="between">
      <formula>200</formula>
      <formula>300</formula>
    </cfRule>
  </conditionalFormatting>
  <conditionalFormatting sqref="M101:M103">
    <cfRule type="cellIs" dxfId="310" priority="140" stopIfTrue="1" operator="between">
      <formula>200</formula>
      <formula>300</formula>
    </cfRule>
  </conditionalFormatting>
  <conditionalFormatting sqref="M105:M107">
    <cfRule type="cellIs" dxfId="309" priority="139" stopIfTrue="1" operator="between">
      <formula>200</formula>
      <formula>300</formula>
    </cfRule>
  </conditionalFormatting>
  <conditionalFormatting sqref="M109:M111">
    <cfRule type="cellIs" dxfId="308" priority="138" stopIfTrue="1" operator="between">
      <formula>200</formula>
      <formula>300</formula>
    </cfRule>
  </conditionalFormatting>
  <conditionalFormatting sqref="M113:M115">
    <cfRule type="cellIs" dxfId="307" priority="137" stopIfTrue="1" operator="between">
      <formula>200</formula>
      <formula>300</formula>
    </cfRule>
  </conditionalFormatting>
  <conditionalFormatting sqref="Q97:Q99">
    <cfRule type="cellIs" dxfId="306" priority="136" stopIfTrue="1" operator="between">
      <formula>200</formula>
      <formula>300</formula>
    </cfRule>
  </conditionalFormatting>
  <conditionalFormatting sqref="Q113:Q115">
    <cfRule type="cellIs" dxfId="305" priority="135" stopIfTrue="1" operator="between">
      <formula>200</formula>
      <formula>300</formula>
    </cfRule>
  </conditionalFormatting>
  <conditionalFormatting sqref="U113:U115 U109:U111 U105:U107 U101:U103 U97:U99">
    <cfRule type="cellIs" dxfId="304" priority="134" stopIfTrue="1" operator="between">
      <formula>200</formula>
      <formula>300</formula>
    </cfRule>
  </conditionalFormatting>
  <conditionalFormatting sqref="C63:C65 C67:C69 C71:C73 C83:C85 C75:C77">
    <cfRule type="cellIs" dxfId="303" priority="131" stopIfTrue="1" operator="between">
      <formula>200</formula>
      <formula>300</formula>
    </cfRule>
  </conditionalFormatting>
  <conditionalFormatting sqref="AA60:AA62">
    <cfRule type="cellIs" dxfId="302" priority="132" stopIfTrue="1" operator="between">
      <formula>200</formula>
      <formula>300</formula>
    </cfRule>
  </conditionalFormatting>
  <conditionalFormatting sqref="V67:W67 J67:K67 F67:G67 D64:D66 E64:F64 L64:L67 N64 T64:T67 U64:V64 H64:H67 I64:J64 R64 X63:AA86 E75:W75 E79:W79 E83:W83 E71:W71 M67:S67 E65:E67 I65:I67 U65:U67">
    <cfRule type="cellIs" dxfId="301" priority="133" stopIfTrue="1" operator="between">
      <formula>200</formula>
      <formula>300</formula>
    </cfRule>
  </conditionalFormatting>
  <conditionalFormatting sqref="D67">
    <cfRule type="cellIs" dxfId="300" priority="130" stopIfTrue="1" operator="between">
      <formula>200</formula>
      <formula>300</formula>
    </cfRule>
  </conditionalFormatting>
  <conditionalFormatting sqref="D71">
    <cfRule type="cellIs" dxfId="299" priority="129" stopIfTrue="1" operator="between">
      <formula>200</formula>
      <formula>300</formula>
    </cfRule>
  </conditionalFormatting>
  <conditionalFormatting sqref="D75">
    <cfRule type="cellIs" dxfId="298" priority="128" stopIfTrue="1" operator="between">
      <formula>200</formula>
      <formula>300</formula>
    </cfRule>
  </conditionalFormatting>
  <conditionalFormatting sqref="D79">
    <cfRule type="cellIs" dxfId="297" priority="127" stopIfTrue="1" operator="between">
      <formula>200</formula>
      <formula>300</formula>
    </cfRule>
  </conditionalFormatting>
  <conditionalFormatting sqref="D83">
    <cfRule type="cellIs" dxfId="296" priority="126" stopIfTrue="1" operator="between">
      <formula>200</formula>
      <formula>300</formula>
    </cfRule>
  </conditionalFormatting>
  <conditionalFormatting sqref="C79:C81">
    <cfRule type="cellIs" dxfId="295" priority="125" stopIfTrue="1" operator="between">
      <formula>200</formula>
      <formula>300</formula>
    </cfRule>
  </conditionalFormatting>
  <conditionalFormatting sqref="D63">
    <cfRule type="cellIs" dxfId="294" priority="124" stopIfTrue="1" operator="between">
      <formula>200</formula>
      <formula>300</formula>
    </cfRule>
  </conditionalFormatting>
  <conditionalFormatting sqref="E63:W63">
    <cfRule type="cellIs" dxfId="293" priority="123" stopIfTrue="1" operator="between">
      <formula>200</formula>
      <formula>300</formula>
    </cfRule>
  </conditionalFormatting>
  <conditionalFormatting sqref="D80:D82 F80 L80:L82 N80 T80:T82 V80 H80:H82 J80 P80:P82 R80">
    <cfRule type="cellIs" dxfId="292" priority="119" stopIfTrue="1" operator="between">
      <formula>200</formula>
      <formula>300</formula>
    </cfRule>
  </conditionalFormatting>
  <conditionalFormatting sqref="D76:D78 F76 L76:L78 N76 T76:T78 V76 H76:H78 J76 P76:P78 R76">
    <cfRule type="cellIs" dxfId="291" priority="120" stopIfTrue="1" operator="between">
      <formula>200</formula>
      <formula>300</formula>
    </cfRule>
  </conditionalFormatting>
  <conditionalFormatting sqref="D84:D86 F84 L84:L86 N84 V84 H84:H86 J84 P84:P86 R84">
    <cfRule type="cellIs" dxfId="290" priority="118" stopIfTrue="1" operator="between">
      <formula>200</formula>
      <formula>300</formula>
    </cfRule>
  </conditionalFormatting>
  <conditionalFormatting sqref="D68:D70 F68 L68:L70 N68 T68:T70 V68 H68:H70 J68 P68:P70 R68">
    <cfRule type="cellIs" dxfId="289" priority="122" stopIfTrue="1" operator="between">
      <formula>200</formula>
      <formula>300</formula>
    </cfRule>
  </conditionalFormatting>
  <conditionalFormatting sqref="D72:D74 F72 L72:L74 N72 T72:T74 V72 H72:H74 J72 P72:P74 R72">
    <cfRule type="cellIs" dxfId="288" priority="121" stopIfTrue="1" operator="between">
      <formula>200</formula>
      <formula>300</formula>
    </cfRule>
  </conditionalFormatting>
  <conditionalFormatting sqref="T84:T86">
    <cfRule type="cellIs" dxfId="287" priority="117" stopIfTrue="1" operator="between">
      <formula>200</formula>
      <formula>300</formula>
    </cfRule>
  </conditionalFormatting>
  <conditionalFormatting sqref="M64:M66">
    <cfRule type="cellIs" dxfId="286" priority="116" stopIfTrue="1" operator="between">
      <formula>200</formula>
      <formula>300</formula>
    </cfRule>
  </conditionalFormatting>
  <conditionalFormatting sqref="P64:P66">
    <cfRule type="cellIs" dxfId="285" priority="115" stopIfTrue="1" operator="between">
      <formula>200</formula>
      <formula>300</formula>
    </cfRule>
  </conditionalFormatting>
  <conditionalFormatting sqref="Q64:Q66 Q72:Q74 Q76:Q78 Q80:Q82">
    <cfRule type="cellIs" dxfId="284" priority="114" stopIfTrue="1" operator="between">
      <formula>200</formula>
      <formula>300</formula>
    </cfRule>
  </conditionalFormatting>
  <conditionalFormatting sqref="E84:E86">
    <cfRule type="cellIs" dxfId="283" priority="95" stopIfTrue="1" operator="between">
      <formula>200</formula>
      <formula>300</formula>
    </cfRule>
  </conditionalFormatting>
  <conditionalFormatting sqref="E68:E70">
    <cfRule type="cellIs" dxfId="282" priority="99" stopIfTrue="1" operator="between">
      <formula>200</formula>
      <formula>300</formula>
    </cfRule>
  </conditionalFormatting>
  <conditionalFormatting sqref="U84:U86">
    <cfRule type="cellIs" dxfId="281" priority="78" stopIfTrue="1" operator="between">
      <formula>200</formula>
      <formula>300</formula>
    </cfRule>
  </conditionalFormatting>
  <conditionalFormatting sqref="E72:E74">
    <cfRule type="cellIs" dxfId="280" priority="98" stopIfTrue="1" operator="between">
      <formula>200</formula>
      <formula>300</formula>
    </cfRule>
  </conditionalFormatting>
  <conditionalFormatting sqref="E76:E78">
    <cfRule type="cellIs" dxfId="279" priority="97" stopIfTrue="1" operator="between">
      <formula>200</formula>
      <formula>300</formula>
    </cfRule>
  </conditionalFormatting>
  <conditionalFormatting sqref="E80:E82">
    <cfRule type="cellIs" dxfId="278" priority="96" stopIfTrue="1" operator="between">
      <formula>200</formula>
      <formula>300</formula>
    </cfRule>
  </conditionalFormatting>
  <conditionalFormatting sqref="I68:I70">
    <cfRule type="cellIs" dxfId="277" priority="94" stopIfTrue="1" operator="between">
      <formula>200</formula>
      <formula>300</formula>
    </cfRule>
  </conditionalFormatting>
  <conditionalFormatting sqref="I72:I74">
    <cfRule type="cellIs" dxfId="276" priority="93" stopIfTrue="1" operator="between">
      <formula>200</formula>
      <formula>300</formula>
    </cfRule>
  </conditionalFormatting>
  <conditionalFormatting sqref="I76:I78">
    <cfRule type="cellIs" dxfId="275" priority="92" stopIfTrue="1" operator="between">
      <formula>200</formula>
      <formula>300</formula>
    </cfRule>
  </conditionalFormatting>
  <conditionalFormatting sqref="I80:I82">
    <cfRule type="cellIs" dxfId="274" priority="91" stopIfTrue="1" operator="between">
      <formula>200</formula>
      <formula>300</formula>
    </cfRule>
  </conditionalFormatting>
  <conditionalFormatting sqref="I84:I86">
    <cfRule type="cellIs" dxfId="273" priority="90" stopIfTrue="1" operator="between">
      <formula>200</formula>
      <formula>300</formula>
    </cfRule>
  </conditionalFormatting>
  <conditionalFormatting sqref="M68:M70">
    <cfRule type="cellIs" dxfId="272" priority="89" stopIfTrue="1" operator="between">
      <formula>200</formula>
      <formula>300</formula>
    </cfRule>
  </conditionalFormatting>
  <conditionalFormatting sqref="M72:M74">
    <cfRule type="cellIs" dxfId="271" priority="88" stopIfTrue="1" operator="between">
      <formula>200</formula>
      <formula>300</formula>
    </cfRule>
  </conditionalFormatting>
  <conditionalFormatting sqref="M76:M78">
    <cfRule type="cellIs" dxfId="270" priority="87" stopIfTrue="1" operator="between">
      <formula>200</formula>
      <formula>300</formula>
    </cfRule>
  </conditionalFormatting>
  <conditionalFormatting sqref="M80:M82">
    <cfRule type="cellIs" dxfId="269" priority="86" stopIfTrue="1" operator="between">
      <formula>200</formula>
      <formula>300</formula>
    </cfRule>
  </conditionalFormatting>
  <conditionalFormatting sqref="M84:M86">
    <cfRule type="cellIs" dxfId="268" priority="85" stopIfTrue="1" operator="between">
      <formula>200</formula>
      <formula>300</formula>
    </cfRule>
  </conditionalFormatting>
  <conditionalFormatting sqref="Q68:Q70">
    <cfRule type="cellIs" dxfId="267" priority="84" stopIfTrue="1" operator="between">
      <formula>200</formula>
      <formula>300</formula>
    </cfRule>
  </conditionalFormatting>
  <conditionalFormatting sqref="Q84:Q86">
    <cfRule type="cellIs" dxfId="266" priority="83" stopIfTrue="1" operator="between">
      <formula>200</formula>
      <formula>300</formula>
    </cfRule>
  </conditionalFormatting>
  <conditionalFormatting sqref="U68:U70">
    <cfRule type="cellIs" dxfId="265" priority="82" stopIfTrue="1" operator="between">
      <formula>200</formula>
      <formula>300</formula>
    </cfRule>
  </conditionalFormatting>
  <conditionalFormatting sqref="U72:U74">
    <cfRule type="cellIs" dxfId="264" priority="81" stopIfTrue="1" operator="between">
      <formula>200</formula>
      <formula>300</formula>
    </cfRule>
  </conditionalFormatting>
  <conditionalFormatting sqref="U76:U78">
    <cfRule type="cellIs" dxfId="263" priority="80" stopIfTrue="1" operator="between">
      <formula>200</formula>
      <formula>300</formula>
    </cfRule>
  </conditionalFormatting>
  <conditionalFormatting sqref="U80:U82">
    <cfRule type="cellIs" dxfId="262" priority="79" stopIfTrue="1" operator="between">
      <formula>200</formula>
      <formula>300</formula>
    </cfRule>
  </conditionalFormatting>
  <conditionalFormatting sqref="C34:C36 C38:C40 C42:C44 C54:C56 C46:C48">
    <cfRule type="cellIs" dxfId="261" priority="75" stopIfTrue="1" operator="between">
      <formula>200</formula>
      <formula>300</formula>
    </cfRule>
  </conditionalFormatting>
  <conditionalFormatting sqref="AA31:AA33">
    <cfRule type="cellIs" dxfId="260" priority="76" stopIfTrue="1" operator="between">
      <formula>200</formula>
      <formula>300</formula>
    </cfRule>
  </conditionalFormatting>
  <conditionalFormatting sqref="V38:W38 J38:K38 F38:G38 D35:D37 E35:F35 L35:L38 N35 T35:T38 U35:V35 H35:H38 I35:J35 R35 X34:AA57 E46:W46 E50:W50 E54:W54 E42:W42 M38:S38 E36:E38 I36:I38 U36:U38">
    <cfRule type="cellIs" dxfId="259" priority="77" stopIfTrue="1" operator="between">
      <formula>200</formula>
      <formula>300</formula>
    </cfRule>
  </conditionalFormatting>
  <conditionalFormatting sqref="D38">
    <cfRule type="cellIs" dxfId="258" priority="74" stopIfTrue="1" operator="between">
      <formula>200</formula>
      <formula>300</formula>
    </cfRule>
  </conditionalFormatting>
  <conditionalFormatting sqref="D42">
    <cfRule type="cellIs" dxfId="257" priority="73" stopIfTrue="1" operator="between">
      <formula>200</formula>
      <formula>300</formula>
    </cfRule>
  </conditionalFormatting>
  <conditionalFormatting sqref="D46">
    <cfRule type="cellIs" dxfId="256" priority="72" stopIfTrue="1" operator="between">
      <formula>200</formula>
      <formula>300</formula>
    </cfRule>
  </conditionalFormatting>
  <conditionalFormatting sqref="D50">
    <cfRule type="cellIs" dxfId="255" priority="71" stopIfTrue="1" operator="between">
      <formula>200</formula>
      <formula>300</formula>
    </cfRule>
  </conditionalFormatting>
  <conditionalFormatting sqref="D54">
    <cfRule type="cellIs" dxfId="254" priority="70" stopIfTrue="1" operator="between">
      <formula>200</formula>
      <formula>300</formula>
    </cfRule>
  </conditionalFormatting>
  <conditionalFormatting sqref="C50:C52">
    <cfRule type="cellIs" dxfId="253" priority="69" stopIfTrue="1" operator="between">
      <formula>200</formula>
      <formula>300</formula>
    </cfRule>
  </conditionalFormatting>
  <conditionalFormatting sqref="D34">
    <cfRule type="cellIs" dxfId="252" priority="68" stopIfTrue="1" operator="between">
      <formula>200</formula>
      <formula>300</formula>
    </cfRule>
  </conditionalFormatting>
  <conditionalFormatting sqref="E34:W34">
    <cfRule type="cellIs" dxfId="251" priority="67" stopIfTrue="1" operator="between">
      <formula>200</formula>
      <formula>300</formula>
    </cfRule>
  </conditionalFormatting>
  <conditionalFormatting sqref="D51:D53 F51 L51:L53 N51 T51:T53 V51 H51:H53 J51 P51:P53 R51">
    <cfRule type="cellIs" dxfId="250" priority="63" stopIfTrue="1" operator="between">
      <formula>200</formula>
      <formula>300</formula>
    </cfRule>
  </conditionalFormatting>
  <conditionalFormatting sqref="D47:D49 F47 L47:L49 N47 T47:T49 V47 H47:H49 J47 P47:P49 R47">
    <cfRule type="cellIs" dxfId="249" priority="64" stopIfTrue="1" operator="between">
      <formula>200</formula>
      <formula>300</formula>
    </cfRule>
  </conditionalFormatting>
  <conditionalFormatting sqref="D55:D57 F55 L55:L57 N55 V55 H55:H57 J55 P55:P57 R55">
    <cfRule type="cellIs" dxfId="248" priority="62" stopIfTrue="1" operator="between">
      <formula>200</formula>
      <formula>300</formula>
    </cfRule>
  </conditionalFormatting>
  <conditionalFormatting sqref="D39:D41 F39 L39:L41 N39 T39:T41 V39 H39:H41 J39 P39:P41 R39">
    <cfRule type="cellIs" dxfId="247" priority="66" stopIfTrue="1" operator="between">
      <formula>200</formula>
      <formula>300</formula>
    </cfRule>
  </conditionalFormatting>
  <conditionalFormatting sqref="D43:D45 F43 L43:L45 N43 T43:T45 V43 H43:H45 J43 P43:P45 R43">
    <cfRule type="cellIs" dxfId="246" priority="65" stopIfTrue="1" operator="between">
      <formula>200</formula>
      <formula>300</formula>
    </cfRule>
  </conditionalFormatting>
  <conditionalFormatting sqref="T55:T57">
    <cfRule type="cellIs" dxfId="245" priority="61" stopIfTrue="1" operator="between">
      <formula>200</formula>
      <formula>300</formula>
    </cfRule>
  </conditionalFormatting>
  <conditionalFormatting sqref="M35:M37">
    <cfRule type="cellIs" dxfId="244" priority="60" stopIfTrue="1" operator="between">
      <formula>200</formula>
      <formula>300</formula>
    </cfRule>
  </conditionalFormatting>
  <conditionalFormatting sqref="P35:P37">
    <cfRule type="cellIs" dxfId="243" priority="59" stopIfTrue="1" operator="between">
      <formula>200</formula>
      <formula>300</formula>
    </cfRule>
  </conditionalFormatting>
  <conditionalFormatting sqref="Q35:Q37 Q43:Q45 Q47:Q49 Q51:Q53">
    <cfRule type="cellIs" dxfId="242" priority="58" stopIfTrue="1" operator="between">
      <formula>200</formula>
      <formula>300</formula>
    </cfRule>
  </conditionalFormatting>
  <conditionalFormatting sqref="E55:E57 E47:E49 E43:E45 E39:E41 E51:E53">
    <cfRule type="cellIs" dxfId="241" priority="35" stopIfTrue="1" operator="between">
      <formula>200</formula>
      <formula>300</formula>
    </cfRule>
  </conditionalFormatting>
  <conditionalFormatting sqref="I55:I57 I51:I53 I47:I49 I43:I45 I39:I41">
    <cfRule type="cellIs" dxfId="240" priority="34" stopIfTrue="1" operator="between">
      <formula>200</formula>
      <formula>300</formula>
    </cfRule>
  </conditionalFormatting>
  <conditionalFormatting sqref="M55:M57 M51:M53 M47:M49 M43:M45 M39:M41">
    <cfRule type="cellIs" dxfId="239" priority="33" stopIfTrue="1" operator="between">
      <formula>200</formula>
      <formula>300</formula>
    </cfRule>
  </conditionalFormatting>
  <conditionalFormatting sqref="Q55:Q57 Q39:Q41">
    <cfRule type="cellIs" dxfId="238" priority="32" stopIfTrue="1" operator="between">
      <formula>200</formula>
      <formula>300</formula>
    </cfRule>
  </conditionalFormatting>
  <conditionalFormatting sqref="U55:U57 U51:U53 U47:U49 U43:U45 U39:U41">
    <cfRule type="cellIs" dxfId="237" priority="31" stopIfTrue="1" operator="between">
      <formula>200</formula>
      <formula>300</formula>
    </cfRule>
  </conditionalFormatting>
  <conditionalFormatting sqref="C5:C7 C9:C11 C13:C15 C25:C27 C17:C19">
    <cfRule type="cellIs" dxfId="236" priority="28" stopIfTrue="1" operator="between">
      <formula>200</formula>
      <formula>300</formula>
    </cfRule>
  </conditionalFormatting>
  <conditionalFormatting sqref="AA2:AA4">
    <cfRule type="cellIs" dxfId="235" priority="29" stopIfTrue="1" operator="between">
      <formula>200</formula>
      <formula>300</formula>
    </cfRule>
  </conditionalFormatting>
  <conditionalFormatting sqref="V9:W9 J9:K9 F9:G9 D6:D8 E6:F6 L6:L9 N6 T6:T9 U6:V6 H6:H9 I6:J6 R6 X5:AA29 E17:W17 E21:W21 E25:W25 E13:W13 M9:S9 E7:E9 I7:I9 U7:U9">
    <cfRule type="cellIs" dxfId="234" priority="30" stopIfTrue="1" operator="between">
      <formula>200</formula>
      <formula>300</formula>
    </cfRule>
  </conditionalFormatting>
  <conditionalFormatting sqref="D9">
    <cfRule type="cellIs" dxfId="233" priority="27" stopIfTrue="1" operator="between">
      <formula>200</formula>
      <formula>300</formula>
    </cfRule>
  </conditionalFormatting>
  <conditionalFormatting sqref="D13">
    <cfRule type="cellIs" dxfId="232" priority="26" stopIfTrue="1" operator="between">
      <formula>200</formula>
      <formula>300</formula>
    </cfRule>
  </conditionalFormatting>
  <conditionalFormatting sqref="D17">
    <cfRule type="cellIs" dxfId="231" priority="25" stopIfTrue="1" operator="between">
      <formula>200</formula>
      <formula>300</formula>
    </cfRule>
  </conditionalFormatting>
  <conditionalFormatting sqref="D21">
    <cfRule type="cellIs" dxfId="230" priority="24" stopIfTrue="1" operator="between">
      <formula>200</formula>
      <formula>300</formula>
    </cfRule>
  </conditionalFormatting>
  <conditionalFormatting sqref="D25">
    <cfRule type="cellIs" dxfId="229" priority="23" stopIfTrue="1" operator="between">
      <formula>200</formula>
      <formula>300</formula>
    </cfRule>
  </conditionalFormatting>
  <conditionalFormatting sqref="C21:C23">
    <cfRule type="cellIs" dxfId="228" priority="22" stopIfTrue="1" operator="between">
      <formula>200</formula>
      <formula>300</formula>
    </cfRule>
  </conditionalFormatting>
  <conditionalFormatting sqref="D5">
    <cfRule type="cellIs" dxfId="227" priority="21" stopIfTrue="1" operator="between">
      <formula>200</formula>
      <formula>300</formula>
    </cfRule>
  </conditionalFormatting>
  <conditionalFormatting sqref="E5:W5">
    <cfRule type="cellIs" dxfId="226" priority="20" stopIfTrue="1" operator="between">
      <formula>200</formula>
      <formula>300</formula>
    </cfRule>
  </conditionalFormatting>
  <conditionalFormatting sqref="D22:D24 F22 L22:L24 N22 T22:T24 V22 H22:H24 J22 P22:P24 R22">
    <cfRule type="cellIs" dxfId="225" priority="16" stopIfTrue="1" operator="between">
      <formula>200</formula>
      <formula>300</formula>
    </cfRule>
  </conditionalFormatting>
  <conditionalFormatting sqref="D18:D20 F18 L18:L20 N18 T18:T20 V18 H18:H20 J18 P18:P20 R18">
    <cfRule type="cellIs" dxfId="224" priority="17" stopIfTrue="1" operator="between">
      <formula>200</formula>
      <formula>300</formula>
    </cfRule>
  </conditionalFormatting>
  <conditionalFormatting sqref="D26:D29 F26 L26:L29 N26 V26 H26:H29 J26 P26:P29 R26">
    <cfRule type="cellIs" dxfId="223" priority="15" stopIfTrue="1" operator="between">
      <formula>200</formula>
      <formula>300</formula>
    </cfRule>
  </conditionalFormatting>
  <conditionalFormatting sqref="D10:D12 F10 L10:L12 N10 T10:T12 V10 H10:H12 J10 P10:P12 R10">
    <cfRule type="cellIs" dxfId="222" priority="19" stopIfTrue="1" operator="between">
      <formula>200</formula>
      <formula>300</formula>
    </cfRule>
  </conditionalFormatting>
  <conditionalFormatting sqref="D14:D16 F14 L14:L16 N14 T14:T16 V14 H14:H16 J14 P14:P16 R14">
    <cfRule type="cellIs" dxfId="221" priority="18" stopIfTrue="1" operator="between">
      <formula>200</formula>
      <formula>300</formula>
    </cfRule>
  </conditionalFormatting>
  <conditionalFormatting sqref="T26:T29">
    <cfRule type="cellIs" dxfId="220" priority="14" stopIfTrue="1" operator="between">
      <formula>200</formula>
      <formula>300</formula>
    </cfRule>
  </conditionalFormatting>
  <conditionalFormatting sqref="M6:M8">
    <cfRule type="cellIs" dxfId="219" priority="13" stopIfTrue="1" operator="between">
      <formula>200</formula>
      <formula>300</formula>
    </cfRule>
  </conditionalFormatting>
  <conditionalFormatting sqref="P6:P8">
    <cfRule type="cellIs" dxfId="218" priority="12" stopIfTrue="1" operator="between">
      <formula>200</formula>
      <formula>300</formula>
    </cfRule>
  </conditionalFormatting>
  <conditionalFormatting sqref="Q6:Q8 Q14:Q16 Q18:Q20 Q22:Q24">
    <cfRule type="cellIs" dxfId="217" priority="11" stopIfTrue="1" operator="between">
      <formula>200</formula>
      <formula>300</formula>
    </cfRule>
  </conditionalFormatting>
  <conditionalFormatting sqref="E29">
    <cfRule type="cellIs" dxfId="216" priority="10" stopIfTrue="1" operator="between">
      <formula>200</formula>
      <formula>300</formula>
    </cfRule>
  </conditionalFormatting>
  <conditionalFormatting sqref="I29">
    <cfRule type="cellIs" dxfId="215" priority="9" stopIfTrue="1" operator="between">
      <formula>200</formula>
      <formula>300</formula>
    </cfRule>
  </conditionalFormatting>
  <conditionalFormatting sqref="M29">
    <cfRule type="cellIs" dxfId="214" priority="8" stopIfTrue="1" operator="between">
      <formula>200</formula>
      <formula>300</formula>
    </cfRule>
  </conditionalFormatting>
  <conditionalFormatting sqref="Q29">
    <cfRule type="cellIs" dxfId="213" priority="7" stopIfTrue="1" operator="between">
      <formula>200</formula>
      <formula>300</formula>
    </cfRule>
  </conditionalFormatting>
  <conditionalFormatting sqref="U29">
    <cfRule type="cellIs" dxfId="212" priority="6" stopIfTrue="1" operator="between">
      <formula>200</formula>
      <formula>300</formula>
    </cfRule>
  </conditionalFormatting>
  <conditionalFormatting sqref="E26:E28 E22:E24 E18:E20 E14:E16 E10:E12">
    <cfRule type="cellIs" dxfId="211" priority="5" stopIfTrue="1" operator="between">
      <formula>200</formula>
      <formula>300</formula>
    </cfRule>
  </conditionalFormatting>
  <conditionalFormatting sqref="I26:I28 I22:I24 I18:I20 I14:I16 I10:I12">
    <cfRule type="cellIs" dxfId="210" priority="4" stopIfTrue="1" operator="between">
      <formula>200</formula>
      <formula>300</formula>
    </cfRule>
  </conditionalFormatting>
  <conditionalFormatting sqref="M26:M28 M22:M24 M18:M20 M14:M16 M10:M12">
    <cfRule type="cellIs" dxfId="209" priority="3" stopIfTrue="1" operator="between">
      <formula>200</formula>
      <formula>300</formula>
    </cfRule>
  </conditionalFormatting>
  <conditionalFormatting sqref="Q26:Q28 Q10:Q12">
    <cfRule type="cellIs" dxfId="208" priority="2" stopIfTrue="1" operator="between">
      <formula>200</formula>
      <formula>300</formula>
    </cfRule>
  </conditionalFormatting>
  <conditionalFormatting sqref="U26:U28 U22:U24 U18:U20 U14:U16 U10:U12">
    <cfRule type="cellIs" dxfId="207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76"/>
  <sheetViews>
    <sheetView zoomScale="70" zoomScaleNormal="70" workbookViewId="0">
      <selection activeCell="A2" sqref="A2"/>
    </sheetView>
  </sheetViews>
  <sheetFormatPr defaultColWidth="9.109375" defaultRowHeight="16.8" x14ac:dyDescent="0.3"/>
  <cols>
    <col min="1" max="1" width="0.88671875" style="146" customWidth="1"/>
    <col min="2" max="2" width="28.33203125" style="147" customWidth="1"/>
    <col min="3" max="3" width="7.88671875" style="146" customWidth="1"/>
    <col min="4" max="4" width="6.5546875" style="148" customWidth="1"/>
    <col min="5" max="5" width="8.6640625" style="149" customWidth="1"/>
    <col min="6" max="6" width="7.88671875" style="146" customWidth="1"/>
    <col min="7" max="7" width="13.109375" style="146" customWidth="1"/>
    <col min="8" max="8" width="5.6640625" style="146" bestFit="1" customWidth="1"/>
    <col min="9" max="9" width="7" style="146" customWidth="1"/>
    <col min="10" max="10" width="6.44140625" style="146" bestFit="1" customWidth="1"/>
    <col min="11" max="11" width="12.77734375" style="146" customWidth="1"/>
    <col min="12" max="12" width="5.88671875" style="146" customWidth="1"/>
    <col min="13" max="13" width="7.44140625" style="146" customWidth="1"/>
    <col min="14" max="14" width="7.88671875" style="146" customWidth="1"/>
    <col min="15" max="15" width="13.88671875" style="146" customWidth="1"/>
    <col min="16" max="16" width="5.5546875" style="146" bestFit="1" customWidth="1"/>
    <col min="17" max="17" width="7.5546875" style="146" customWidth="1"/>
    <col min="18" max="18" width="7.88671875" style="146" customWidth="1"/>
    <col min="19" max="19" width="13.44140625" style="146" customWidth="1"/>
    <col min="20" max="20" width="7.21875" style="146" customWidth="1"/>
    <col min="21" max="21" width="8.6640625" style="146" customWidth="1"/>
    <col min="22" max="22" width="7.88671875" style="146" customWidth="1"/>
    <col min="23" max="23" width="14" style="146" customWidth="1"/>
    <col min="24" max="24" width="9.6640625" style="146" customWidth="1"/>
    <col min="25" max="25" width="7.33203125" style="146" customWidth="1"/>
    <col min="26" max="26" width="12.33203125" style="146" customWidth="1"/>
    <col min="27" max="27" width="10.44140625" style="146" customWidth="1"/>
    <col min="28" max="28" width="14.44140625" style="148" customWidth="1"/>
    <col min="29" max="16384" width="9.109375" style="146"/>
  </cols>
  <sheetData>
    <row r="1" spans="1:28" ht="22.2" x14ac:dyDescent="0.3">
      <c r="B1" s="150"/>
      <c r="C1" s="151"/>
      <c r="D1" s="152"/>
      <c r="E1" s="153"/>
      <c r="F1" s="153"/>
      <c r="G1" s="153" t="s">
        <v>174</v>
      </c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1"/>
      <c r="S1" s="151"/>
      <c r="T1" s="151"/>
      <c r="U1" s="154"/>
      <c r="V1" s="235" t="s">
        <v>109</v>
      </c>
      <c r="W1" s="155"/>
      <c r="X1" s="155"/>
      <c r="Y1" s="155"/>
      <c r="Z1" s="151"/>
      <c r="AA1" s="151"/>
      <c r="AB1" s="152"/>
    </row>
    <row r="2" spans="1:28" ht="21" thickBot="1" x14ac:dyDescent="0.4">
      <c r="B2" s="236" t="s">
        <v>93</v>
      </c>
      <c r="C2" s="156"/>
      <c r="D2" s="152"/>
      <c r="E2" s="157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</row>
    <row r="3" spans="1:28" x14ac:dyDescent="0.3">
      <c r="B3" s="158" t="s">
        <v>2</v>
      </c>
      <c r="C3" s="159" t="s">
        <v>46</v>
      </c>
      <c r="D3" s="160"/>
      <c r="E3" s="243" t="s">
        <v>94</v>
      </c>
      <c r="F3" s="293" t="s">
        <v>95</v>
      </c>
      <c r="G3" s="294"/>
      <c r="H3" s="163"/>
      <c r="I3" s="243" t="s">
        <v>96</v>
      </c>
      <c r="J3" s="293" t="s">
        <v>95</v>
      </c>
      <c r="K3" s="294"/>
      <c r="L3" s="164"/>
      <c r="M3" s="243" t="s">
        <v>97</v>
      </c>
      <c r="N3" s="293" t="s">
        <v>95</v>
      </c>
      <c r="O3" s="294"/>
      <c r="P3" s="164"/>
      <c r="Q3" s="243" t="s">
        <v>98</v>
      </c>
      <c r="R3" s="293" t="s">
        <v>95</v>
      </c>
      <c r="S3" s="294"/>
      <c r="T3" s="165"/>
      <c r="U3" s="243" t="s">
        <v>99</v>
      </c>
      <c r="V3" s="293" t="s">
        <v>95</v>
      </c>
      <c r="W3" s="294"/>
      <c r="X3" s="243" t="s">
        <v>100</v>
      </c>
      <c r="Y3" s="166"/>
      <c r="Z3" s="167" t="s">
        <v>101</v>
      </c>
      <c r="AA3" s="168" t="s">
        <v>6</v>
      </c>
      <c r="AB3" s="169" t="s">
        <v>100</v>
      </c>
    </row>
    <row r="4" spans="1:28" ht="17.399999999999999" thickBot="1" x14ac:dyDescent="0.35">
      <c r="A4" s="170"/>
      <c r="B4" s="171" t="s">
        <v>102</v>
      </c>
      <c r="C4" s="172"/>
      <c r="D4" s="173"/>
      <c r="E4" s="174" t="s">
        <v>103</v>
      </c>
      <c r="F4" s="291" t="s">
        <v>104</v>
      </c>
      <c r="G4" s="292"/>
      <c r="H4" s="175"/>
      <c r="I4" s="174" t="s">
        <v>103</v>
      </c>
      <c r="J4" s="291" t="s">
        <v>104</v>
      </c>
      <c r="K4" s="292"/>
      <c r="L4" s="174"/>
      <c r="M4" s="174" t="s">
        <v>103</v>
      </c>
      <c r="N4" s="291" t="s">
        <v>104</v>
      </c>
      <c r="O4" s="292"/>
      <c r="P4" s="174"/>
      <c r="Q4" s="174" t="s">
        <v>103</v>
      </c>
      <c r="R4" s="291" t="s">
        <v>104</v>
      </c>
      <c r="S4" s="292"/>
      <c r="T4" s="176"/>
      <c r="U4" s="174" t="s">
        <v>103</v>
      </c>
      <c r="V4" s="291" t="s">
        <v>104</v>
      </c>
      <c r="W4" s="292"/>
      <c r="X4" s="177" t="s">
        <v>103</v>
      </c>
      <c r="Y4" s="178" t="s">
        <v>105</v>
      </c>
      <c r="Z4" s="179" t="s">
        <v>106</v>
      </c>
      <c r="AA4" s="180" t="s">
        <v>107</v>
      </c>
      <c r="AB4" s="181" t="s">
        <v>4</v>
      </c>
    </row>
    <row r="5" spans="1:28" ht="48.75" customHeight="1" thickBot="1" x14ac:dyDescent="0.35">
      <c r="A5" s="246"/>
      <c r="B5" s="224" t="s">
        <v>122</v>
      </c>
      <c r="C5" s="231">
        <f>SUM(C6:C8)</f>
        <v>169</v>
      </c>
      <c r="D5" s="183">
        <f>SUM(D6:D8)</f>
        <v>364</v>
      </c>
      <c r="E5" s="184">
        <f>SUM(E6:E8)</f>
        <v>533</v>
      </c>
      <c r="F5" s="185">
        <f>E25</f>
        <v>422</v>
      </c>
      <c r="G5" s="186" t="str">
        <f>B25</f>
        <v>MRL</v>
      </c>
      <c r="H5" s="187">
        <f>SUM(H6:H8)</f>
        <v>280</v>
      </c>
      <c r="I5" s="188">
        <f>SUM(I6:I8)</f>
        <v>449</v>
      </c>
      <c r="J5" s="188">
        <f>I21</f>
        <v>522</v>
      </c>
      <c r="K5" s="189" t="str">
        <f>B21</f>
        <v>Viru Batuudid</v>
      </c>
      <c r="L5" s="190">
        <f>SUM(L6:L8)</f>
        <v>370</v>
      </c>
      <c r="M5" s="185">
        <f>SUM(M6:M8)</f>
        <v>539</v>
      </c>
      <c r="N5" s="185">
        <f>M17</f>
        <v>603</v>
      </c>
      <c r="O5" s="186" t="str">
        <f>B17</f>
        <v>ELKE Rakvere</v>
      </c>
      <c r="P5" s="191">
        <f>SUM(P6:P8)</f>
        <v>378</v>
      </c>
      <c r="Q5" s="185">
        <f>SUM(Q6:Q8)</f>
        <v>547</v>
      </c>
      <c r="R5" s="185">
        <f>Q13</f>
        <v>558</v>
      </c>
      <c r="S5" s="186" t="str">
        <f>B13</f>
        <v>Rakvere Bowling</v>
      </c>
      <c r="T5" s="191">
        <f>SUM(T6:T8)</f>
        <v>301</v>
      </c>
      <c r="U5" s="185">
        <f>SUM(U6:U8)</f>
        <v>470</v>
      </c>
      <c r="V5" s="185">
        <f>U9</f>
        <v>467</v>
      </c>
      <c r="W5" s="186" t="str">
        <f>B9</f>
        <v>Külalised</v>
      </c>
      <c r="X5" s="192">
        <f t="shared" ref="X5:X28" si="0">E5+I5+M5+Q5+U5</f>
        <v>2538</v>
      </c>
      <c r="Y5" s="190">
        <f>SUM(Y6:Y8)</f>
        <v>1693</v>
      </c>
      <c r="Z5" s="193">
        <f>AVERAGE(Z6,Z7,Z8)</f>
        <v>169.2</v>
      </c>
      <c r="AA5" s="194">
        <f>AVERAGE(AA6,AA7,AA8)</f>
        <v>112.86666666666667</v>
      </c>
      <c r="AB5" s="282">
        <f>F6+J6+N6+R6+V6</f>
        <v>2</v>
      </c>
    </row>
    <row r="6" spans="1:28" ht="16.8" customHeight="1" x14ac:dyDescent="0.3">
      <c r="A6" s="247"/>
      <c r="B6" s="222" t="s">
        <v>192</v>
      </c>
      <c r="C6" s="226">
        <v>60</v>
      </c>
      <c r="D6" s="196">
        <v>126</v>
      </c>
      <c r="E6" s="197">
        <f>D6+C6</f>
        <v>186</v>
      </c>
      <c r="F6" s="285">
        <v>1</v>
      </c>
      <c r="G6" s="286"/>
      <c r="H6" s="198">
        <v>96</v>
      </c>
      <c r="I6" s="199">
        <f>H6+C6</f>
        <v>156</v>
      </c>
      <c r="J6" s="285">
        <v>0</v>
      </c>
      <c r="K6" s="286"/>
      <c r="L6" s="198">
        <v>113</v>
      </c>
      <c r="M6" s="199">
        <f>L6+C6</f>
        <v>173</v>
      </c>
      <c r="N6" s="285">
        <v>0</v>
      </c>
      <c r="O6" s="286"/>
      <c r="P6" s="198">
        <v>143</v>
      </c>
      <c r="Q6" s="197">
        <f>P6+C6</f>
        <v>203</v>
      </c>
      <c r="R6" s="285">
        <v>0</v>
      </c>
      <c r="S6" s="286"/>
      <c r="T6" s="196">
        <v>126</v>
      </c>
      <c r="U6" s="197">
        <f>T6+C6</f>
        <v>186</v>
      </c>
      <c r="V6" s="285">
        <v>1</v>
      </c>
      <c r="W6" s="286"/>
      <c r="X6" s="199">
        <f t="shared" si="0"/>
        <v>904</v>
      </c>
      <c r="Y6" s="198">
        <f>D6+H6+L6+P6+T6</f>
        <v>604</v>
      </c>
      <c r="Z6" s="200">
        <f>AVERAGE(E6,I6,M6,Q6,U6)</f>
        <v>180.8</v>
      </c>
      <c r="AA6" s="201">
        <f>AVERAGE(E6,I6,M6,Q6,U6)-C6</f>
        <v>120.80000000000001</v>
      </c>
      <c r="AB6" s="283"/>
    </row>
    <row r="7" spans="1:28" s="170" customFormat="1" ht="16.2" customHeight="1" x14ac:dyDescent="0.25">
      <c r="A7" s="247"/>
      <c r="B7" s="223" t="s">
        <v>193</v>
      </c>
      <c r="C7" s="227">
        <v>60</v>
      </c>
      <c r="D7" s="196">
        <v>62</v>
      </c>
      <c r="E7" s="197">
        <f t="shared" ref="E7:E8" si="1">D7+C7</f>
        <v>122</v>
      </c>
      <c r="F7" s="287"/>
      <c r="G7" s="288"/>
      <c r="H7" s="198">
        <v>63</v>
      </c>
      <c r="I7" s="199">
        <f t="shared" ref="I7:I8" si="2">H7+C7</f>
        <v>123</v>
      </c>
      <c r="J7" s="287"/>
      <c r="K7" s="288"/>
      <c r="L7" s="198">
        <v>99</v>
      </c>
      <c r="M7" s="199">
        <f t="shared" ref="M7:M8" si="3">L7+C7</f>
        <v>159</v>
      </c>
      <c r="N7" s="287"/>
      <c r="O7" s="288"/>
      <c r="P7" s="196">
        <v>76</v>
      </c>
      <c r="Q7" s="197">
        <f t="shared" ref="Q7:Q8" si="4">P7+C7</f>
        <v>136</v>
      </c>
      <c r="R7" s="287"/>
      <c r="S7" s="288"/>
      <c r="T7" s="196">
        <v>68</v>
      </c>
      <c r="U7" s="197">
        <f t="shared" ref="U7:U8" si="5">T7+C7</f>
        <v>128</v>
      </c>
      <c r="V7" s="287"/>
      <c r="W7" s="288"/>
      <c r="X7" s="199">
        <f t="shared" si="0"/>
        <v>668</v>
      </c>
      <c r="Y7" s="198">
        <f>D7+H7+L7+P7+T7</f>
        <v>368</v>
      </c>
      <c r="Z7" s="200">
        <f>AVERAGE(E7,I7,M7,Q7,U7)</f>
        <v>133.6</v>
      </c>
      <c r="AA7" s="201">
        <f>AVERAGE(E7,I7,M7,Q7,U7)-C7</f>
        <v>73.599999999999994</v>
      </c>
      <c r="AB7" s="283"/>
    </row>
    <row r="8" spans="1:28" s="170" customFormat="1" ht="17.399999999999999" customHeight="1" thickBot="1" x14ac:dyDescent="0.35">
      <c r="A8" s="247"/>
      <c r="B8" s="202" t="s">
        <v>194</v>
      </c>
      <c r="C8" s="228">
        <v>49</v>
      </c>
      <c r="D8" s="203">
        <v>176</v>
      </c>
      <c r="E8" s="197">
        <f t="shared" si="1"/>
        <v>225</v>
      </c>
      <c r="F8" s="289"/>
      <c r="G8" s="290"/>
      <c r="H8" s="204">
        <v>121</v>
      </c>
      <c r="I8" s="199">
        <f t="shared" si="2"/>
        <v>170</v>
      </c>
      <c r="J8" s="289"/>
      <c r="K8" s="290"/>
      <c r="L8" s="198">
        <v>158</v>
      </c>
      <c r="M8" s="199">
        <f t="shared" si="3"/>
        <v>207</v>
      </c>
      <c r="N8" s="289"/>
      <c r="O8" s="290"/>
      <c r="P8" s="196">
        <v>159</v>
      </c>
      <c r="Q8" s="197">
        <f t="shared" si="4"/>
        <v>208</v>
      </c>
      <c r="R8" s="289"/>
      <c r="S8" s="290"/>
      <c r="T8" s="196">
        <v>107</v>
      </c>
      <c r="U8" s="197">
        <f t="shared" si="5"/>
        <v>156</v>
      </c>
      <c r="V8" s="289"/>
      <c r="W8" s="290"/>
      <c r="X8" s="205">
        <f t="shared" si="0"/>
        <v>966</v>
      </c>
      <c r="Y8" s="204">
        <f>D8+H8+L8+P8+T8</f>
        <v>721</v>
      </c>
      <c r="Z8" s="206">
        <f>AVERAGE(E8,I8,M8,Q8,U8)</f>
        <v>193.2</v>
      </c>
      <c r="AA8" s="207">
        <f>AVERAGE(E8,I8,M8,Q8,U8)-C8</f>
        <v>144.19999999999999</v>
      </c>
      <c r="AB8" s="284"/>
    </row>
    <row r="9" spans="1:28" s="195" customFormat="1" ht="48.75" customHeight="1" thickBot="1" x14ac:dyDescent="0.3">
      <c r="A9" s="247"/>
      <c r="B9" s="224" t="s">
        <v>36</v>
      </c>
      <c r="C9" s="229">
        <f>SUM(C10:C12)</f>
        <v>160</v>
      </c>
      <c r="D9" s="183">
        <f>SUM(D10:D12)</f>
        <v>304</v>
      </c>
      <c r="E9" s="208">
        <f>SUM(E10:E12)</f>
        <v>464</v>
      </c>
      <c r="F9" s="208">
        <f>E21</f>
        <v>449</v>
      </c>
      <c r="G9" s="189" t="str">
        <f>B21</f>
        <v>Viru Batuudid</v>
      </c>
      <c r="H9" s="209">
        <f>SUM(H10:H12)</f>
        <v>301</v>
      </c>
      <c r="I9" s="208">
        <f>SUM(I10:I12)</f>
        <v>461</v>
      </c>
      <c r="J9" s="208">
        <f>I17</f>
        <v>575</v>
      </c>
      <c r="K9" s="189" t="str">
        <f>B17</f>
        <v>ELKE Rakvere</v>
      </c>
      <c r="L9" s="190">
        <f>SUM(L10:L12)</f>
        <v>337</v>
      </c>
      <c r="M9" s="210">
        <f>SUM(M10:M12)</f>
        <v>497</v>
      </c>
      <c r="N9" s="208">
        <f>M13</f>
        <v>511</v>
      </c>
      <c r="O9" s="189" t="str">
        <f>B13</f>
        <v>Rakvere Bowling</v>
      </c>
      <c r="P9" s="190">
        <f>SUM(P10:P12)</f>
        <v>328</v>
      </c>
      <c r="Q9" s="185">
        <f>SUM(Q10:Q12)</f>
        <v>488</v>
      </c>
      <c r="R9" s="208">
        <f>Q25</f>
        <v>535</v>
      </c>
      <c r="S9" s="189" t="str">
        <f>B25</f>
        <v>MRL</v>
      </c>
      <c r="T9" s="190">
        <f>SUM(T10:T12)</f>
        <v>307</v>
      </c>
      <c r="U9" s="211">
        <f>SUM(U10:U12)</f>
        <v>467</v>
      </c>
      <c r="V9" s="208">
        <f>U5</f>
        <v>470</v>
      </c>
      <c r="W9" s="189" t="str">
        <f>B5</f>
        <v>BMF</v>
      </c>
      <c r="X9" s="192">
        <f t="shared" si="0"/>
        <v>2377</v>
      </c>
      <c r="Y9" s="190">
        <f>SUM(Y10:Y12)</f>
        <v>1577</v>
      </c>
      <c r="Z9" s="212">
        <f>AVERAGE(Z10,Z11,Z12)</f>
        <v>158.46666666666667</v>
      </c>
      <c r="AA9" s="194">
        <f>AVERAGE(AA10,AA11,AA12)</f>
        <v>105.13333333333333</v>
      </c>
      <c r="AB9" s="282">
        <f>F10+J10+N10+R10+V10</f>
        <v>1</v>
      </c>
    </row>
    <row r="10" spans="1:28" s="195" customFormat="1" ht="16.2" customHeight="1" x14ac:dyDescent="0.25">
      <c r="A10" s="247"/>
      <c r="B10" s="222" t="s">
        <v>190</v>
      </c>
      <c r="C10" s="227">
        <v>60</v>
      </c>
      <c r="D10" s="196">
        <v>65</v>
      </c>
      <c r="E10" s="197">
        <f>D10+C10</f>
        <v>125</v>
      </c>
      <c r="F10" s="285">
        <v>1</v>
      </c>
      <c r="G10" s="286"/>
      <c r="H10" s="198">
        <v>76</v>
      </c>
      <c r="I10" s="199">
        <f>H10+C10</f>
        <v>136</v>
      </c>
      <c r="J10" s="285">
        <v>0</v>
      </c>
      <c r="K10" s="286"/>
      <c r="L10" s="198">
        <v>86</v>
      </c>
      <c r="M10" s="199">
        <f>L10+C10</f>
        <v>146</v>
      </c>
      <c r="N10" s="285">
        <v>0</v>
      </c>
      <c r="O10" s="286"/>
      <c r="P10" s="198">
        <v>70</v>
      </c>
      <c r="Q10" s="197">
        <f>P10+C10</f>
        <v>130</v>
      </c>
      <c r="R10" s="285">
        <v>0</v>
      </c>
      <c r="S10" s="286"/>
      <c r="T10" s="196">
        <v>85</v>
      </c>
      <c r="U10" s="197">
        <f>T10+C10</f>
        <v>145</v>
      </c>
      <c r="V10" s="285">
        <v>0</v>
      </c>
      <c r="W10" s="286"/>
      <c r="X10" s="199">
        <f t="shared" si="0"/>
        <v>682</v>
      </c>
      <c r="Y10" s="198">
        <f>D10+H10+L10+P10+T10</f>
        <v>382</v>
      </c>
      <c r="Z10" s="200">
        <f>AVERAGE(E10,I10,M10,Q10,U10)</f>
        <v>136.4</v>
      </c>
      <c r="AA10" s="201">
        <f>AVERAGE(E10,I10,M10,Q10,U10)-C10</f>
        <v>76.400000000000006</v>
      </c>
      <c r="AB10" s="283"/>
    </row>
    <row r="11" spans="1:28" s="195" customFormat="1" ht="16.2" customHeight="1" x14ac:dyDescent="0.25">
      <c r="A11" s="247"/>
      <c r="B11" s="223" t="s">
        <v>191</v>
      </c>
      <c r="C11" s="227">
        <v>60</v>
      </c>
      <c r="D11" s="196">
        <v>72</v>
      </c>
      <c r="E11" s="197">
        <f t="shared" ref="E11:E12" si="6">D11+C11</f>
        <v>132</v>
      </c>
      <c r="F11" s="287"/>
      <c r="G11" s="288"/>
      <c r="H11" s="198">
        <v>56</v>
      </c>
      <c r="I11" s="199">
        <f t="shared" ref="I11:I12" si="7">H11+C11</f>
        <v>116</v>
      </c>
      <c r="J11" s="287"/>
      <c r="K11" s="288"/>
      <c r="L11" s="198">
        <v>104</v>
      </c>
      <c r="M11" s="199">
        <f t="shared" ref="M11:M12" si="8">L11+C11</f>
        <v>164</v>
      </c>
      <c r="N11" s="287"/>
      <c r="O11" s="288"/>
      <c r="P11" s="196">
        <v>144</v>
      </c>
      <c r="Q11" s="197">
        <f t="shared" ref="Q11:Q12" si="9">P11+C11</f>
        <v>204</v>
      </c>
      <c r="R11" s="287"/>
      <c r="S11" s="288"/>
      <c r="T11" s="196">
        <v>75</v>
      </c>
      <c r="U11" s="197">
        <f t="shared" ref="U11:U12" si="10">T11+C11</f>
        <v>135</v>
      </c>
      <c r="V11" s="287"/>
      <c r="W11" s="288"/>
      <c r="X11" s="199">
        <f t="shared" si="0"/>
        <v>751</v>
      </c>
      <c r="Y11" s="198">
        <f>D11+H11+L11+P11+T11</f>
        <v>451</v>
      </c>
      <c r="Z11" s="200">
        <f>AVERAGE(E11,I11,M11,Q11,U11)</f>
        <v>150.19999999999999</v>
      </c>
      <c r="AA11" s="201">
        <f>AVERAGE(E11,I11,M11,Q11,U11)-C11</f>
        <v>90.199999999999989</v>
      </c>
      <c r="AB11" s="283"/>
    </row>
    <row r="12" spans="1:28" s="195" customFormat="1" ht="16.8" customHeight="1" thickBot="1" x14ac:dyDescent="0.35">
      <c r="A12" s="247"/>
      <c r="B12" s="202" t="s">
        <v>189</v>
      </c>
      <c r="C12" s="228">
        <v>40</v>
      </c>
      <c r="D12" s="203">
        <v>167</v>
      </c>
      <c r="E12" s="197">
        <f t="shared" si="6"/>
        <v>207</v>
      </c>
      <c r="F12" s="289"/>
      <c r="G12" s="290"/>
      <c r="H12" s="204">
        <v>169</v>
      </c>
      <c r="I12" s="199">
        <f t="shared" si="7"/>
        <v>209</v>
      </c>
      <c r="J12" s="289"/>
      <c r="K12" s="290"/>
      <c r="L12" s="198">
        <v>147</v>
      </c>
      <c r="M12" s="199">
        <f t="shared" si="8"/>
        <v>187</v>
      </c>
      <c r="N12" s="289"/>
      <c r="O12" s="290"/>
      <c r="P12" s="196">
        <v>114</v>
      </c>
      <c r="Q12" s="197">
        <f t="shared" si="9"/>
        <v>154</v>
      </c>
      <c r="R12" s="289"/>
      <c r="S12" s="290"/>
      <c r="T12" s="196">
        <v>147</v>
      </c>
      <c r="U12" s="197">
        <f t="shared" si="10"/>
        <v>187</v>
      </c>
      <c r="V12" s="289"/>
      <c r="W12" s="290"/>
      <c r="X12" s="205">
        <f t="shared" si="0"/>
        <v>944</v>
      </c>
      <c r="Y12" s="204">
        <f>D12+H12+L12+P12+T12</f>
        <v>744</v>
      </c>
      <c r="Z12" s="206">
        <f>AVERAGE(E12,I12,M12,Q12,U12)</f>
        <v>188.8</v>
      </c>
      <c r="AA12" s="207">
        <f>AVERAGE(E12,I12,M12,Q12,U12)-C12</f>
        <v>148.80000000000001</v>
      </c>
      <c r="AB12" s="284"/>
    </row>
    <row r="13" spans="1:28" s="195" customFormat="1" ht="44.4" customHeight="1" thickBot="1" x14ac:dyDescent="0.3">
      <c r="A13" s="247"/>
      <c r="B13" s="182" t="s">
        <v>120</v>
      </c>
      <c r="C13" s="229">
        <f>SUM(C14:C16)</f>
        <v>150</v>
      </c>
      <c r="D13" s="183">
        <f>SUM(D14:D16)</f>
        <v>364</v>
      </c>
      <c r="E13" s="208">
        <f>SUM(E14:E16)</f>
        <v>514</v>
      </c>
      <c r="F13" s="208">
        <f>E17</f>
        <v>514</v>
      </c>
      <c r="G13" s="189" t="str">
        <f>B17</f>
        <v>ELKE Rakvere</v>
      </c>
      <c r="H13" s="209">
        <f>SUM(H14:H16)</f>
        <v>378</v>
      </c>
      <c r="I13" s="208">
        <f>SUM(I14:I16)</f>
        <v>528</v>
      </c>
      <c r="J13" s="208">
        <f>I25</f>
        <v>427</v>
      </c>
      <c r="K13" s="189" t="str">
        <f>B25</f>
        <v>MRL</v>
      </c>
      <c r="L13" s="190">
        <f>SUM(L14:L16)</f>
        <v>361</v>
      </c>
      <c r="M13" s="208">
        <f>SUM(M14:M16)</f>
        <v>511</v>
      </c>
      <c r="N13" s="208">
        <f>M9</f>
        <v>497</v>
      </c>
      <c r="O13" s="189" t="str">
        <f>B9</f>
        <v>Külalised</v>
      </c>
      <c r="P13" s="190">
        <f>SUM(P14:P16)</f>
        <v>408</v>
      </c>
      <c r="Q13" s="208">
        <f>SUM(Q14:Q16)</f>
        <v>558</v>
      </c>
      <c r="R13" s="208">
        <f>Q5</f>
        <v>547</v>
      </c>
      <c r="S13" s="189" t="str">
        <f>B5</f>
        <v>BMF</v>
      </c>
      <c r="T13" s="190">
        <f>SUM(T14:T16)</f>
        <v>330</v>
      </c>
      <c r="U13" s="208">
        <f>SUM(U14:U16)</f>
        <v>480</v>
      </c>
      <c r="V13" s="208">
        <f>U21</f>
        <v>536</v>
      </c>
      <c r="W13" s="189" t="str">
        <f>B21</f>
        <v>Viru Batuudid</v>
      </c>
      <c r="X13" s="192">
        <f t="shared" si="0"/>
        <v>2591</v>
      </c>
      <c r="Y13" s="190">
        <f>SUM(Y14:Y16)</f>
        <v>1841</v>
      </c>
      <c r="Z13" s="212">
        <f>AVERAGE(Z14,Z15,Z16)</f>
        <v>172.73333333333335</v>
      </c>
      <c r="AA13" s="194">
        <f>AVERAGE(AA14,AA15,AA16)</f>
        <v>122.73333333333335</v>
      </c>
      <c r="AB13" s="282">
        <f>F14+J14+N14+R14+V14</f>
        <v>3.5</v>
      </c>
    </row>
    <row r="14" spans="1:28" s="195" customFormat="1" ht="16.2" customHeight="1" x14ac:dyDescent="0.25">
      <c r="A14" s="247"/>
      <c r="B14" s="248" t="s">
        <v>186</v>
      </c>
      <c r="C14" s="227">
        <v>60</v>
      </c>
      <c r="D14" s="196">
        <v>101</v>
      </c>
      <c r="E14" s="197">
        <f>D14+C14</f>
        <v>161</v>
      </c>
      <c r="F14" s="285">
        <v>0.5</v>
      </c>
      <c r="G14" s="286"/>
      <c r="H14" s="198">
        <v>63</v>
      </c>
      <c r="I14" s="199">
        <f>H14+C14</f>
        <v>123</v>
      </c>
      <c r="J14" s="285">
        <v>1</v>
      </c>
      <c r="K14" s="286"/>
      <c r="L14" s="198">
        <v>90</v>
      </c>
      <c r="M14" s="199">
        <f>L14+C14</f>
        <v>150</v>
      </c>
      <c r="N14" s="285">
        <v>1</v>
      </c>
      <c r="O14" s="286"/>
      <c r="P14" s="198">
        <v>85</v>
      </c>
      <c r="Q14" s="197">
        <f>P14+C14</f>
        <v>145</v>
      </c>
      <c r="R14" s="285">
        <v>1</v>
      </c>
      <c r="S14" s="286"/>
      <c r="T14" s="196">
        <v>78</v>
      </c>
      <c r="U14" s="197">
        <f>T14+C14</f>
        <v>138</v>
      </c>
      <c r="V14" s="285">
        <v>0</v>
      </c>
      <c r="W14" s="286"/>
      <c r="X14" s="199">
        <f t="shared" si="0"/>
        <v>717</v>
      </c>
      <c r="Y14" s="198">
        <f>D14+H14+L14+P14+T14</f>
        <v>417</v>
      </c>
      <c r="Z14" s="200">
        <f>AVERAGE(E14,I14,M14,Q14,U14)</f>
        <v>143.4</v>
      </c>
      <c r="AA14" s="201">
        <f>AVERAGE(E14,I14,M14,Q14,U14)-C14</f>
        <v>83.4</v>
      </c>
      <c r="AB14" s="283"/>
    </row>
    <row r="15" spans="1:28" s="195" customFormat="1" ht="16.2" customHeight="1" x14ac:dyDescent="0.25">
      <c r="A15" s="247"/>
      <c r="B15" s="249" t="s">
        <v>187</v>
      </c>
      <c r="C15" s="227">
        <v>60</v>
      </c>
      <c r="D15" s="196">
        <v>115</v>
      </c>
      <c r="E15" s="197">
        <f t="shared" ref="E15:E16" si="11">D15+C15</f>
        <v>175</v>
      </c>
      <c r="F15" s="287"/>
      <c r="G15" s="288"/>
      <c r="H15" s="198">
        <v>124</v>
      </c>
      <c r="I15" s="199">
        <f t="shared" ref="I15:I16" si="12">H15+C15</f>
        <v>184</v>
      </c>
      <c r="J15" s="287"/>
      <c r="K15" s="288"/>
      <c r="L15" s="198">
        <v>143</v>
      </c>
      <c r="M15" s="199">
        <f t="shared" ref="M15:M16" si="13">L15+C15</f>
        <v>203</v>
      </c>
      <c r="N15" s="287"/>
      <c r="O15" s="288"/>
      <c r="P15" s="196">
        <v>93</v>
      </c>
      <c r="Q15" s="197">
        <f t="shared" ref="Q15:Q16" si="14">P15+C15</f>
        <v>153</v>
      </c>
      <c r="R15" s="287"/>
      <c r="S15" s="288"/>
      <c r="T15" s="196">
        <v>105</v>
      </c>
      <c r="U15" s="197">
        <f t="shared" ref="U15:U16" si="15">T15+C15</f>
        <v>165</v>
      </c>
      <c r="V15" s="287"/>
      <c r="W15" s="288"/>
      <c r="X15" s="199">
        <f t="shared" si="0"/>
        <v>880</v>
      </c>
      <c r="Y15" s="198">
        <f>D15+H15+L15+P15+T15</f>
        <v>580</v>
      </c>
      <c r="Z15" s="200">
        <f>AVERAGE(E15,I15,M15,Q15,U15)</f>
        <v>176</v>
      </c>
      <c r="AA15" s="201">
        <f>AVERAGE(E15,I15,M15,Q15,U15)-C15</f>
        <v>116</v>
      </c>
      <c r="AB15" s="283"/>
    </row>
    <row r="16" spans="1:28" s="195" customFormat="1" ht="16.8" customHeight="1" thickBot="1" x14ac:dyDescent="0.35">
      <c r="A16" s="247"/>
      <c r="B16" s="202" t="s">
        <v>188</v>
      </c>
      <c r="C16" s="228">
        <v>30</v>
      </c>
      <c r="D16" s="203">
        <v>148</v>
      </c>
      <c r="E16" s="197">
        <f t="shared" si="11"/>
        <v>178</v>
      </c>
      <c r="F16" s="289"/>
      <c r="G16" s="290"/>
      <c r="H16" s="204">
        <v>191</v>
      </c>
      <c r="I16" s="199">
        <f t="shared" si="12"/>
        <v>221</v>
      </c>
      <c r="J16" s="289"/>
      <c r="K16" s="290"/>
      <c r="L16" s="198">
        <v>128</v>
      </c>
      <c r="M16" s="199">
        <f t="shared" si="13"/>
        <v>158</v>
      </c>
      <c r="N16" s="289"/>
      <c r="O16" s="290"/>
      <c r="P16" s="196">
        <v>230</v>
      </c>
      <c r="Q16" s="197">
        <f t="shared" si="14"/>
        <v>260</v>
      </c>
      <c r="R16" s="289"/>
      <c r="S16" s="290"/>
      <c r="T16" s="196">
        <v>147</v>
      </c>
      <c r="U16" s="197">
        <f t="shared" si="15"/>
        <v>177</v>
      </c>
      <c r="V16" s="289"/>
      <c r="W16" s="290"/>
      <c r="X16" s="205">
        <f t="shared" si="0"/>
        <v>994</v>
      </c>
      <c r="Y16" s="204">
        <f>D16+H16+L16+P16+T16</f>
        <v>844</v>
      </c>
      <c r="Z16" s="206">
        <f>AVERAGE(E16,I16,M16,Q16,U16)</f>
        <v>198.8</v>
      </c>
      <c r="AA16" s="207">
        <f>AVERAGE(E16,I16,M16,Q16,U16)-C16</f>
        <v>168.8</v>
      </c>
      <c r="AB16" s="284"/>
    </row>
    <row r="17" spans="1:28" s="195" customFormat="1" ht="48.75" customHeight="1" thickBot="1" x14ac:dyDescent="0.3">
      <c r="A17" s="247"/>
      <c r="B17" s="224" t="s">
        <v>121</v>
      </c>
      <c r="C17" s="229">
        <f>SUM(C18:C20)</f>
        <v>146</v>
      </c>
      <c r="D17" s="183">
        <f>SUM(D18:D20)</f>
        <v>368</v>
      </c>
      <c r="E17" s="208">
        <f>SUM(E18:E20)</f>
        <v>514</v>
      </c>
      <c r="F17" s="208">
        <f>E13</f>
        <v>514</v>
      </c>
      <c r="G17" s="189" t="str">
        <f>B13</f>
        <v>Rakvere Bowling</v>
      </c>
      <c r="H17" s="218">
        <f>SUM(H18:H20)</f>
        <v>429</v>
      </c>
      <c r="I17" s="208">
        <f>SUM(I18:I20)</f>
        <v>575</v>
      </c>
      <c r="J17" s="208">
        <f>I9</f>
        <v>461</v>
      </c>
      <c r="K17" s="189" t="str">
        <f>B9</f>
        <v>Külalised</v>
      </c>
      <c r="L17" s="191">
        <f>SUM(L18:L20)</f>
        <v>457</v>
      </c>
      <c r="M17" s="211">
        <f>SUM(M18:M20)</f>
        <v>603</v>
      </c>
      <c r="N17" s="208">
        <f>M5</f>
        <v>539</v>
      </c>
      <c r="O17" s="189" t="str">
        <f>B5</f>
        <v>BMF</v>
      </c>
      <c r="P17" s="190">
        <f>SUM(P18:P20)</f>
        <v>407</v>
      </c>
      <c r="Q17" s="211">
        <f>SUM(Q18:Q20)</f>
        <v>553</v>
      </c>
      <c r="R17" s="208">
        <f>Q21</f>
        <v>499</v>
      </c>
      <c r="S17" s="189" t="str">
        <f>B21</f>
        <v>Viru Batuudid</v>
      </c>
      <c r="T17" s="190">
        <f>SUM(T18:T20)</f>
        <v>426</v>
      </c>
      <c r="U17" s="211">
        <f>SUM(U18:U20)</f>
        <v>572</v>
      </c>
      <c r="V17" s="208">
        <f>U25</f>
        <v>506</v>
      </c>
      <c r="W17" s="189" t="str">
        <f>B25</f>
        <v>MRL</v>
      </c>
      <c r="X17" s="192">
        <f t="shared" si="0"/>
        <v>2817</v>
      </c>
      <c r="Y17" s="190">
        <f>SUM(Y18:Y20)</f>
        <v>2087</v>
      </c>
      <c r="Z17" s="212">
        <f>AVERAGE(Z18,Z19,Z20)</f>
        <v>187.79999999999998</v>
      </c>
      <c r="AA17" s="194">
        <f>AVERAGE(AA18,AA19,AA20)</f>
        <v>139.13333333333333</v>
      </c>
      <c r="AB17" s="282">
        <f>F18+J18+N18+R18+V18</f>
        <v>4.5</v>
      </c>
    </row>
    <row r="18" spans="1:28" s="195" customFormat="1" ht="16.2" customHeight="1" x14ac:dyDescent="0.25">
      <c r="A18" s="247"/>
      <c r="B18" s="222" t="s">
        <v>178</v>
      </c>
      <c r="C18" s="227">
        <v>51</v>
      </c>
      <c r="D18" s="196">
        <v>88</v>
      </c>
      <c r="E18" s="197">
        <f>D18+C18</f>
        <v>139</v>
      </c>
      <c r="F18" s="285">
        <v>0.5</v>
      </c>
      <c r="G18" s="286"/>
      <c r="H18" s="198">
        <v>129</v>
      </c>
      <c r="I18" s="199">
        <f>H18+C18</f>
        <v>180</v>
      </c>
      <c r="J18" s="285">
        <v>1</v>
      </c>
      <c r="K18" s="286"/>
      <c r="L18" s="198">
        <v>104</v>
      </c>
      <c r="M18" s="199">
        <f>L18+C18</f>
        <v>155</v>
      </c>
      <c r="N18" s="285">
        <v>1</v>
      </c>
      <c r="O18" s="286"/>
      <c r="P18" s="198">
        <v>144</v>
      </c>
      <c r="Q18" s="197">
        <f>P18+C18</f>
        <v>195</v>
      </c>
      <c r="R18" s="285">
        <v>1</v>
      </c>
      <c r="S18" s="286"/>
      <c r="T18" s="196">
        <v>144</v>
      </c>
      <c r="U18" s="197">
        <f>T18+C18</f>
        <v>195</v>
      </c>
      <c r="V18" s="285">
        <v>1</v>
      </c>
      <c r="W18" s="286"/>
      <c r="X18" s="199">
        <f t="shared" si="0"/>
        <v>864</v>
      </c>
      <c r="Y18" s="198">
        <f>D18+H18+L18+P18+T18</f>
        <v>609</v>
      </c>
      <c r="Z18" s="200">
        <f>AVERAGE(E18,I18,M18,Q18,U18)</f>
        <v>172.8</v>
      </c>
      <c r="AA18" s="201">
        <f>AVERAGE(E18,I18,M18,Q18,U18)-C18</f>
        <v>121.80000000000001</v>
      </c>
      <c r="AB18" s="283"/>
    </row>
    <row r="19" spans="1:28" s="195" customFormat="1" ht="16.2" customHeight="1" x14ac:dyDescent="0.25">
      <c r="A19" s="247"/>
      <c r="B19" s="223" t="s">
        <v>179</v>
      </c>
      <c r="C19" s="227">
        <v>44</v>
      </c>
      <c r="D19" s="196">
        <v>183</v>
      </c>
      <c r="E19" s="197">
        <f t="shared" ref="E19:E20" si="16">D19+C19</f>
        <v>227</v>
      </c>
      <c r="F19" s="287"/>
      <c r="G19" s="288"/>
      <c r="H19" s="198">
        <v>161</v>
      </c>
      <c r="I19" s="199">
        <f t="shared" ref="I19:I20" si="17">H19+C19</f>
        <v>205</v>
      </c>
      <c r="J19" s="287"/>
      <c r="K19" s="288"/>
      <c r="L19" s="198">
        <v>178</v>
      </c>
      <c r="M19" s="199">
        <f t="shared" ref="M19:M20" si="18">L19+C19</f>
        <v>222</v>
      </c>
      <c r="N19" s="287"/>
      <c r="O19" s="288"/>
      <c r="P19" s="196">
        <v>137</v>
      </c>
      <c r="Q19" s="197">
        <f t="shared" ref="Q19:Q20" si="19">P19+C19</f>
        <v>181</v>
      </c>
      <c r="R19" s="287"/>
      <c r="S19" s="288"/>
      <c r="T19" s="196">
        <v>142</v>
      </c>
      <c r="U19" s="197">
        <f t="shared" ref="U19:U20" si="20">T19+C19</f>
        <v>186</v>
      </c>
      <c r="V19" s="287"/>
      <c r="W19" s="288"/>
      <c r="X19" s="199">
        <f t="shared" si="0"/>
        <v>1021</v>
      </c>
      <c r="Y19" s="198">
        <f>D19+H19+L19+P19+T19</f>
        <v>801</v>
      </c>
      <c r="Z19" s="200">
        <f>AVERAGE(E19,I19,M19,Q19,U19)</f>
        <v>204.2</v>
      </c>
      <c r="AA19" s="201">
        <f>AVERAGE(E19,I19,M19,Q19,U19)-C19</f>
        <v>160.19999999999999</v>
      </c>
      <c r="AB19" s="283"/>
    </row>
    <row r="20" spans="1:28" s="195" customFormat="1" ht="16.8" customHeight="1" thickBot="1" x14ac:dyDescent="0.35">
      <c r="A20" s="247"/>
      <c r="B20" s="202" t="s">
        <v>177</v>
      </c>
      <c r="C20" s="228">
        <v>51</v>
      </c>
      <c r="D20" s="203">
        <v>97</v>
      </c>
      <c r="E20" s="197">
        <f t="shared" si="16"/>
        <v>148</v>
      </c>
      <c r="F20" s="289"/>
      <c r="G20" s="290"/>
      <c r="H20" s="204">
        <v>139</v>
      </c>
      <c r="I20" s="199">
        <f t="shared" si="17"/>
        <v>190</v>
      </c>
      <c r="J20" s="289"/>
      <c r="K20" s="290"/>
      <c r="L20" s="198">
        <v>175</v>
      </c>
      <c r="M20" s="199">
        <f t="shared" si="18"/>
        <v>226</v>
      </c>
      <c r="N20" s="289"/>
      <c r="O20" s="290"/>
      <c r="P20" s="196">
        <v>126</v>
      </c>
      <c r="Q20" s="197">
        <f t="shared" si="19"/>
        <v>177</v>
      </c>
      <c r="R20" s="289"/>
      <c r="S20" s="290"/>
      <c r="T20" s="196">
        <v>140</v>
      </c>
      <c r="U20" s="197">
        <f t="shared" si="20"/>
        <v>191</v>
      </c>
      <c r="V20" s="289"/>
      <c r="W20" s="290"/>
      <c r="X20" s="205">
        <f t="shared" si="0"/>
        <v>932</v>
      </c>
      <c r="Y20" s="204">
        <f>D20+H20+L20+P20+T20</f>
        <v>677</v>
      </c>
      <c r="Z20" s="206">
        <f>AVERAGE(E20,I20,M20,Q20,U20)</f>
        <v>186.4</v>
      </c>
      <c r="AA20" s="207">
        <f>AVERAGE(E20,I20,M20,Q20,U20)-C20</f>
        <v>135.4</v>
      </c>
      <c r="AB20" s="284"/>
    </row>
    <row r="21" spans="1:28" s="195" customFormat="1" ht="48.75" customHeight="1" thickBot="1" x14ac:dyDescent="0.3">
      <c r="A21" s="247"/>
      <c r="B21" s="224" t="s">
        <v>175</v>
      </c>
      <c r="C21" s="230">
        <f>SUM(C22:C24)</f>
        <v>162</v>
      </c>
      <c r="D21" s="183">
        <f>SUM(D22:D24)</f>
        <v>287</v>
      </c>
      <c r="E21" s="208">
        <f>SUM(E22:E24)</f>
        <v>449</v>
      </c>
      <c r="F21" s="208">
        <f>E9</f>
        <v>464</v>
      </c>
      <c r="G21" s="189" t="str">
        <f>B9</f>
        <v>Külalised</v>
      </c>
      <c r="H21" s="209">
        <f>SUM(H22:H24)</f>
        <v>360</v>
      </c>
      <c r="I21" s="208">
        <f>SUM(I22:I24)</f>
        <v>522</v>
      </c>
      <c r="J21" s="208">
        <f>I5</f>
        <v>449</v>
      </c>
      <c r="K21" s="189" t="str">
        <f>B5</f>
        <v>BMF</v>
      </c>
      <c r="L21" s="190">
        <f>SUM(L22:L24)</f>
        <v>274</v>
      </c>
      <c r="M21" s="210">
        <f>SUM(M22:M24)</f>
        <v>436</v>
      </c>
      <c r="N21" s="208">
        <f>M25</f>
        <v>494</v>
      </c>
      <c r="O21" s="189" t="str">
        <f>B25</f>
        <v>MRL</v>
      </c>
      <c r="P21" s="190">
        <f>SUM(P22:P24)</f>
        <v>337</v>
      </c>
      <c r="Q21" s="210">
        <f>SUM(Q22:Q24)</f>
        <v>499</v>
      </c>
      <c r="R21" s="208">
        <f>Q17</f>
        <v>553</v>
      </c>
      <c r="S21" s="189" t="str">
        <f>B17</f>
        <v>ELKE Rakvere</v>
      </c>
      <c r="T21" s="190">
        <f>SUM(T22:T24)</f>
        <v>374</v>
      </c>
      <c r="U21" s="210">
        <f>SUM(U22:U24)</f>
        <v>536</v>
      </c>
      <c r="V21" s="208">
        <f>U13</f>
        <v>480</v>
      </c>
      <c r="W21" s="189" t="str">
        <f>B13</f>
        <v>Rakvere Bowling</v>
      </c>
      <c r="X21" s="192">
        <f t="shared" si="0"/>
        <v>2442</v>
      </c>
      <c r="Y21" s="190">
        <f>SUM(Y22:Y24)</f>
        <v>1632</v>
      </c>
      <c r="Z21" s="212">
        <f>AVERAGE(Z22,Z23,Z24)</f>
        <v>162.79999999999998</v>
      </c>
      <c r="AA21" s="194">
        <f>AVERAGE(AA22,AA23,AA24)</f>
        <v>108.8</v>
      </c>
      <c r="AB21" s="282">
        <f>F22+J22+N22+R22+V22</f>
        <v>2</v>
      </c>
    </row>
    <row r="22" spans="1:28" s="195" customFormat="1" ht="16.2" customHeight="1" x14ac:dyDescent="0.25">
      <c r="A22" s="247"/>
      <c r="B22" s="219" t="s">
        <v>180</v>
      </c>
      <c r="C22" s="227">
        <v>60</v>
      </c>
      <c r="D22" s="196">
        <v>116</v>
      </c>
      <c r="E22" s="197">
        <f>D22+C22</f>
        <v>176</v>
      </c>
      <c r="F22" s="285">
        <v>0</v>
      </c>
      <c r="G22" s="286"/>
      <c r="H22" s="198">
        <v>143</v>
      </c>
      <c r="I22" s="199">
        <f>H22+C22</f>
        <v>203</v>
      </c>
      <c r="J22" s="285">
        <v>1</v>
      </c>
      <c r="K22" s="286"/>
      <c r="L22" s="198">
        <v>99</v>
      </c>
      <c r="M22" s="199">
        <f>L22+C22</f>
        <v>159</v>
      </c>
      <c r="N22" s="285">
        <v>0</v>
      </c>
      <c r="O22" s="286"/>
      <c r="P22" s="198">
        <v>115</v>
      </c>
      <c r="Q22" s="197">
        <f>P22+C22</f>
        <v>175</v>
      </c>
      <c r="R22" s="285">
        <v>0</v>
      </c>
      <c r="S22" s="286"/>
      <c r="T22" s="196">
        <v>123</v>
      </c>
      <c r="U22" s="197">
        <f>T22+C22</f>
        <v>183</v>
      </c>
      <c r="V22" s="285">
        <v>1</v>
      </c>
      <c r="W22" s="286"/>
      <c r="X22" s="199">
        <f t="shared" si="0"/>
        <v>896</v>
      </c>
      <c r="Y22" s="198">
        <f>D22+H22+L22+P22+T22</f>
        <v>596</v>
      </c>
      <c r="Z22" s="200">
        <f>AVERAGE(E22,I22,M22,Q22,U22)</f>
        <v>179.2</v>
      </c>
      <c r="AA22" s="201">
        <f>AVERAGE(E22,I22,M22,Q22,U22)-C22</f>
        <v>119.19999999999999</v>
      </c>
      <c r="AB22" s="283"/>
    </row>
    <row r="23" spans="1:28" s="195" customFormat="1" ht="16.2" customHeight="1" x14ac:dyDescent="0.25">
      <c r="A23" s="247"/>
      <c r="B23" s="220" t="s">
        <v>181</v>
      </c>
      <c r="C23" s="227">
        <v>60</v>
      </c>
      <c r="D23" s="196">
        <v>65</v>
      </c>
      <c r="E23" s="197">
        <f t="shared" ref="E23:E24" si="21">D23+C23</f>
        <v>125</v>
      </c>
      <c r="F23" s="287"/>
      <c r="G23" s="288"/>
      <c r="H23" s="198">
        <v>72</v>
      </c>
      <c r="I23" s="199">
        <f t="shared" ref="I23:I24" si="22">H23+C23</f>
        <v>132</v>
      </c>
      <c r="J23" s="287"/>
      <c r="K23" s="288"/>
      <c r="L23" s="198">
        <v>63</v>
      </c>
      <c r="M23" s="199">
        <f t="shared" ref="M23:M24" si="23">L23+C23</f>
        <v>123</v>
      </c>
      <c r="N23" s="287"/>
      <c r="O23" s="288"/>
      <c r="P23" s="196">
        <v>87</v>
      </c>
      <c r="Q23" s="197">
        <f t="shared" ref="Q23:Q24" si="24">P23+C23</f>
        <v>147</v>
      </c>
      <c r="R23" s="287"/>
      <c r="S23" s="288"/>
      <c r="T23" s="196">
        <v>119</v>
      </c>
      <c r="U23" s="197">
        <f t="shared" ref="U23:U24" si="25">T23+C23</f>
        <v>179</v>
      </c>
      <c r="V23" s="287"/>
      <c r="W23" s="288"/>
      <c r="X23" s="199">
        <f t="shared" si="0"/>
        <v>706</v>
      </c>
      <c r="Y23" s="198">
        <f>D23+H23+L23+P23+T23</f>
        <v>406</v>
      </c>
      <c r="Z23" s="200">
        <f>AVERAGE(E23,I23,M23,Q23,U23)</f>
        <v>141.19999999999999</v>
      </c>
      <c r="AA23" s="201">
        <f>AVERAGE(E23,I23,M23,Q23,U23)-C23</f>
        <v>81.199999999999989</v>
      </c>
      <c r="AB23" s="283"/>
    </row>
    <row r="24" spans="1:28" s="195" customFormat="1" ht="16.8" customHeight="1" thickBot="1" x14ac:dyDescent="0.35">
      <c r="A24" s="247"/>
      <c r="B24" s="221" t="s">
        <v>182</v>
      </c>
      <c r="C24" s="228">
        <v>42</v>
      </c>
      <c r="D24" s="203">
        <v>106</v>
      </c>
      <c r="E24" s="197">
        <f t="shared" si="21"/>
        <v>148</v>
      </c>
      <c r="F24" s="289"/>
      <c r="G24" s="290"/>
      <c r="H24" s="204">
        <v>145</v>
      </c>
      <c r="I24" s="199">
        <f t="shared" si="22"/>
        <v>187</v>
      </c>
      <c r="J24" s="289"/>
      <c r="K24" s="290"/>
      <c r="L24" s="198">
        <v>112</v>
      </c>
      <c r="M24" s="199">
        <f t="shared" si="23"/>
        <v>154</v>
      </c>
      <c r="N24" s="289"/>
      <c r="O24" s="290"/>
      <c r="P24" s="196">
        <v>135</v>
      </c>
      <c r="Q24" s="197">
        <f t="shared" si="24"/>
        <v>177</v>
      </c>
      <c r="R24" s="289"/>
      <c r="S24" s="290"/>
      <c r="T24" s="196">
        <v>132</v>
      </c>
      <c r="U24" s="197">
        <f t="shared" si="25"/>
        <v>174</v>
      </c>
      <c r="V24" s="289"/>
      <c r="W24" s="290"/>
      <c r="X24" s="205">
        <f t="shared" si="0"/>
        <v>840</v>
      </c>
      <c r="Y24" s="204">
        <f>D24+H24+L24+P24+T24</f>
        <v>630</v>
      </c>
      <c r="Z24" s="206">
        <f>AVERAGE(E24,I24,M24,Q24,U24)</f>
        <v>168</v>
      </c>
      <c r="AA24" s="207">
        <f>AVERAGE(E24,I24,M24,Q24,U24)-C24</f>
        <v>126</v>
      </c>
      <c r="AB24" s="284"/>
    </row>
    <row r="25" spans="1:28" s="195" customFormat="1" ht="48.75" customHeight="1" thickBot="1" x14ac:dyDescent="0.3">
      <c r="A25" s="247"/>
      <c r="B25" s="217" t="s">
        <v>176</v>
      </c>
      <c r="C25" s="230">
        <f>SUM(C26:C28)</f>
        <v>148</v>
      </c>
      <c r="D25" s="183">
        <f>SUM(D26:D28)</f>
        <v>274</v>
      </c>
      <c r="E25" s="208">
        <f>SUM(E26:E28)</f>
        <v>422</v>
      </c>
      <c r="F25" s="208">
        <f>E5</f>
        <v>533</v>
      </c>
      <c r="G25" s="189" t="str">
        <f>B5</f>
        <v>BMF</v>
      </c>
      <c r="H25" s="209">
        <f>SUM(H26:H28)</f>
        <v>279</v>
      </c>
      <c r="I25" s="208">
        <f>SUM(I26:I28)</f>
        <v>427</v>
      </c>
      <c r="J25" s="208">
        <f>I13</f>
        <v>528</v>
      </c>
      <c r="K25" s="189" t="str">
        <f>B13</f>
        <v>Rakvere Bowling</v>
      </c>
      <c r="L25" s="191">
        <f>SUM(L26:L28)</f>
        <v>346</v>
      </c>
      <c r="M25" s="211">
        <f>SUM(M26:M28)</f>
        <v>494</v>
      </c>
      <c r="N25" s="208">
        <f>M21</f>
        <v>436</v>
      </c>
      <c r="O25" s="189" t="str">
        <f>B21</f>
        <v>Viru Batuudid</v>
      </c>
      <c r="P25" s="190">
        <f>SUM(P26:P28)</f>
        <v>387</v>
      </c>
      <c r="Q25" s="211">
        <f>SUM(Q26:Q28)</f>
        <v>535</v>
      </c>
      <c r="R25" s="208">
        <f>Q9</f>
        <v>488</v>
      </c>
      <c r="S25" s="189" t="str">
        <f>B9</f>
        <v>Külalised</v>
      </c>
      <c r="T25" s="190">
        <f>SUM(T26:T28)</f>
        <v>358</v>
      </c>
      <c r="U25" s="211">
        <f>SUM(U26:U28)</f>
        <v>506</v>
      </c>
      <c r="V25" s="208">
        <f>U17</f>
        <v>572</v>
      </c>
      <c r="W25" s="189" t="str">
        <f>B17</f>
        <v>ELKE Rakvere</v>
      </c>
      <c r="X25" s="192">
        <f t="shared" si="0"/>
        <v>2384</v>
      </c>
      <c r="Y25" s="190">
        <f>SUM(Y26:Y28)</f>
        <v>1644</v>
      </c>
      <c r="Z25" s="212">
        <f>AVERAGE(Z26,Z27,Z28)</f>
        <v>158.93333333333331</v>
      </c>
      <c r="AA25" s="194">
        <f>AVERAGE(AA26,AA27,AA28)</f>
        <v>109.59999999999998</v>
      </c>
      <c r="AB25" s="282">
        <f>F26+J26+N26+R26+V26</f>
        <v>2</v>
      </c>
    </row>
    <row r="26" spans="1:28" s="195" customFormat="1" ht="16.2" customHeight="1" x14ac:dyDescent="0.25">
      <c r="A26" s="247"/>
      <c r="B26" s="219" t="s">
        <v>183</v>
      </c>
      <c r="C26" s="227">
        <v>60</v>
      </c>
      <c r="D26" s="196">
        <v>74</v>
      </c>
      <c r="E26" s="197">
        <f>D26+C26</f>
        <v>134</v>
      </c>
      <c r="F26" s="285">
        <v>0</v>
      </c>
      <c r="G26" s="286"/>
      <c r="H26" s="198">
        <v>83</v>
      </c>
      <c r="I26" s="199">
        <f>H26+C26</f>
        <v>143</v>
      </c>
      <c r="J26" s="285">
        <v>0</v>
      </c>
      <c r="K26" s="286"/>
      <c r="L26" s="198">
        <v>87</v>
      </c>
      <c r="M26" s="199">
        <f>L26+C26</f>
        <v>147</v>
      </c>
      <c r="N26" s="285">
        <v>1</v>
      </c>
      <c r="O26" s="286"/>
      <c r="P26" s="198">
        <v>119</v>
      </c>
      <c r="Q26" s="197">
        <f>P26+C26</f>
        <v>179</v>
      </c>
      <c r="R26" s="285">
        <v>1</v>
      </c>
      <c r="S26" s="286"/>
      <c r="T26" s="196">
        <v>78</v>
      </c>
      <c r="U26" s="197">
        <f>T26+C26</f>
        <v>138</v>
      </c>
      <c r="V26" s="285">
        <v>0</v>
      </c>
      <c r="W26" s="286"/>
      <c r="X26" s="199">
        <f t="shared" si="0"/>
        <v>741</v>
      </c>
      <c r="Y26" s="198">
        <f>D26+H26+L26+P26+T26</f>
        <v>441</v>
      </c>
      <c r="Z26" s="200">
        <f>AVERAGE(E26,I26,M26,Q26,U26)</f>
        <v>148.19999999999999</v>
      </c>
      <c r="AA26" s="201">
        <f>AVERAGE(E26,I26,M26,Q26,U26)-C26</f>
        <v>88.199999999999989</v>
      </c>
      <c r="AB26" s="283"/>
    </row>
    <row r="27" spans="1:28" s="195" customFormat="1" ht="16.2" customHeight="1" x14ac:dyDescent="0.25">
      <c r="A27" s="247"/>
      <c r="B27" s="220" t="s">
        <v>184</v>
      </c>
      <c r="C27" s="227">
        <v>60</v>
      </c>
      <c r="D27" s="196">
        <v>96</v>
      </c>
      <c r="E27" s="197">
        <f t="shared" ref="E27:E28" si="26">D27+C27</f>
        <v>156</v>
      </c>
      <c r="F27" s="287"/>
      <c r="G27" s="288"/>
      <c r="H27" s="198">
        <v>109</v>
      </c>
      <c r="I27" s="199">
        <f t="shared" ref="I27:I28" si="27">H27+C27</f>
        <v>169</v>
      </c>
      <c r="J27" s="287"/>
      <c r="K27" s="288"/>
      <c r="L27" s="198">
        <v>126</v>
      </c>
      <c r="M27" s="199">
        <f t="shared" ref="M27:M28" si="28">L27+C27</f>
        <v>186</v>
      </c>
      <c r="N27" s="287"/>
      <c r="O27" s="288"/>
      <c r="P27" s="196">
        <v>114</v>
      </c>
      <c r="Q27" s="197">
        <f t="shared" ref="Q27:Q28" si="29">P27+C27</f>
        <v>174</v>
      </c>
      <c r="R27" s="287"/>
      <c r="S27" s="288"/>
      <c r="T27" s="196">
        <v>140</v>
      </c>
      <c r="U27" s="197">
        <f t="shared" ref="U27:U28" si="30">T27+C27</f>
        <v>200</v>
      </c>
      <c r="V27" s="287"/>
      <c r="W27" s="288"/>
      <c r="X27" s="199">
        <f t="shared" si="0"/>
        <v>885</v>
      </c>
      <c r="Y27" s="198">
        <f>D27+H27+L27+P27+T27</f>
        <v>585</v>
      </c>
      <c r="Z27" s="200">
        <f>AVERAGE(E27,I27,M27,Q27,U27)</f>
        <v>177</v>
      </c>
      <c r="AA27" s="201">
        <f>AVERAGE(E27,I27,M27,Q27,U27)-C27</f>
        <v>117</v>
      </c>
      <c r="AB27" s="283"/>
    </row>
    <row r="28" spans="1:28" s="195" customFormat="1" ht="16.8" customHeight="1" thickBot="1" x14ac:dyDescent="0.35">
      <c r="A28" s="247"/>
      <c r="B28" s="221" t="s">
        <v>185</v>
      </c>
      <c r="C28" s="228">
        <v>28</v>
      </c>
      <c r="D28" s="203">
        <v>104</v>
      </c>
      <c r="E28" s="197">
        <f t="shared" si="26"/>
        <v>132</v>
      </c>
      <c r="F28" s="289"/>
      <c r="G28" s="290"/>
      <c r="H28" s="204">
        <v>87</v>
      </c>
      <c r="I28" s="199">
        <f t="shared" si="27"/>
        <v>115</v>
      </c>
      <c r="J28" s="289"/>
      <c r="K28" s="290"/>
      <c r="L28" s="198">
        <v>133</v>
      </c>
      <c r="M28" s="199">
        <f t="shared" si="28"/>
        <v>161</v>
      </c>
      <c r="N28" s="289"/>
      <c r="O28" s="290"/>
      <c r="P28" s="196">
        <v>154</v>
      </c>
      <c r="Q28" s="197">
        <f t="shared" si="29"/>
        <v>182</v>
      </c>
      <c r="R28" s="289"/>
      <c r="S28" s="290"/>
      <c r="T28" s="196">
        <v>140</v>
      </c>
      <c r="U28" s="197">
        <f t="shared" si="30"/>
        <v>168</v>
      </c>
      <c r="V28" s="289"/>
      <c r="W28" s="290"/>
      <c r="X28" s="205">
        <f t="shared" si="0"/>
        <v>758</v>
      </c>
      <c r="Y28" s="204">
        <f>D28+H28+L28+P28+T28</f>
        <v>618</v>
      </c>
      <c r="Z28" s="206">
        <f>AVERAGE(E28,I28,M28,Q28,U28)</f>
        <v>151.6</v>
      </c>
      <c r="AA28" s="207">
        <f>AVERAGE(E28,I28,M28,Q28,U28)-C28</f>
        <v>123.6</v>
      </c>
      <c r="AB28" s="284"/>
    </row>
    <row r="29" spans="1:28" ht="34.950000000000003" customHeight="1" x14ac:dyDescent="0.3"/>
    <row r="30" spans="1:28" ht="22.2" x14ac:dyDescent="0.3">
      <c r="B30" s="150"/>
      <c r="C30" s="151"/>
      <c r="D30" s="152"/>
      <c r="E30" s="153"/>
      <c r="F30" s="153"/>
      <c r="G30" s="153" t="s">
        <v>157</v>
      </c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1"/>
      <c r="S30" s="151"/>
      <c r="T30" s="151"/>
      <c r="U30" s="154"/>
      <c r="V30" s="235" t="s">
        <v>109</v>
      </c>
      <c r="W30" s="155"/>
      <c r="X30" s="155"/>
      <c r="Y30" s="155"/>
      <c r="Z30" s="151"/>
      <c r="AA30" s="151"/>
      <c r="AB30" s="152"/>
    </row>
    <row r="31" spans="1:28" ht="21" thickBot="1" x14ac:dyDescent="0.4">
      <c r="B31" s="236" t="s">
        <v>93</v>
      </c>
      <c r="C31" s="156"/>
      <c r="D31" s="152"/>
      <c r="E31" s="157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2"/>
    </row>
    <row r="32" spans="1:28" x14ac:dyDescent="0.3">
      <c r="B32" s="158" t="s">
        <v>2</v>
      </c>
      <c r="C32" s="159" t="s">
        <v>46</v>
      </c>
      <c r="D32" s="160"/>
      <c r="E32" s="240" t="s">
        <v>94</v>
      </c>
      <c r="F32" s="293" t="s">
        <v>95</v>
      </c>
      <c r="G32" s="294"/>
      <c r="H32" s="163"/>
      <c r="I32" s="240" t="s">
        <v>96</v>
      </c>
      <c r="J32" s="293" t="s">
        <v>95</v>
      </c>
      <c r="K32" s="294"/>
      <c r="L32" s="164"/>
      <c r="M32" s="240" t="s">
        <v>97</v>
      </c>
      <c r="N32" s="293" t="s">
        <v>95</v>
      </c>
      <c r="O32" s="294"/>
      <c r="P32" s="164"/>
      <c r="Q32" s="240" t="s">
        <v>98</v>
      </c>
      <c r="R32" s="293" t="s">
        <v>95</v>
      </c>
      <c r="S32" s="294"/>
      <c r="T32" s="165"/>
      <c r="U32" s="240" t="s">
        <v>99</v>
      </c>
      <c r="V32" s="293" t="s">
        <v>95</v>
      </c>
      <c r="W32" s="294"/>
      <c r="X32" s="240" t="s">
        <v>100</v>
      </c>
      <c r="Y32" s="166"/>
      <c r="Z32" s="167" t="s">
        <v>101</v>
      </c>
      <c r="AA32" s="168" t="s">
        <v>6</v>
      </c>
      <c r="AB32" s="169" t="s">
        <v>100</v>
      </c>
    </row>
    <row r="33" spans="1:28" ht="17.399999999999999" thickBot="1" x14ac:dyDescent="0.35">
      <c r="A33" s="170"/>
      <c r="B33" s="171" t="s">
        <v>102</v>
      </c>
      <c r="C33" s="172"/>
      <c r="D33" s="173"/>
      <c r="E33" s="174" t="s">
        <v>103</v>
      </c>
      <c r="F33" s="291" t="s">
        <v>104</v>
      </c>
      <c r="G33" s="292"/>
      <c r="H33" s="175"/>
      <c r="I33" s="174" t="s">
        <v>103</v>
      </c>
      <c r="J33" s="291" t="s">
        <v>104</v>
      </c>
      <c r="K33" s="292"/>
      <c r="L33" s="174"/>
      <c r="M33" s="174" t="s">
        <v>103</v>
      </c>
      <c r="N33" s="291" t="s">
        <v>104</v>
      </c>
      <c r="O33" s="292"/>
      <c r="P33" s="174"/>
      <c r="Q33" s="174" t="s">
        <v>103</v>
      </c>
      <c r="R33" s="291" t="s">
        <v>104</v>
      </c>
      <c r="S33" s="292"/>
      <c r="T33" s="176"/>
      <c r="U33" s="174" t="s">
        <v>103</v>
      </c>
      <c r="V33" s="291" t="s">
        <v>104</v>
      </c>
      <c r="W33" s="292"/>
      <c r="X33" s="177" t="s">
        <v>103</v>
      </c>
      <c r="Y33" s="178" t="s">
        <v>105</v>
      </c>
      <c r="Z33" s="179" t="s">
        <v>106</v>
      </c>
      <c r="AA33" s="180" t="s">
        <v>107</v>
      </c>
      <c r="AB33" s="181" t="s">
        <v>4</v>
      </c>
    </row>
    <row r="34" spans="1:28" ht="48.75" customHeight="1" thickBot="1" x14ac:dyDescent="0.35">
      <c r="A34" s="170"/>
      <c r="B34" s="217" t="s">
        <v>119</v>
      </c>
      <c r="C34" s="231">
        <f>SUM(C35:C37)</f>
        <v>69</v>
      </c>
      <c r="D34" s="183">
        <f>SUM(D35:D37)</f>
        <v>388</v>
      </c>
      <c r="E34" s="184">
        <f>SUM(E35:E37)</f>
        <v>457</v>
      </c>
      <c r="F34" s="185">
        <f>E54</f>
        <v>560</v>
      </c>
      <c r="G34" s="186" t="str">
        <f>B54</f>
        <v>ITshop</v>
      </c>
      <c r="H34" s="187">
        <f>SUM(H35:H37)</f>
        <v>422</v>
      </c>
      <c r="I34" s="188">
        <f>SUM(I35:I37)</f>
        <v>491</v>
      </c>
      <c r="J34" s="188">
        <f>I50</f>
        <v>0</v>
      </c>
      <c r="K34" s="189" t="str">
        <f>B50</f>
        <v>Kunda Sadam</v>
      </c>
      <c r="L34" s="190">
        <f>SUM(L35:L37)</f>
        <v>426</v>
      </c>
      <c r="M34" s="185">
        <f>SUM(M35:M37)</f>
        <v>495</v>
      </c>
      <c r="N34" s="185">
        <f>M46</f>
        <v>507</v>
      </c>
      <c r="O34" s="186" t="str">
        <f>B46</f>
        <v>Rakvere Kultuurikeskus</v>
      </c>
      <c r="P34" s="191">
        <f>SUM(P35:P37)</f>
        <v>493</v>
      </c>
      <c r="Q34" s="185">
        <f>SUM(Q35:Q37)</f>
        <v>562</v>
      </c>
      <c r="R34" s="185">
        <f>Q42</f>
        <v>446</v>
      </c>
      <c r="S34" s="186" t="str">
        <f>B42</f>
        <v>Rakvere Linnavalitsus</v>
      </c>
      <c r="T34" s="191">
        <f>SUM(T35:T37)</f>
        <v>455</v>
      </c>
      <c r="U34" s="185">
        <f>SUM(U35:U37)</f>
        <v>524</v>
      </c>
      <c r="V34" s="185">
        <f>U38</f>
        <v>641</v>
      </c>
      <c r="W34" s="186" t="str">
        <f>B38</f>
        <v>DanArpo</v>
      </c>
      <c r="X34" s="192">
        <f t="shared" ref="X34:X57" si="31">E34+I34+M34+Q34+U34</f>
        <v>2529</v>
      </c>
      <c r="Y34" s="190">
        <f>SUM(Y35:Y37)</f>
        <v>2184</v>
      </c>
      <c r="Z34" s="193">
        <f>AVERAGE(Z35,Z36,Z37)</f>
        <v>168.6</v>
      </c>
      <c r="AA34" s="194">
        <f>AVERAGE(AA35,AA36,AA37)</f>
        <v>145.6</v>
      </c>
      <c r="AB34" s="282">
        <f>F35+J35+N35+R35+V35</f>
        <v>2</v>
      </c>
    </row>
    <row r="35" spans="1:28" ht="16.8" customHeight="1" x14ac:dyDescent="0.3">
      <c r="A35" s="195"/>
      <c r="B35" s="213" t="s">
        <v>158</v>
      </c>
      <c r="C35" s="226">
        <v>30</v>
      </c>
      <c r="D35" s="196">
        <v>120</v>
      </c>
      <c r="E35" s="197">
        <f>D35+C35</f>
        <v>150</v>
      </c>
      <c r="F35" s="285">
        <v>0</v>
      </c>
      <c r="G35" s="286"/>
      <c r="H35" s="198">
        <v>155</v>
      </c>
      <c r="I35" s="199">
        <f>H35+C35</f>
        <v>185</v>
      </c>
      <c r="J35" s="285">
        <v>1</v>
      </c>
      <c r="K35" s="286"/>
      <c r="L35" s="198">
        <v>177</v>
      </c>
      <c r="M35" s="199">
        <f>L35+C35</f>
        <v>207</v>
      </c>
      <c r="N35" s="285">
        <v>0</v>
      </c>
      <c r="O35" s="286"/>
      <c r="P35" s="198">
        <v>140</v>
      </c>
      <c r="Q35" s="197">
        <f>P35+C35</f>
        <v>170</v>
      </c>
      <c r="R35" s="285">
        <v>1</v>
      </c>
      <c r="S35" s="286"/>
      <c r="T35" s="196">
        <v>169</v>
      </c>
      <c r="U35" s="197">
        <f>T35+C35</f>
        <v>199</v>
      </c>
      <c r="V35" s="285">
        <v>0</v>
      </c>
      <c r="W35" s="286"/>
      <c r="X35" s="199">
        <f t="shared" si="31"/>
        <v>911</v>
      </c>
      <c r="Y35" s="198">
        <f>D35+H35+L35+P35+T35</f>
        <v>761</v>
      </c>
      <c r="Z35" s="200">
        <f>AVERAGE(E35,I35,M35,Q35,U35)</f>
        <v>182.2</v>
      </c>
      <c r="AA35" s="201">
        <f>AVERAGE(E35,I35,M35,Q35,U35)-C35</f>
        <v>152.19999999999999</v>
      </c>
      <c r="AB35" s="283"/>
    </row>
    <row r="36" spans="1:28" s="170" customFormat="1" ht="16.2" customHeight="1" x14ac:dyDescent="0.25">
      <c r="A36" s="195"/>
      <c r="B36" s="214" t="s">
        <v>159</v>
      </c>
      <c r="C36" s="227">
        <v>22</v>
      </c>
      <c r="D36" s="196">
        <v>133</v>
      </c>
      <c r="E36" s="197">
        <f t="shared" ref="E36:E37" si="32">D36+C36</f>
        <v>155</v>
      </c>
      <c r="F36" s="287"/>
      <c r="G36" s="288"/>
      <c r="H36" s="198">
        <v>130</v>
      </c>
      <c r="I36" s="199">
        <f t="shared" ref="I36:I37" si="33">H36+C36</f>
        <v>152</v>
      </c>
      <c r="J36" s="287"/>
      <c r="K36" s="288"/>
      <c r="L36" s="198">
        <v>125</v>
      </c>
      <c r="M36" s="199">
        <f t="shared" ref="M36:M37" si="34">L36+C36</f>
        <v>147</v>
      </c>
      <c r="N36" s="287"/>
      <c r="O36" s="288"/>
      <c r="P36" s="196">
        <v>182</v>
      </c>
      <c r="Q36" s="197">
        <f t="shared" ref="Q36:Q37" si="35">P36+C36</f>
        <v>204</v>
      </c>
      <c r="R36" s="287"/>
      <c r="S36" s="288"/>
      <c r="T36" s="196">
        <v>139</v>
      </c>
      <c r="U36" s="197">
        <f t="shared" ref="U36:U37" si="36">T36+C36</f>
        <v>161</v>
      </c>
      <c r="V36" s="287"/>
      <c r="W36" s="288"/>
      <c r="X36" s="199">
        <f t="shared" si="31"/>
        <v>819</v>
      </c>
      <c r="Y36" s="198">
        <f>D36+H36+L36+P36+T36</f>
        <v>709</v>
      </c>
      <c r="Z36" s="200">
        <f>AVERAGE(E36,I36,M36,Q36,U36)</f>
        <v>163.80000000000001</v>
      </c>
      <c r="AA36" s="201">
        <f>AVERAGE(E36,I36,M36,Q36,U36)-C36</f>
        <v>141.80000000000001</v>
      </c>
      <c r="AB36" s="283"/>
    </row>
    <row r="37" spans="1:28" s="170" customFormat="1" ht="17.399999999999999" customHeight="1" thickBot="1" x14ac:dyDescent="0.35">
      <c r="A37" s="195"/>
      <c r="B37" s="202" t="s">
        <v>160</v>
      </c>
      <c r="C37" s="228">
        <v>17</v>
      </c>
      <c r="D37" s="203">
        <v>135</v>
      </c>
      <c r="E37" s="197">
        <f t="shared" si="32"/>
        <v>152</v>
      </c>
      <c r="F37" s="289"/>
      <c r="G37" s="290"/>
      <c r="H37" s="204">
        <v>137</v>
      </c>
      <c r="I37" s="199">
        <f t="shared" si="33"/>
        <v>154</v>
      </c>
      <c r="J37" s="289"/>
      <c r="K37" s="290"/>
      <c r="L37" s="198">
        <v>124</v>
      </c>
      <c r="M37" s="199">
        <f t="shared" si="34"/>
        <v>141</v>
      </c>
      <c r="N37" s="289"/>
      <c r="O37" s="290"/>
      <c r="P37" s="196">
        <v>171</v>
      </c>
      <c r="Q37" s="197">
        <f t="shared" si="35"/>
        <v>188</v>
      </c>
      <c r="R37" s="289"/>
      <c r="S37" s="290"/>
      <c r="T37" s="196">
        <v>147</v>
      </c>
      <c r="U37" s="197">
        <f t="shared" si="36"/>
        <v>164</v>
      </c>
      <c r="V37" s="289"/>
      <c r="W37" s="290"/>
      <c r="X37" s="205">
        <f t="shared" si="31"/>
        <v>799</v>
      </c>
      <c r="Y37" s="204">
        <f>D37+H37+L37+P37+T37</f>
        <v>714</v>
      </c>
      <c r="Z37" s="206">
        <f>AVERAGE(E37,I37,M37,Q37,U37)</f>
        <v>159.80000000000001</v>
      </c>
      <c r="AA37" s="207">
        <f>AVERAGE(E37,I37,M37,Q37,U37)-C37</f>
        <v>142.80000000000001</v>
      </c>
      <c r="AB37" s="284"/>
    </row>
    <row r="38" spans="1:28" s="195" customFormat="1" ht="48.75" customHeight="1" thickBot="1" x14ac:dyDescent="0.3">
      <c r="B38" s="217" t="s">
        <v>56</v>
      </c>
      <c r="C38" s="229">
        <f>SUM(C39:C41)</f>
        <v>67</v>
      </c>
      <c r="D38" s="183">
        <f>SUM(D39:D41)</f>
        <v>517</v>
      </c>
      <c r="E38" s="208">
        <f>SUM(E39:E41)</f>
        <v>584</v>
      </c>
      <c r="F38" s="208">
        <f>E50</f>
        <v>0</v>
      </c>
      <c r="G38" s="189" t="str">
        <f>B50</f>
        <v>Kunda Sadam</v>
      </c>
      <c r="H38" s="209">
        <f>SUM(H39:H41)</f>
        <v>477</v>
      </c>
      <c r="I38" s="208">
        <f>SUM(I39:I41)</f>
        <v>544</v>
      </c>
      <c r="J38" s="208">
        <f>I46</f>
        <v>586</v>
      </c>
      <c r="K38" s="189" t="str">
        <f>B46</f>
        <v>Rakvere Kultuurikeskus</v>
      </c>
      <c r="L38" s="190">
        <f>SUM(L39:L41)</f>
        <v>442</v>
      </c>
      <c r="M38" s="210">
        <f>SUM(M39:M41)</f>
        <v>509</v>
      </c>
      <c r="N38" s="208">
        <f>M42</f>
        <v>498</v>
      </c>
      <c r="O38" s="189" t="str">
        <f>B42</f>
        <v>Rakvere Linnavalitsus</v>
      </c>
      <c r="P38" s="190">
        <f>SUM(P39:P41)</f>
        <v>490</v>
      </c>
      <c r="Q38" s="185">
        <f>SUM(Q39:Q41)</f>
        <v>557</v>
      </c>
      <c r="R38" s="208">
        <f>Q54</f>
        <v>493</v>
      </c>
      <c r="S38" s="189" t="str">
        <f>B54</f>
        <v>ITshop</v>
      </c>
      <c r="T38" s="190">
        <f>SUM(T39:T41)</f>
        <v>574</v>
      </c>
      <c r="U38" s="211">
        <f>SUM(U39:U41)</f>
        <v>641</v>
      </c>
      <c r="V38" s="208">
        <f>U34</f>
        <v>524</v>
      </c>
      <c r="W38" s="189" t="str">
        <f>B34</f>
        <v>KII</v>
      </c>
      <c r="X38" s="192">
        <f t="shared" si="31"/>
        <v>2835</v>
      </c>
      <c r="Y38" s="190">
        <f>SUM(Y39:Y41)</f>
        <v>2500</v>
      </c>
      <c r="Z38" s="212">
        <f>AVERAGE(Z39,Z40,Z41)</f>
        <v>189</v>
      </c>
      <c r="AA38" s="194">
        <f>AVERAGE(AA39,AA40,AA41)</f>
        <v>166.66666666666666</v>
      </c>
      <c r="AB38" s="282">
        <f>F39+J39+N39+R39+V39</f>
        <v>4</v>
      </c>
    </row>
    <row r="39" spans="1:28" s="195" customFormat="1" ht="16.2" customHeight="1" x14ac:dyDescent="0.25">
      <c r="B39" s="213" t="s">
        <v>161</v>
      </c>
      <c r="C39" s="227">
        <v>22</v>
      </c>
      <c r="D39" s="196">
        <v>143</v>
      </c>
      <c r="E39" s="197">
        <f>D39+C39</f>
        <v>165</v>
      </c>
      <c r="F39" s="285">
        <v>1</v>
      </c>
      <c r="G39" s="286"/>
      <c r="H39" s="198">
        <v>165</v>
      </c>
      <c r="I39" s="199">
        <f>H39+C39</f>
        <v>187</v>
      </c>
      <c r="J39" s="285">
        <v>0</v>
      </c>
      <c r="K39" s="286"/>
      <c r="L39" s="198">
        <v>147</v>
      </c>
      <c r="M39" s="199">
        <f>L39+C39</f>
        <v>169</v>
      </c>
      <c r="N39" s="285">
        <v>1</v>
      </c>
      <c r="O39" s="286"/>
      <c r="P39" s="198">
        <v>148</v>
      </c>
      <c r="Q39" s="197">
        <f>P39+C39</f>
        <v>170</v>
      </c>
      <c r="R39" s="285">
        <v>1</v>
      </c>
      <c r="S39" s="286"/>
      <c r="T39" s="196">
        <v>170</v>
      </c>
      <c r="U39" s="197">
        <f>T39+C39</f>
        <v>192</v>
      </c>
      <c r="V39" s="285">
        <v>1</v>
      </c>
      <c r="W39" s="286"/>
      <c r="X39" s="199">
        <f t="shared" si="31"/>
        <v>883</v>
      </c>
      <c r="Y39" s="198">
        <f>D39+H39+L39+P39+T39</f>
        <v>773</v>
      </c>
      <c r="Z39" s="200">
        <f>AVERAGE(E39,I39,M39,Q39,U39)</f>
        <v>176.6</v>
      </c>
      <c r="AA39" s="201">
        <f>AVERAGE(E39,I39,M39,Q39,U39)-C39</f>
        <v>154.6</v>
      </c>
      <c r="AB39" s="283"/>
    </row>
    <row r="40" spans="1:28" s="195" customFormat="1" ht="16.2" customHeight="1" x14ac:dyDescent="0.25">
      <c r="B40" s="214" t="s">
        <v>162</v>
      </c>
      <c r="C40" s="227">
        <v>27</v>
      </c>
      <c r="D40" s="196">
        <v>156</v>
      </c>
      <c r="E40" s="197">
        <f t="shared" ref="E40:E41" si="37">D40+C40</f>
        <v>183</v>
      </c>
      <c r="F40" s="287"/>
      <c r="G40" s="288"/>
      <c r="H40" s="198">
        <v>129</v>
      </c>
      <c r="I40" s="199">
        <f t="shared" ref="I40:I41" si="38">H40+C40</f>
        <v>156</v>
      </c>
      <c r="J40" s="287"/>
      <c r="K40" s="288"/>
      <c r="L40" s="198">
        <v>146</v>
      </c>
      <c r="M40" s="199">
        <f t="shared" ref="M40:M41" si="39">L40+C40</f>
        <v>173</v>
      </c>
      <c r="N40" s="287"/>
      <c r="O40" s="288"/>
      <c r="P40" s="196">
        <v>178</v>
      </c>
      <c r="Q40" s="197">
        <f t="shared" ref="Q40:Q41" si="40">P40+C40</f>
        <v>205</v>
      </c>
      <c r="R40" s="287"/>
      <c r="S40" s="288"/>
      <c r="T40" s="196">
        <v>169</v>
      </c>
      <c r="U40" s="197">
        <f t="shared" ref="U40:U41" si="41">T40+C40</f>
        <v>196</v>
      </c>
      <c r="V40" s="287"/>
      <c r="W40" s="288"/>
      <c r="X40" s="199">
        <f t="shared" si="31"/>
        <v>913</v>
      </c>
      <c r="Y40" s="198">
        <f>D40+H40+L40+P40+T40</f>
        <v>778</v>
      </c>
      <c r="Z40" s="200">
        <f>AVERAGE(E40,I40,M40,Q40,U40)</f>
        <v>182.6</v>
      </c>
      <c r="AA40" s="201">
        <f>AVERAGE(E40,I40,M40,Q40,U40)-C40</f>
        <v>155.6</v>
      </c>
      <c r="AB40" s="283"/>
    </row>
    <row r="41" spans="1:28" s="195" customFormat="1" ht="16.8" customHeight="1" thickBot="1" x14ac:dyDescent="0.35">
      <c r="B41" s="202" t="s">
        <v>163</v>
      </c>
      <c r="C41" s="228">
        <v>18</v>
      </c>
      <c r="D41" s="203">
        <v>218</v>
      </c>
      <c r="E41" s="197">
        <f t="shared" si="37"/>
        <v>236</v>
      </c>
      <c r="F41" s="289"/>
      <c r="G41" s="290"/>
      <c r="H41" s="204">
        <v>183</v>
      </c>
      <c r="I41" s="199">
        <f t="shared" si="38"/>
        <v>201</v>
      </c>
      <c r="J41" s="289"/>
      <c r="K41" s="290"/>
      <c r="L41" s="198">
        <v>149</v>
      </c>
      <c r="M41" s="199">
        <f t="shared" si="39"/>
        <v>167</v>
      </c>
      <c r="N41" s="289"/>
      <c r="O41" s="290"/>
      <c r="P41" s="196">
        <v>164</v>
      </c>
      <c r="Q41" s="197">
        <f t="shared" si="40"/>
        <v>182</v>
      </c>
      <c r="R41" s="289"/>
      <c r="S41" s="290"/>
      <c r="T41" s="196">
        <v>235</v>
      </c>
      <c r="U41" s="197">
        <f t="shared" si="41"/>
        <v>253</v>
      </c>
      <c r="V41" s="289"/>
      <c r="W41" s="290"/>
      <c r="X41" s="205">
        <f t="shared" si="31"/>
        <v>1039</v>
      </c>
      <c r="Y41" s="204">
        <f>D41+H41+L41+P41+T41</f>
        <v>949</v>
      </c>
      <c r="Z41" s="206">
        <f>AVERAGE(E41,I41,M41,Q41,U41)</f>
        <v>207.8</v>
      </c>
      <c r="AA41" s="207">
        <f>AVERAGE(E41,I41,M41,Q41,U41)-C41</f>
        <v>189.8</v>
      </c>
      <c r="AB41" s="284"/>
    </row>
    <row r="42" spans="1:28" s="195" customFormat="1" ht="44.4" customHeight="1" thickBot="1" x14ac:dyDescent="0.3">
      <c r="B42" s="239" t="s">
        <v>38</v>
      </c>
      <c r="C42" s="229">
        <f>SUM(C43:C45)</f>
        <v>157</v>
      </c>
      <c r="D42" s="183">
        <f>SUM(D43:D45)</f>
        <v>302</v>
      </c>
      <c r="E42" s="208">
        <f>SUM(E43:E45)</f>
        <v>459</v>
      </c>
      <c r="F42" s="208">
        <f>E46</f>
        <v>553</v>
      </c>
      <c r="G42" s="189" t="str">
        <f>B46</f>
        <v>Rakvere Kultuurikeskus</v>
      </c>
      <c r="H42" s="209">
        <f>SUM(H43:H45)</f>
        <v>319</v>
      </c>
      <c r="I42" s="208">
        <f>SUM(I43:I45)</f>
        <v>476</v>
      </c>
      <c r="J42" s="208">
        <f>I54</f>
        <v>542</v>
      </c>
      <c r="K42" s="189" t="str">
        <f>B54</f>
        <v>ITshop</v>
      </c>
      <c r="L42" s="190">
        <f>SUM(L43:L45)</f>
        <v>341</v>
      </c>
      <c r="M42" s="208">
        <f>SUM(M43:M45)</f>
        <v>498</v>
      </c>
      <c r="N42" s="208">
        <f>M38</f>
        <v>509</v>
      </c>
      <c r="O42" s="189" t="str">
        <f>B38</f>
        <v>DanArpo</v>
      </c>
      <c r="P42" s="190">
        <f>SUM(P43:P45)</f>
        <v>289</v>
      </c>
      <c r="Q42" s="208">
        <f>SUM(Q43:Q45)</f>
        <v>446</v>
      </c>
      <c r="R42" s="208">
        <f>Q34</f>
        <v>562</v>
      </c>
      <c r="S42" s="189" t="str">
        <f>B34</f>
        <v>KII</v>
      </c>
      <c r="T42" s="190">
        <f>SUM(T43:T45)</f>
        <v>323</v>
      </c>
      <c r="U42" s="208">
        <f>SUM(U43:U45)</f>
        <v>480</v>
      </c>
      <c r="V42" s="208">
        <f>U50</f>
        <v>0</v>
      </c>
      <c r="W42" s="189" t="str">
        <f>B50</f>
        <v>Kunda Sadam</v>
      </c>
      <c r="X42" s="192">
        <f t="shared" si="31"/>
        <v>2359</v>
      </c>
      <c r="Y42" s="190">
        <f>SUM(Y43:Y45)</f>
        <v>1574</v>
      </c>
      <c r="Z42" s="212">
        <f>AVERAGE(Z43,Z44,Z45)</f>
        <v>157.26666666666665</v>
      </c>
      <c r="AA42" s="194">
        <f>AVERAGE(AA43,AA44,AA45)</f>
        <v>104.93333333333332</v>
      </c>
      <c r="AB42" s="282">
        <f>F43+J43+N43+R43+V43</f>
        <v>1</v>
      </c>
    </row>
    <row r="43" spans="1:28" s="195" customFormat="1" ht="16.2" customHeight="1" x14ac:dyDescent="0.25">
      <c r="B43" s="241" t="s">
        <v>164</v>
      </c>
      <c r="C43" s="227">
        <v>60</v>
      </c>
      <c r="D43" s="196">
        <v>106</v>
      </c>
      <c r="E43" s="197">
        <f>D43+C43</f>
        <v>166</v>
      </c>
      <c r="F43" s="285">
        <v>0</v>
      </c>
      <c r="G43" s="286"/>
      <c r="H43" s="198">
        <v>64</v>
      </c>
      <c r="I43" s="199">
        <f>H43+C43</f>
        <v>124</v>
      </c>
      <c r="J43" s="285">
        <v>0</v>
      </c>
      <c r="K43" s="286"/>
      <c r="L43" s="198">
        <v>119</v>
      </c>
      <c r="M43" s="199">
        <f>L43+C43</f>
        <v>179</v>
      </c>
      <c r="N43" s="285">
        <v>0</v>
      </c>
      <c r="O43" s="286"/>
      <c r="P43" s="198">
        <v>106</v>
      </c>
      <c r="Q43" s="197">
        <f>P43+C43</f>
        <v>166</v>
      </c>
      <c r="R43" s="285">
        <v>0</v>
      </c>
      <c r="S43" s="286"/>
      <c r="T43" s="196">
        <v>76</v>
      </c>
      <c r="U43" s="197">
        <f>T43+C43</f>
        <v>136</v>
      </c>
      <c r="V43" s="285">
        <v>1</v>
      </c>
      <c r="W43" s="286"/>
      <c r="X43" s="199">
        <f t="shared" si="31"/>
        <v>771</v>
      </c>
      <c r="Y43" s="198">
        <f>D43+H43+L43+P43+T43</f>
        <v>471</v>
      </c>
      <c r="Z43" s="200">
        <f>AVERAGE(E43,I43,M43,Q43,U43)</f>
        <v>154.19999999999999</v>
      </c>
      <c r="AA43" s="201">
        <f>AVERAGE(E43,I43,M43,Q43,U43)-C43</f>
        <v>94.199999999999989</v>
      </c>
      <c r="AB43" s="283"/>
    </row>
    <row r="44" spans="1:28" s="195" customFormat="1" ht="16.2" customHeight="1" x14ac:dyDescent="0.25">
      <c r="B44" s="242" t="s">
        <v>165</v>
      </c>
      <c r="C44" s="227">
        <v>60</v>
      </c>
      <c r="D44" s="196">
        <v>78</v>
      </c>
      <c r="E44" s="197">
        <f t="shared" ref="E44:E45" si="42">D44+C44</f>
        <v>138</v>
      </c>
      <c r="F44" s="287"/>
      <c r="G44" s="288"/>
      <c r="H44" s="198">
        <v>108</v>
      </c>
      <c r="I44" s="199">
        <f t="shared" ref="I44:I45" si="43">H44+C44</f>
        <v>168</v>
      </c>
      <c r="J44" s="287"/>
      <c r="K44" s="288"/>
      <c r="L44" s="198">
        <v>103</v>
      </c>
      <c r="M44" s="199">
        <f t="shared" ref="M44:M45" si="44">L44+C44</f>
        <v>163</v>
      </c>
      <c r="N44" s="287"/>
      <c r="O44" s="288"/>
      <c r="P44" s="196">
        <v>84</v>
      </c>
      <c r="Q44" s="197">
        <f t="shared" ref="Q44:Q45" si="45">P44+C44</f>
        <v>144</v>
      </c>
      <c r="R44" s="287"/>
      <c r="S44" s="288"/>
      <c r="T44" s="196">
        <v>90</v>
      </c>
      <c r="U44" s="197">
        <f t="shared" ref="U44:U45" si="46">T44+C44</f>
        <v>150</v>
      </c>
      <c r="V44" s="287"/>
      <c r="W44" s="288"/>
      <c r="X44" s="199">
        <f t="shared" si="31"/>
        <v>763</v>
      </c>
      <c r="Y44" s="198">
        <f>D44+H44+L44+P44+T44</f>
        <v>463</v>
      </c>
      <c r="Z44" s="200">
        <f>AVERAGE(E44,I44,M44,Q44,U44)</f>
        <v>152.6</v>
      </c>
      <c r="AA44" s="201">
        <f>AVERAGE(E44,I44,M44,Q44,U44)-C44</f>
        <v>92.6</v>
      </c>
      <c r="AB44" s="283"/>
    </row>
    <row r="45" spans="1:28" s="195" customFormat="1" ht="16.8" customHeight="1" thickBot="1" x14ac:dyDescent="0.35">
      <c r="B45" s="202" t="s">
        <v>166</v>
      </c>
      <c r="C45" s="228">
        <v>37</v>
      </c>
      <c r="D45" s="203">
        <v>118</v>
      </c>
      <c r="E45" s="197">
        <f t="shared" si="42"/>
        <v>155</v>
      </c>
      <c r="F45" s="289"/>
      <c r="G45" s="290"/>
      <c r="H45" s="204">
        <v>147</v>
      </c>
      <c r="I45" s="199">
        <f t="shared" si="43"/>
        <v>184</v>
      </c>
      <c r="J45" s="289"/>
      <c r="K45" s="290"/>
      <c r="L45" s="198">
        <v>119</v>
      </c>
      <c r="M45" s="199">
        <f t="shared" si="44"/>
        <v>156</v>
      </c>
      <c r="N45" s="289"/>
      <c r="O45" s="290"/>
      <c r="P45" s="196">
        <v>99</v>
      </c>
      <c r="Q45" s="197">
        <f t="shared" si="45"/>
        <v>136</v>
      </c>
      <c r="R45" s="289"/>
      <c r="S45" s="290"/>
      <c r="T45" s="196">
        <v>157</v>
      </c>
      <c r="U45" s="197">
        <f t="shared" si="46"/>
        <v>194</v>
      </c>
      <c r="V45" s="289"/>
      <c r="W45" s="290"/>
      <c r="X45" s="205">
        <f t="shared" si="31"/>
        <v>825</v>
      </c>
      <c r="Y45" s="204">
        <f>D45+H45+L45+P45+T45</f>
        <v>640</v>
      </c>
      <c r="Z45" s="206">
        <f>AVERAGE(E45,I45,M45,Q45,U45)</f>
        <v>165</v>
      </c>
      <c r="AA45" s="207">
        <f>AVERAGE(E45,I45,M45,Q45,U45)-C45</f>
        <v>128</v>
      </c>
      <c r="AB45" s="284"/>
    </row>
    <row r="46" spans="1:28" s="195" customFormat="1" ht="48.75" customHeight="1" thickBot="1" x14ac:dyDescent="0.3">
      <c r="B46" s="224" t="s">
        <v>31</v>
      </c>
      <c r="C46" s="229">
        <f>SUM(C47:C49)</f>
        <v>141</v>
      </c>
      <c r="D46" s="183">
        <f>SUM(D47:D49)</f>
        <v>412</v>
      </c>
      <c r="E46" s="208">
        <f>SUM(E47:E49)</f>
        <v>553</v>
      </c>
      <c r="F46" s="208">
        <f>E42</f>
        <v>459</v>
      </c>
      <c r="G46" s="189" t="str">
        <f>B42</f>
        <v>Rakvere Linnavalitsus</v>
      </c>
      <c r="H46" s="218">
        <f>SUM(H47:H49)</f>
        <v>445</v>
      </c>
      <c r="I46" s="208">
        <f>SUM(I47:I49)</f>
        <v>586</v>
      </c>
      <c r="J46" s="208">
        <f>I38</f>
        <v>544</v>
      </c>
      <c r="K46" s="189" t="str">
        <f>B38</f>
        <v>DanArpo</v>
      </c>
      <c r="L46" s="191">
        <f>SUM(L47:L49)</f>
        <v>366</v>
      </c>
      <c r="M46" s="211">
        <f>SUM(M47:M49)</f>
        <v>507</v>
      </c>
      <c r="N46" s="208">
        <f>M34</f>
        <v>495</v>
      </c>
      <c r="O46" s="189" t="str">
        <f>B34</f>
        <v>KII</v>
      </c>
      <c r="P46" s="190">
        <f>SUM(P47:P49)</f>
        <v>411</v>
      </c>
      <c r="Q46" s="211">
        <f>SUM(Q47:Q49)</f>
        <v>552</v>
      </c>
      <c r="R46" s="208">
        <f>Q50</f>
        <v>0</v>
      </c>
      <c r="S46" s="189" t="str">
        <f>B50</f>
        <v>Kunda Sadam</v>
      </c>
      <c r="T46" s="190">
        <f>SUM(T47:T49)</f>
        <v>348</v>
      </c>
      <c r="U46" s="211">
        <f>SUM(U47:U49)</f>
        <v>489</v>
      </c>
      <c r="V46" s="208">
        <f>U54</f>
        <v>575</v>
      </c>
      <c r="W46" s="189" t="str">
        <f>B54</f>
        <v>ITshop</v>
      </c>
      <c r="X46" s="192">
        <f t="shared" si="31"/>
        <v>2687</v>
      </c>
      <c r="Y46" s="190">
        <f>SUM(Y47:Y49)</f>
        <v>1982</v>
      </c>
      <c r="Z46" s="212">
        <f>AVERAGE(Z47,Z48,Z49)</f>
        <v>179.13333333333335</v>
      </c>
      <c r="AA46" s="194">
        <f>AVERAGE(AA47,AA48,AA49)</f>
        <v>132.13333333333335</v>
      </c>
      <c r="AB46" s="282">
        <f>F47+J47+N47+R47+V47</f>
        <v>4</v>
      </c>
    </row>
    <row r="47" spans="1:28" s="195" customFormat="1" ht="16.2" customHeight="1" x14ac:dyDescent="0.25">
      <c r="B47" s="213" t="s">
        <v>170</v>
      </c>
      <c r="C47" s="227">
        <v>59</v>
      </c>
      <c r="D47" s="196">
        <v>119</v>
      </c>
      <c r="E47" s="197">
        <f>D47+C47</f>
        <v>178</v>
      </c>
      <c r="F47" s="285">
        <v>1</v>
      </c>
      <c r="G47" s="286"/>
      <c r="H47" s="198">
        <v>161</v>
      </c>
      <c r="I47" s="199">
        <f>H47+C47</f>
        <v>220</v>
      </c>
      <c r="J47" s="285">
        <v>1</v>
      </c>
      <c r="K47" s="286"/>
      <c r="L47" s="198">
        <v>99</v>
      </c>
      <c r="M47" s="199">
        <f>L47+C47</f>
        <v>158</v>
      </c>
      <c r="N47" s="285">
        <v>1</v>
      </c>
      <c r="O47" s="286"/>
      <c r="P47" s="198">
        <v>131</v>
      </c>
      <c r="Q47" s="197">
        <f>P47+C47</f>
        <v>190</v>
      </c>
      <c r="R47" s="285">
        <v>1</v>
      </c>
      <c r="S47" s="286"/>
      <c r="T47" s="196">
        <v>103</v>
      </c>
      <c r="U47" s="197">
        <f>T47+C47</f>
        <v>162</v>
      </c>
      <c r="V47" s="285">
        <v>0</v>
      </c>
      <c r="W47" s="286"/>
      <c r="X47" s="199">
        <f t="shared" si="31"/>
        <v>908</v>
      </c>
      <c r="Y47" s="198">
        <f>D47+H47+L47+P47+T47</f>
        <v>613</v>
      </c>
      <c r="Z47" s="200">
        <f>AVERAGE(E47,I47,M47,Q47,U47)</f>
        <v>181.6</v>
      </c>
      <c r="AA47" s="201">
        <f>AVERAGE(E47,I47,M47,Q47,U47)-C47</f>
        <v>122.6</v>
      </c>
      <c r="AB47" s="283"/>
    </row>
    <row r="48" spans="1:28" s="195" customFormat="1" ht="16.2" customHeight="1" x14ac:dyDescent="0.25">
      <c r="B48" s="214" t="s">
        <v>172</v>
      </c>
      <c r="C48" s="227">
        <v>44</v>
      </c>
      <c r="D48" s="196">
        <v>148</v>
      </c>
      <c r="E48" s="197">
        <f t="shared" ref="E48:E49" si="47">D48+C48</f>
        <v>192</v>
      </c>
      <c r="F48" s="287"/>
      <c r="G48" s="288"/>
      <c r="H48" s="198">
        <v>175</v>
      </c>
      <c r="I48" s="199">
        <f t="shared" ref="I48:I49" si="48">H48+C48</f>
        <v>219</v>
      </c>
      <c r="J48" s="287"/>
      <c r="K48" s="288"/>
      <c r="L48" s="198">
        <v>113</v>
      </c>
      <c r="M48" s="199">
        <f t="shared" ref="M48:M49" si="49">L48+C48</f>
        <v>157</v>
      </c>
      <c r="N48" s="287"/>
      <c r="O48" s="288"/>
      <c r="P48" s="196">
        <v>153</v>
      </c>
      <c r="Q48" s="197">
        <f t="shared" ref="Q48:Q49" si="50">P48+C48</f>
        <v>197</v>
      </c>
      <c r="R48" s="287"/>
      <c r="S48" s="288"/>
      <c r="T48" s="196">
        <v>111</v>
      </c>
      <c r="U48" s="197">
        <f t="shared" ref="U48:U49" si="51">T48+C48</f>
        <v>155</v>
      </c>
      <c r="V48" s="287"/>
      <c r="W48" s="288"/>
      <c r="X48" s="199">
        <f t="shared" si="31"/>
        <v>920</v>
      </c>
      <c r="Y48" s="198">
        <f>D48+H48+L48+P48+T48</f>
        <v>700</v>
      </c>
      <c r="Z48" s="200">
        <f>AVERAGE(E48,I48,M48,Q48,U48)</f>
        <v>184</v>
      </c>
      <c r="AA48" s="201">
        <f>AVERAGE(E48,I48,M48,Q48,U48)-C48</f>
        <v>140</v>
      </c>
      <c r="AB48" s="283"/>
    </row>
    <row r="49" spans="1:28" s="195" customFormat="1" ht="16.8" customHeight="1" thickBot="1" x14ac:dyDescent="0.35">
      <c r="B49" s="202" t="s">
        <v>171</v>
      </c>
      <c r="C49" s="228">
        <v>38</v>
      </c>
      <c r="D49" s="203">
        <v>145</v>
      </c>
      <c r="E49" s="197">
        <f t="shared" si="47"/>
        <v>183</v>
      </c>
      <c r="F49" s="289"/>
      <c r="G49" s="290"/>
      <c r="H49" s="204">
        <v>109</v>
      </c>
      <c r="I49" s="199">
        <f t="shared" si="48"/>
        <v>147</v>
      </c>
      <c r="J49" s="289"/>
      <c r="K49" s="290"/>
      <c r="L49" s="198">
        <v>154</v>
      </c>
      <c r="M49" s="199">
        <f t="shared" si="49"/>
        <v>192</v>
      </c>
      <c r="N49" s="289"/>
      <c r="O49" s="290"/>
      <c r="P49" s="196">
        <v>127</v>
      </c>
      <c r="Q49" s="197">
        <f t="shared" si="50"/>
        <v>165</v>
      </c>
      <c r="R49" s="289"/>
      <c r="S49" s="290"/>
      <c r="T49" s="196">
        <v>134</v>
      </c>
      <c r="U49" s="197">
        <f t="shared" si="51"/>
        <v>172</v>
      </c>
      <c r="V49" s="289"/>
      <c r="W49" s="290"/>
      <c r="X49" s="205">
        <f t="shared" si="31"/>
        <v>859</v>
      </c>
      <c r="Y49" s="204">
        <f>D49+H49+L49+P49+T49</f>
        <v>669</v>
      </c>
      <c r="Z49" s="206">
        <f>AVERAGE(E49,I49,M49,Q49,U49)</f>
        <v>171.8</v>
      </c>
      <c r="AA49" s="207">
        <f>AVERAGE(E49,I49,M49,Q49,U49)-C49</f>
        <v>133.80000000000001</v>
      </c>
      <c r="AB49" s="284"/>
    </row>
    <row r="50" spans="1:28" s="195" customFormat="1" ht="48.75" customHeight="1" thickBot="1" x14ac:dyDescent="0.3">
      <c r="B50" s="224" t="s">
        <v>195</v>
      </c>
      <c r="C50" s="230">
        <f>SUM(C51:C53)</f>
        <v>0</v>
      </c>
      <c r="D50" s="183">
        <f>SUM(D51:D53)</f>
        <v>0</v>
      </c>
      <c r="E50" s="208">
        <f>SUM(E51:E53)</f>
        <v>0</v>
      </c>
      <c r="F50" s="208">
        <f>E38</f>
        <v>584</v>
      </c>
      <c r="G50" s="189" t="str">
        <f>B38</f>
        <v>DanArpo</v>
      </c>
      <c r="H50" s="209">
        <f>SUM(H51:H53)</f>
        <v>0</v>
      </c>
      <c r="I50" s="208">
        <f>SUM(I51:I53)</f>
        <v>0</v>
      </c>
      <c r="J50" s="208">
        <f>I34</f>
        <v>491</v>
      </c>
      <c r="K50" s="189" t="str">
        <f>B34</f>
        <v>KII</v>
      </c>
      <c r="L50" s="190">
        <f>SUM(L51:L53)</f>
        <v>0</v>
      </c>
      <c r="M50" s="210">
        <f>SUM(M51:M53)</f>
        <v>0</v>
      </c>
      <c r="N50" s="208">
        <f>M54</f>
        <v>456</v>
      </c>
      <c r="O50" s="189" t="str">
        <f>B54</f>
        <v>ITshop</v>
      </c>
      <c r="P50" s="190">
        <f>SUM(P51:P53)</f>
        <v>0</v>
      </c>
      <c r="Q50" s="210">
        <f>SUM(Q51:Q53)</f>
        <v>0</v>
      </c>
      <c r="R50" s="208">
        <f>Q46</f>
        <v>552</v>
      </c>
      <c r="S50" s="189" t="str">
        <f>B46</f>
        <v>Rakvere Kultuurikeskus</v>
      </c>
      <c r="T50" s="190">
        <f>SUM(T51:T53)</f>
        <v>0</v>
      </c>
      <c r="U50" s="210">
        <f>SUM(U51:U53)</f>
        <v>0</v>
      </c>
      <c r="V50" s="208">
        <f>U42</f>
        <v>480</v>
      </c>
      <c r="W50" s="189" t="str">
        <f>B42</f>
        <v>Rakvere Linnavalitsus</v>
      </c>
      <c r="X50" s="192">
        <f t="shared" si="31"/>
        <v>0</v>
      </c>
      <c r="Y50" s="190">
        <f>SUM(Y51:Y53)</f>
        <v>0</v>
      </c>
      <c r="Z50" s="212">
        <f>AVERAGE(Z51,Z52,Z53)</f>
        <v>0</v>
      </c>
      <c r="AA50" s="194">
        <f>AVERAGE(AA51,AA52,AA53)</f>
        <v>0</v>
      </c>
      <c r="AB50" s="282">
        <f>F51+J51+N51+R51+V51</f>
        <v>0</v>
      </c>
    </row>
    <row r="51" spans="1:28" s="195" customFormat="1" ht="16.2" customHeight="1" x14ac:dyDescent="0.25">
      <c r="B51" s="219"/>
      <c r="C51" s="227"/>
      <c r="D51" s="196"/>
      <c r="E51" s="197"/>
      <c r="F51" s="285">
        <v>0</v>
      </c>
      <c r="G51" s="286"/>
      <c r="H51" s="198"/>
      <c r="I51" s="199"/>
      <c r="J51" s="285">
        <v>0</v>
      </c>
      <c r="K51" s="286"/>
      <c r="L51" s="198"/>
      <c r="M51" s="199">
        <f>L51+C51</f>
        <v>0</v>
      </c>
      <c r="N51" s="285">
        <v>0</v>
      </c>
      <c r="O51" s="286"/>
      <c r="P51" s="198"/>
      <c r="Q51" s="197">
        <f>P51+C51</f>
        <v>0</v>
      </c>
      <c r="R51" s="285">
        <v>0</v>
      </c>
      <c r="S51" s="286"/>
      <c r="T51" s="196"/>
      <c r="U51" s="197"/>
      <c r="V51" s="285">
        <v>0</v>
      </c>
      <c r="W51" s="286"/>
      <c r="X51" s="199">
        <f t="shared" si="31"/>
        <v>0</v>
      </c>
      <c r="Y51" s="198">
        <f>D51+H51+L51+P51+T51</f>
        <v>0</v>
      </c>
      <c r="Z51" s="200">
        <f>AVERAGE(E51,I51,M51,Q51,U51)</f>
        <v>0</v>
      </c>
      <c r="AA51" s="201">
        <f>AVERAGE(E51,I51,M51,Q51,U51)-C51</f>
        <v>0</v>
      </c>
      <c r="AB51" s="283"/>
    </row>
    <row r="52" spans="1:28" s="195" customFormat="1" ht="16.2" customHeight="1" x14ac:dyDescent="0.25">
      <c r="B52" s="220"/>
      <c r="C52" s="227"/>
      <c r="D52" s="196"/>
      <c r="E52" s="197"/>
      <c r="F52" s="287"/>
      <c r="G52" s="288"/>
      <c r="H52" s="198"/>
      <c r="I52" s="199"/>
      <c r="J52" s="287"/>
      <c r="K52" s="288"/>
      <c r="L52" s="198"/>
      <c r="M52" s="199">
        <f t="shared" ref="M52:M53" si="52">L52+C52</f>
        <v>0</v>
      </c>
      <c r="N52" s="287"/>
      <c r="O52" s="288"/>
      <c r="P52" s="196"/>
      <c r="Q52" s="197">
        <f t="shared" ref="Q52:Q53" si="53">P52+C52</f>
        <v>0</v>
      </c>
      <c r="R52" s="287"/>
      <c r="S52" s="288"/>
      <c r="T52" s="196"/>
      <c r="U52" s="197"/>
      <c r="V52" s="287"/>
      <c r="W52" s="288"/>
      <c r="X52" s="199">
        <f t="shared" si="31"/>
        <v>0</v>
      </c>
      <c r="Y52" s="198">
        <f>D52+H52+L52+P52+T52</f>
        <v>0</v>
      </c>
      <c r="Z52" s="200">
        <f>AVERAGE(E52,I52,M52,Q52,U52)</f>
        <v>0</v>
      </c>
      <c r="AA52" s="201">
        <f>AVERAGE(E52,I52,M52,Q52,U52)-C52</f>
        <v>0</v>
      </c>
      <c r="AB52" s="283"/>
    </row>
    <row r="53" spans="1:28" s="195" customFormat="1" ht="16.8" customHeight="1" thickBot="1" x14ac:dyDescent="0.35">
      <c r="B53" s="221"/>
      <c r="C53" s="228"/>
      <c r="D53" s="203"/>
      <c r="E53" s="197"/>
      <c r="F53" s="289"/>
      <c r="G53" s="290"/>
      <c r="H53" s="204"/>
      <c r="I53" s="199"/>
      <c r="J53" s="289"/>
      <c r="K53" s="290"/>
      <c r="L53" s="198"/>
      <c r="M53" s="199">
        <f t="shared" si="52"/>
        <v>0</v>
      </c>
      <c r="N53" s="289"/>
      <c r="O53" s="290"/>
      <c r="P53" s="196"/>
      <c r="Q53" s="197">
        <f t="shared" si="53"/>
        <v>0</v>
      </c>
      <c r="R53" s="289"/>
      <c r="S53" s="290"/>
      <c r="T53" s="196"/>
      <c r="U53" s="197"/>
      <c r="V53" s="289"/>
      <c r="W53" s="290"/>
      <c r="X53" s="205">
        <f t="shared" si="31"/>
        <v>0</v>
      </c>
      <c r="Y53" s="204">
        <f>D53+H53+L53+P53+T53</f>
        <v>0</v>
      </c>
      <c r="Z53" s="206">
        <f>AVERAGE(E53,I53,M53,Q53,U53)</f>
        <v>0</v>
      </c>
      <c r="AA53" s="207">
        <f>AVERAGE(E53,I53,M53,Q53,U53)-C53</f>
        <v>0</v>
      </c>
      <c r="AB53" s="284"/>
    </row>
    <row r="54" spans="1:28" s="195" customFormat="1" ht="48.75" customHeight="1" thickBot="1" x14ac:dyDescent="0.3">
      <c r="B54" s="224" t="s">
        <v>173</v>
      </c>
      <c r="C54" s="230">
        <f>SUM(C55:C57)</f>
        <v>170</v>
      </c>
      <c r="D54" s="183">
        <f>SUM(D55:D57)</f>
        <v>390</v>
      </c>
      <c r="E54" s="208">
        <f>SUM(E55:E57)</f>
        <v>560</v>
      </c>
      <c r="F54" s="208">
        <f>E34</f>
        <v>457</v>
      </c>
      <c r="G54" s="189" t="str">
        <f>B34</f>
        <v>KII</v>
      </c>
      <c r="H54" s="209">
        <f>SUM(H55:H57)</f>
        <v>372</v>
      </c>
      <c r="I54" s="208">
        <f>SUM(I55:I57)</f>
        <v>542</v>
      </c>
      <c r="J54" s="208">
        <f>I42</f>
        <v>476</v>
      </c>
      <c r="K54" s="189" t="str">
        <f>B42</f>
        <v>Rakvere Linnavalitsus</v>
      </c>
      <c r="L54" s="191">
        <f>SUM(L55:L57)</f>
        <v>286</v>
      </c>
      <c r="M54" s="211">
        <f>SUM(M55:M57)</f>
        <v>456</v>
      </c>
      <c r="N54" s="208">
        <f>M50</f>
        <v>0</v>
      </c>
      <c r="O54" s="189" t="str">
        <f>B50</f>
        <v>Kunda Sadam</v>
      </c>
      <c r="P54" s="190">
        <f>SUM(P55:P57)</f>
        <v>323</v>
      </c>
      <c r="Q54" s="211">
        <f>SUM(Q55:Q57)</f>
        <v>493</v>
      </c>
      <c r="R54" s="208">
        <f>Q38</f>
        <v>557</v>
      </c>
      <c r="S54" s="189" t="str">
        <f>B38</f>
        <v>DanArpo</v>
      </c>
      <c r="T54" s="190">
        <f>SUM(T55:T57)</f>
        <v>405</v>
      </c>
      <c r="U54" s="211">
        <f>SUM(U55:U57)</f>
        <v>575</v>
      </c>
      <c r="V54" s="208">
        <f>U46</f>
        <v>489</v>
      </c>
      <c r="W54" s="189" t="str">
        <f>B46</f>
        <v>Rakvere Kultuurikeskus</v>
      </c>
      <c r="X54" s="192">
        <f t="shared" si="31"/>
        <v>2626</v>
      </c>
      <c r="Y54" s="190">
        <f>SUM(Y55:Y57)</f>
        <v>1776</v>
      </c>
      <c r="Z54" s="212">
        <f>AVERAGE(Z55,Z56,Z57)</f>
        <v>175.06666666666669</v>
      </c>
      <c r="AA54" s="194">
        <f>AVERAGE(AA55,AA56,AA57)</f>
        <v>118.39999999999999</v>
      </c>
      <c r="AB54" s="282">
        <f>F55+J55+N55+R55+V55</f>
        <v>4</v>
      </c>
    </row>
    <row r="55" spans="1:28" s="195" customFormat="1" ht="16.2" customHeight="1" x14ac:dyDescent="0.25">
      <c r="B55" s="219" t="s">
        <v>167</v>
      </c>
      <c r="C55" s="227">
        <v>60</v>
      </c>
      <c r="D55" s="196">
        <v>83</v>
      </c>
      <c r="E55" s="197">
        <f>D55+C55</f>
        <v>143</v>
      </c>
      <c r="F55" s="285">
        <v>1</v>
      </c>
      <c r="G55" s="286"/>
      <c r="H55" s="198">
        <v>103</v>
      </c>
      <c r="I55" s="199">
        <f>H55+C55</f>
        <v>163</v>
      </c>
      <c r="J55" s="285">
        <v>1</v>
      </c>
      <c r="K55" s="286"/>
      <c r="L55" s="198">
        <v>91</v>
      </c>
      <c r="M55" s="199">
        <f>L55+C55</f>
        <v>151</v>
      </c>
      <c r="N55" s="285">
        <v>1</v>
      </c>
      <c r="O55" s="286"/>
      <c r="P55" s="198">
        <v>87</v>
      </c>
      <c r="Q55" s="197">
        <f>P55+C55</f>
        <v>147</v>
      </c>
      <c r="R55" s="285">
        <v>0</v>
      </c>
      <c r="S55" s="286"/>
      <c r="T55" s="196">
        <v>118</v>
      </c>
      <c r="U55" s="197">
        <f>T55+C55</f>
        <v>178</v>
      </c>
      <c r="V55" s="285">
        <v>1</v>
      </c>
      <c r="W55" s="286"/>
      <c r="X55" s="199">
        <f t="shared" si="31"/>
        <v>782</v>
      </c>
      <c r="Y55" s="198">
        <f>D55+H55+L55+P55+T55</f>
        <v>482</v>
      </c>
      <c r="Z55" s="200">
        <f>AVERAGE(E55,I55,M55,Q55,U55)</f>
        <v>156.4</v>
      </c>
      <c r="AA55" s="201">
        <f>AVERAGE(E55,I55,M55,Q55,U55)-C55</f>
        <v>96.4</v>
      </c>
      <c r="AB55" s="283"/>
    </row>
    <row r="56" spans="1:28" s="195" customFormat="1" ht="16.2" customHeight="1" x14ac:dyDescent="0.25">
      <c r="B56" s="220" t="s">
        <v>168</v>
      </c>
      <c r="C56" s="227">
        <v>57</v>
      </c>
      <c r="D56" s="196">
        <v>169</v>
      </c>
      <c r="E56" s="197">
        <f t="shared" ref="E56:E57" si="54">D56+C56</f>
        <v>226</v>
      </c>
      <c r="F56" s="287"/>
      <c r="G56" s="288"/>
      <c r="H56" s="198">
        <v>155</v>
      </c>
      <c r="I56" s="199">
        <f t="shared" ref="I56:I57" si="55">H56+C56</f>
        <v>212</v>
      </c>
      <c r="J56" s="287"/>
      <c r="K56" s="288"/>
      <c r="L56" s="198">
        <v>98</v>
      </c>
      <c r="M56" s="199">
        <f t="shared" ref="M56:M57" si="56">L56+C56</f>
        <v>155</v>
      </c>
      <c r="N56" s="287"/>
      <c r="O56" s="288"/>
      <c r="P56" s="196">
        <v>134</v>
      </c>
      <c r="Q56" s="197">
        <f t="shared" ref="Q56:Q57" si="57">P56+C56</f>
        <v>191</v>
      </c>
      <c r="R56" s="287"/>
      <c r="S56" s="288"/>
      <c r="T56" s="196">
        <v>122</v>
      </c>
      <c r="U56" s="197">
        <f t="shared" ref="U56:U57" si="58">T56+C56</f>
        <v>179</v>
      </c>
      <c r="V56" s="287"/>
      <c r="W56" s="288"/>
      <c r="X56" s="199">
        <f t="shared" si="31"/>
        <v>963</v>
      </c>
      <c r="Y56" s="198">
        <f>D56+H56+L56+P56+T56</f>
        <v>678</v>
      </c>
      <c r="Z56" s="200">
        <f>AVERAGE(E56,I56,M56,Q56,U56)</f>
        <v>192.6</v>
      </c>
      <c r="AA56" s="201">
        <f>AVERAGE(E56,I56,M56,Q56,U56)-C56</f>
        <v>135.6</v>
      </c>
      <c r="AB56" s="283"/>
    </row>
    <row r="57" spans="1:28" s="195" customFormat="1" ht="16.8" customHeight="1" thickBot="1" x14ac:dyDescent="0.35">
      <c r="B57" s="221" t="s">
        <v>169</v>
      </c>
      <c r="C57" s="228">
        <v>53</v>
      </c>
      <c r="D57" s="203">
        <v>138</v>
      </c>
      <c r="E57" s="197">
        <f t="shared" si="54"/>
        <v>191</v>
      </c>
      <c r="F57" s="289"/>
      <c r="G57" s="290"/>
      <c r="H57" s="204">
        <v>114</v>
      </c>
      <c r="I57" s="199">
        <f t="shared" si="55"/>
        <v>167</v>
      </c>
      <c r="J57" s="289"/>
      <c r="K57" s="290"/>
      <c r="L57" s="198">
        <v>97</v>
      </c>
      <c r="M57" s="199">
        <f t="shared" si="56"/>
        <v>150</v>
      </c>
      <c r="N57" s="289"/>
      <c r="O57" s="290"/>
      <c r="P57" s="196">
        <v>102</v>
      </c>
      <c r="Q57" s="197">
        <f t="shared" si="57"/>
        <v>155</v>
      </c>
      <c r="R57" s="289"/>
      <c r="S57" s="290"/>
      <c r="T57" s="196">
        <v>165</v>
      </c>
      <c r="U57" s="197">
        <f t="shared" si="58"/>
        <v>218</v>
      </c>
      <c r="V57" s="289"/>
      <c r="W57" s="290"/>
      <c r="X57" s="205">
        <f t="shared" si="31"/>
        <v>881</v>
      </c>
      <c r="Y57" s="204">
        <f>D57+H57+L57+P57+T57</f>
        <v>616</v>
      </c>
      <c r="Z57" s="206">
        <f>AVERAGE(E57,I57,M57,Q57,U57)</f>
        <v>176.2</v>
      </c>
      <c r="AA57" s="207">
        <f>AVERAGE(E57,I57,M57,Q57,U57)-C57</f>
        <v>123.19999999999999</v>
      </c>
      <c r="AB57" s="284"/>
    </row>
    <row r="58" spans="1:28" ht="34.950000000000003" customHeight="1" x14ac:dyDescent="0.3"/>
    <row r="59" spans="1:28" ht="22.2" x14ac:dyDescent="0.3">
      <c r="B59" s="150"/>
      <c r="C59" s="151"/>
      <c r="D59" s="152"/>
      <c r="E59" s="153"/>
      <c r="F59" s="153"/>
      <c r="G59" s="153" t="s">
        <v>136</v>
      </c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1"/>
      <c r="S59" s="151"/>
      <c r="T59" s="151"/>
      <c r="U59" s="154"/>
      <c r="V59" s="235" t="s">
        <v>109</v>
      </c>
      <c r="W59" s="155"/>
      <c r="X59" s="155"/>
      <c r="Y59" s="155"/>
      <c r="Z59" s="151"/>
      <c r="AA59" s="151"/>
      <c r="AB59" s="152"/>
    </row>
    <row r="60" spans="1:28" ht="21" thickBot="1" x14ac:dyDescent="0.4">
      <c r="B60" s="236" t="s">
        <v>93</v>
      </c>
      <c r="C60" s="156"/>
      <c r="D60" s="152"/>
      <c r="E60" s="157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2"/>
    </row>
    <row r="61" spans="1:28" x14ac:dyDescent="0.3">
      <c r="B61" s="158" t="s">
        <v>2</v>
      </c>
      <c r="C61" s="159" t="s">
        <v>46</v>
      </c>
      <c r="D61" s="160"/>
      <c r="E61" s="238" t="s">
        <v>94</v>
      </c>
      <c r="F61" s="293" t="s">
        <v>95</v>
      </c>
      <c r="G61" s="294"/>
      <c r="H61" s="163"/>
      <c r="I61" s="238" t="s">
        <v>96</v>
      </c>
      <c r="J61" s="293" t="s">
        <v>95</v>
      </c>
      <c r="K61" s="294"/>
      <c r="L61" s="164"/>
      <c r="M61" s="238" t="s">
        <v>97</v>
      </c>
      <c r="N61" s="293" t="s">
        <v>95</v>
      </c>
      <c r="O61" s="294"/>
      <c r="P61" s="164"/>
      <c r="Q61" s="238" t="s">
        <v>98</v>
      </c>
      <c r="R61" s="293" t="s">
        <v>95</v>
      </c>
      <c r="S61" s="294"/>
      <c r="T61" s="165"/>
      <c r="U61" s="238" t="s">
        <v>99</v>
      </c>
      <c r="V61" s="293" t="s">
        <v>95</v>
      </c>
      <c r="W61" s="294"/>
      <c r="X61" s="238" t="s">
        <v>100</v>
      </c>
      <c r="Y61" s="166"/>
      <c r="Z61" s="167" t="s">
        <v>101</v>
      </c>
      <c r="AA61" s="168" t="s">
        <v>6</v>
      </c>
      <c r="AB61" s="169" t="s">
        <v>100</v>
      </c>
    </row>
    <row r="62" spans="1:28" ht="17.399999999999999" thickBot="1" x14ac:dyDescent="0.35">
      <c r="A62" s="170"/>
      <c r="B62" s="171" t="s">
        <v>102</v>
      </c>
      <c r="C62" s="172"/>
      <c r="D62" s="173"/>
      <c r="E62" s="174" t="s">
        <v>103</v>
      </c>
      <c r="F62" s="291" t="s">
        <v>104</v>
      </c>
      <c r="G62" s="292"/>
      <c r="H62" s="175"/>
      <c r="I62" s="174" t="s">
        <v>103</v>
      </c>
      <c r="J62" s="291" t="s">
        <v>104</v>
      </c>
      <c r="K62" s="292"/>
      <c r="L62" s="174"/>
      <c r="M62" s="174" t="s">
        <v>103</v>
      </c>
      <c r="N62" s="291" t="s">
        <v>104</v>
      </c>
      <c r="O62" s="292"/>
      <c r="P62" s="174"/>
      <c r="Q62" s="174" t="s">
        <v>103</v>
      </c>
      <c r="R62" s="291" t="s">
        <v>104</v>
      </c>
      <c r="S62" s="292"/>
      <c r="T62" s="176"/>
      <c r="U62" s="174" t="s">
        <v>103</v>
      </c>
      <c r="V62" s="291" t="s">
        <v>104</v>
      </c>
      <c r="W62" s="292"/>
      <c r="X62" s="177" t="s">
        <v>103</v>
      </c>
      <c r="Y62" s="178" t="s">
        <v>105</v>
      </c>
      <c r="Z62" s="179" t="s">
        <v>106</v>
      </c>
      <c r="AA62" s="180" t="s">
        <v>107</v>
      </c>
      <c r="AB62" s="181" t="s">
        <v>4</v>
      </c>
    </row>
    <row r="63" spans="1:28" ht="48.75" customHeight="1" thickBot="1" x14ac:dyDescent="0.35">
      <c r="A63" s="170"/>
      <c r="B63" s="217" t="s">
        <v>196</v>
      </c>
      <c r="C63" s="231">
        <f>SUM(C64:C66)</f>
        <v>117</v>
      </c>
      <c r="D63" s="183">
        <f>SUM(D64:D66)</f>
        <v>408</v>
      </c>
      <c r="E63" s="184">
        <f>SUM(E64:E66)</f>
        <v>525</v>
      </c>
      <c r="F63" s="185">
        <f>E83</f>
        <v>469</v>
      </c>
      <c r="G63" s="186" t="str">
        <f>B83</f>
        <v>Estonian Cell</v>
      </c>
      <c r="H63" s="187">
        <f>SUM(H64:H66)</f>
        <v>453</v>
      </c>
      <c r="I63" s="188">
        <f>SUM(I64:I66)</f>
        <v>570</v>
      </c>
      <c r="J63" s="188">
        <f>I79</f>
        <v>524</v>
      </c>
      <c r="K63" s="189" t="str">
        <f>B79</f>
        <v>Kirevene Mulk</v>
      </c>
      <c r="L63" s="190">
        <f>SUM(L64:L66)</f>
        <v>491</v>
      </c>
      <c r="M63" s="185">
        <f>SUM(M64:M66)</f>
        <v>608</v>
      </c>
      <c r="N63" s="185">
        <f>M75</f>
        <v>597</v>
      </c>
      <c r="O63" s="186" t="str">
        <f>B75</f>
        <v>VERX 2</v>
      </c>
      <c r="P63" s="191">
        <f>SUM(P64:P66)</f>
        <v>401</v>
      </c>
      <c r="Q63" s="185">
        <f>SUM(Q64:Q66)</f>
        <v>518</v>
      </c>
      <c r="R63" s="185">
        <f>Q71</f>
        <v>585</v>
      </c>
      <c r="S63" s="186" t="str">
        <f>B71</f>
        <v>Metsasõbrad</v>
      </c>
      <c r="T63" s="191">
        <f>SUM(T64:T66)</f>
        <v>473</v>
      </c>
      <c r="U63" s="185">
        <f>SUM(U64:U66)</f>
        <v>590</v>
      </c>
      <c r="V63" s="185">
        <f>U67</f>
        <v>502</v>
      </c>
      <c r="W63" s="186" t="str">
        <f>B67</f>
        <v>Toode</v>
      </c>
      <c r="X63" s="192">
        <f t="shared" ref="X63:X86" si="59">E63+I63+M63+Q63+U63</f>
        <v>2811</v>
      </c>
      <c r="Y63" s="190">
        <f>SUM(Y64:Y66)</f>
        <v>2226</v>
      </c>
      <c r="Z63" s="193">
        <f>AVERAGE(Z64,Z65,Z66)</f>
        <v>187.4</v>
      </c>
      <c r="AA63" s="194">
        <f>AVERAGE(AA64,AA65,AA66)</f>
        <v>148.4</v>
      </c>
      <c r="AB63" s="282">
        <f>F64+J64+N64+R64+V64</f>
        <v>4</v>
      </c>
    </row>
    <row r="64" spans="1:28" ht="16.8" customHeight="1" x14ac:dyDescent="0.3">
      <c r="A64" s="195"/>
      <c r="B64" s="213" t="s">
        <v>140</v>
      </c>
      <c r="C64" s="226">
        <v>60</v>
      </c>
      <c r="D64" s="196">
        <v>106</v>
      </c>
      <c r="E64" s="197">
        <f>D64+C64</f>
        <v>166</v>
      </c>
      <c r="F64" s="285">
        <v>1</v>
      </c>
      <c r="G64" s="286"/>
      <c r="H64" s="198">
        <v>134</v>
      </c>
      <c r="I64" s="199">
        <f>H64+C64</f>
        <v>194</v>
      </c>
      <c r="J64" s="285">
        <v>1</v>
      </c>
      <c r="K64" s="286"/>
      <c r="L64" s="198">
        <v>144</v>
      </c>
      <c r="M64" s="199">
        <f>L64+C64</f>
        <v>204</v>
      </c>
      <c r="N64" s="285">
        <v>1</v>
      </c>
      <c r="O64" s="286"/>
      <c r="P64" s="198">
        <v>146</v>
      </c>
      <c r="Q64" s="197">
        <f>P64+C64</f>
        <v>206</v>
      </c>
      <c r="R64" s="285">
        <v>0</v>
      </c>
      <c r="S64" s="286"/>
      <c r="T64" s="196">
        <v>157</v>
      </c>
      <c r="U64" s="197">
        <f>C64+T64</f>
        <v>217</v>
      </c>
      <c r="V64" s="285">
        <v>1</v>
      </c>
      <c r="W64" s="286"/>
      <c r="X64" s="199">
        <f t="shared" si="59"/>
        <v>987</v>
      </c>
      <c r="Y64" s="198">
        <f>D64+H64+L64+P64+T64</f>
        <v>687</v>
      </c>
      <c r="Z64" s="200">
        <f>AVERAGE(E64,I64,M64,Q64,U64)</f>
        <v>197.4</v>
      </c>
      <c r="AA64" s="201">
        <f>AVERAGE(E64,I64,M64,Q64,U64)-C64</f>
        <v>137.4</v>
      </c>
      <c r="AB64" s="283"/>
    </row>
    <row r="65" spans="1:28" s="170" customFormat="1" ht="16.2" customHeight="1" x14ac:dyDescent="0.25">
      <c r="A65" s="195"/>
      <c r="B65" s="214" t="s">
        <v>139</v>
      </c>
      <c r="C65" s="227">
        <v>32</v>
      </c>
      <c r="D65" s="196">
        <v>162</v>
      </c>
      <c r="E65" s="197">
        <f t="shared" ref="E65:E66" si="60">D65+C65</f>
        <v>194</v>
      </c>
      <c r="F65" s="287"/>
      <c r="G65" s="288"/>
      <c r="H65" s="198">
        <v>138</v>
      </c>
      <c r="I65" s="199">
        <f t="shared" ref="I65:I66" si="61">H65+C65</f>
        <v>170</v>
      </c>
      <c r="J65" s="287"/>
      <c r="K65" s="288"/>
      <c r="L65" s="198">
        <v>146</v>
      </c>
      <c r="M65" s="199">
        <f t="shared" ref="M65:M66" si="62">L65+C65</f>
        <v>178</v>
      </c>
      <c r="N65" s="287"/>
      <c r="O65" s="288"/>
      <c r="P65" s="196">
        <v>133</v>
      </c>
      <c r="Q65" s="197">
        <f t="shared" ref="Q65:Q66" si="63">P65+C65</f>
        <v>165</v>
      </c>
      <c r="R65" s="287"/>
      <c r="S65" s="288"/>
      <c r="T65" s="196">
        <v>152</v>
      </c>
      <c r="U65" s="197">
        <f t="shared" ref="U65:U66" si="64">C65+T65</f>
        <v>184</v>
      </c>
      <c r="V65" s="287"/>
      <c r="W65" s="288"/>
      <c r="X65" s="199">
        <f t="shared" si="59"/>
        <v>891</v>
      </c>
      <c r="Y65" s="198">
        <f>D65+H65+L65+P65+T65</f>
        <v>731</v>
      </c>
      <c r="Z65" s="200">
        <f>AVERAGE(E65,I65,M65,Q65,U65)</f>
        <v>178.2</v>
      </c>
      <c r="AA65" s="201">
        <f>AVERAGE(E65,I65,M65,Q65,U65)-C65</f>
        <v>146.19999999999999</v>
      </c>
      <c r="AB65" s="283"/>
    </row>
    <row r="66" spans="1:28" s="170" customFormat="1" ht="17.399999999999999" customHeight="1" thickBot="1" x14ac:dyDescent="0.35">
      <c r="A66" s="195"/>
      <c r="B66" s="202" t="s">
        <v>138</v>
      </c>
      <c r="C66" s="228">
        <v>25</v>
      </c>
      <c r="D66" s="203">
        <v>140</v>
      </c>
      <c r="E66" s="197">
        <f t="shared" si="60"/>
        <v>165</v>
      </c>
      <c r="F66" s="289"/>
      <c r="G66" s="290"/>
      <c r="H66" s="204">
        <v>181</v>
      </c>
      <c r="I66" s="199">
        <f t="shared" si="61"/>
        <v>206</v>
      </c>
      <c r="J66" s="289"/>
      <c r="K66" s="290"/>
      <c r="L66" s="198">
        <v>201</v>
      </c>
      <c r="M66" s="199">
        <f t="shared" si="62"/>
        <v>226</v>
      </c>
      <c r="N66" s="289"/>
      <c r="O66" s="290"/>
      <c r="P66" s="196">
        <v>122</v>
      </c>
      <c r="Q66" s="197">
        <f t="shared" si="63"/>
        <v>147</v>
      </c>
      <c r="R66" s="289"/>
      <c r="S66" s="290"/>
      <c r="T66" s="196">
        <v>164</v>
      </c>
      <c r="U66" s="197">
        <f t="shared" si="64"/>
        <v>189</v>
      </c>
      <c r="V66" s="289"/>
      <c r="W66" s="290"/>
      <c r="X66" s="205">
        <f t="shared" si="59"/>
        <v>933</v>
      </c>
      <c r="Y66" s="204">
        <f>D66+H66+L66+P66+T66</f>
        <v>808</v>
      </c>
      <c r="Z66" s="206">
        <f>AVERAGE(E66,I66,M66,Q66,U66)</f>
        <v>186.6</v>
      </c>
      <c r="AA66" s="207">
        <f>AVERAGE(E66,I66,M66,Q66,U66)-C66</f>
        <v>161.6</v>
      </c>
      <c r="AB66" s="284"/>
    </row>
    <row r="67" spans="1:28" s="195" customFormat="1" ht="48.75" customHeight="1" thickBot="1" x14ac:dyDescent="0.3">
      <c r="B67" s="217" t="s">
        <v>24</v>
      </c>
      <c r="C67" s="229">
        <f>SUM(C68:C70)</f>
        <v>73</v>
      </c>
      <c r="D67" s="183">
        <f>SUM(D68:D70)</f>
        <v>438</v>
      </c>
      <c r="E67" s="208">
        <f>SUM(E68:E70)</f>
        <v>511</v>
      </c>
      <c r="F67" s="208">
        <f>E79</f>
        <v>560</v>
      </c>
      <c r="G67" s="189" t="str">
        <f>B79</f>
        <v>Kirevene Mulk</v>
      </c>
      <c r="H67" s="209">
        <f>SUM(H68:H70)</f>
        <v>417</v>
      </c>
      <c r="I67" s="208">
        <f>SUM(I68:I70)</f>
        <v>490</v>
      </c>
      <c r="J67" s="208">
        <f>I75</f>
        <v>547</v>
      </c>
      <c r="K67" s="189" t="str">
        <f>B75</f>
        <v>VERX 2</v>
      </c>
      <c r="L67" s="190">
        <f>SUM(L68:L70)</f>
        <v>423</v>
      </c>
      <c r="M67" s="210">
        <f>SUM(M68:M70)</f>
        <v>496</v>
      </c>
      <c r="N67" s="208">
        <f>M71</f>
        <v>563</v>
      </c>
      <c r="O67" s="189" t="str">
        <f>B71</f>
        <v>Metsasõbrad</v>
      </c>
      <c r="P67" s="190">
        <f>SUM(P68:P70)</f>
        <v>422</v>
      </c>
      <c r="Q67" s="185">
        <f>SUM(Q68:Q70)</f>
        <v>495</v>
      </c>
      <c r="R67" s="208">
        <f>Q83</f>
        <v>532</v>
      </c>
      <c r="S67" s="189" t="str">
        <f>B83</f>
        <v>Estonian Cell</v>
      </c>
      <c r="T67" s="190">
        <f>SUM(T68:T70)</f>
        <v>429</v>
      </c>
      <c r="U67" s="211">
        <f>SUM(U68:U70)</f>
        <v>502</v>
      </c>
      <c r="V67" s="208">
        <f>U63</f>
        <v>590</v>
      </c>
      <c r="W67" s="189" t="str">
        <f>B63</f>
        <v>Holo.ee</v>
      </c>
      <c r="X67" s="192">
        <f t="shared" si="59"/>
        <v>2494</v>
      </c>
      <c r="Y67" s="190">
        <f>SUM(Y68:Y70)</f>
        <v>2129</v>
      </c>
      <c r="Z67" s="212">
        <f>AVERAGE(Z68,Z69,Z70)</f>
        <v>166.26666666666668</v>
      </c>
      <c r="AA67" s="194">
        <f>AVERAGE(AA68,AA69,AA70)</f>
        <v>141.93333333333334</v>
      </c>
      <c r="AB67" s="282">
        <f>F68+J68+N68+R68+V68</f>
        <v>0</v>
      </c>
    </row>
    <row r="68" spans="1:28" s="195" customFormat="1" ht="16.2" customHeight="1" x14ac:dyDescent="0.25">
      <c r="B68" s="213" t="s">
        <v>141</v>
      </c>
      <c r="C68" s="227">
        <v>21</v>
      </c>
      <c r="D68" s="196">
        <v>150</v>
      </c>
      <c r="E68" s="197">
        <f>D68+C68</f>
        <v>171</v>
      </c>
      <c r="F68" s="285">
        <v>0</v>
      </c>
      <c r="G68" s="286"/>
      <c r="H68" s="198">
        <v>137</v>
      </c>
      <c r="I68" s="199">
        <f>H68+C68</f>
        <v>158</v>
      </c>
      <c r="J68" s="285">
        <v>0</v>
      </c>
      <c r="K68" s="286"/>
      <c r="L68" s="198">
        <v>169</v>
      </c>
      <c r="M68" s="199">
        <f>L68+C68</f>
        <v>190</v>
      </c>
      <c r="N68" s="285">
        <v>0</v>
      </c>
      <c r="O68" s="286"/>
      <c r="P68" s="198">
        <v>191</v>
      </c>
      <c r="Q68" s="197">
        <f>P68+C68</f>
        <v>212</v>
      </c>
      <c r="R68" s="285">
        <v>0</v>
      </c>
      <c r="S68" s="286"/>
      <c r="T68" s="196">
        <v>148</v>
      </c>
      <c r="U68" s="197">
        <f>C68+T68</f>
        <v>169</v>
      </c>
      <c r="V68" s="285">
        <v>0</v>
      </c>
      <c r="W68" s="286"/>
      <c r="X68" s="199">
        <f t="shared" si="59"/>
        <v>900</v>
      </c>
      <c r="Y68" s="198">
        <f>D68+H68+L68+P68+T68</f>
        <v>795</v>
      </c>
      <c r="Z68" s="200">
        <f>AVERAGE(E68,I68,M68,Q68,U68)</f>
        <v>180</v>
      </c>
      <c r="AA68" s="201">
        <f>AVERAGE(E68,I68,M68,Q68,U68)-C68</f>
        <v>159</v>
      </c>
      <c r="AB68" s="283"/>
    </row>
    <row r="69" spans="1:28" s="195" customFormat="1" ht="16.2" customHeight="1" x14ac:dyDescent="0.25">
      <c r="B69" s="214" t="s">
        <v>142</v>
      </c>
      <c r="C69" s="227">
        <v>32</v>
      </c>
      <c r="D69" s="196">
        <v>144</v>
      </c>
      <c r="E69" s="197">
        <f t="shared" ref="E69:E70" si="65">D69+C69</f>
        <v>176</v>
      </c>
      <c r="F69" s="287"/>
      <c r="G69" s="288"/>
      <c r="H69" s="198">
        <v>130</v>
      </c>
      <c r="I69" s="199">
        <f t="shared" ref="I69:I70" si="66">H69+C69</f>
        <v>162</v>
      </c>
      <c r="J69" s="287"/>
      <c r="K69" s="288"/>
      <c r="L69" s="198">
        <v>131</v>
      </c>
      <c r="M69" s="199">
        <f t="shared" ref="M69:M70" si="67">L69+C69</f>
        <v>163</v>
      </c>
      <c r="N69" s="287"/>
      <c r="O69" s="288"/>
      <c r="P69" s="196">
        <v>134</v>
      </c>
      <c r="Q69" s="197">
        <f t="shared" ref="Q69:Q70" si="68">P69+C69</f>
        <v>166</v>
      </c>
      <c r="R69" s="287"/>
      <c r="S69" s="288"/>
      <c r="T69" s="196">
        <v>166</v>
      </c>
      <c r="U69" s="197">
        <f t="shared" ref="U69:U70" si="69">C69+T69</f>
        <v>198</v>
      </c>
      <c r="V69" s="287"/>
      <c r="W69" s="288"/>
      <c r="X69" s="199">
        <f t="shared" si="59"/>
        <v>865</v>
      </c>
      <c r="Y69" s="198">
        <f>D69+H69+L69+P69+T69</f>
        <v>705</v>
      </c>
      <c r="Z69" s="200">
        <f>AVERAGE(E69,I69,M69,Q69,U69)</f>
        <v>173</v>
      </c>
      <c r="AA69" s="201">
        <f>AVERAGE(E69,I69,M69,Q69,U69)-C69</f>
        <v>141</v>
      </c>
      <c r="AB69" s="283"/>
    </row>
    <row r="70" spans="1:28" s="195" customFormat="1" ht="16.8" customHeight="1" thickBot="1" x14ac:dyDescent="0.35">
      <c r="B70" s="202" t="s">
        <v>143</v>
      </c>
      <c r="C70" s="228">
        <v>20</v>
      </c>
      <c r="D70" s="203">
        <v>144</v>
      </c>
      <c r="E70" s="197">
        <f t="shared" si="65"/>
        <v>164</v>
      </c>
      <c r="F70" s="289"/>
      <c r="G70" s="290"/>
      <c r="H70" s="204">
        <v>150</v>
      </c>
      <c r="I70" s="199">
        <f t="shared" si="66"/>
        <v>170</v>
      </c>
      <c r="J70" s="289"/>
      <c r="K70" s="290"/>
      <c r="L70" s="198">
        <v>123</v>
      </c>
      <c r="M70" s="199">
        <f t="shared" si="67"/>
        <v>143</v>
      </c>
      <c r="N70" s="289"/>
      <c r="O70" s="290"/>
      <c r="P70" s="196">
        <v>97</v>
      </c>
      <c r="Q70" s="197">
        <f t="shared" si="68"/>
        <v>117</v>
      </c>
      <c r="R70" s="289"/>
      <c r="S70" s="290"/>
      <c r="T70" s="196">
        <v>115</v>
      </c>
      <c r="U70" s="197">
        <f t="shared" si="69"/>
        <v>135</v>
      </c>
      <c r="V70" s="289"/>
      <c r="W70" s="290"/>
      <c r="X70" s="205">
        <f t="shared" si="59"/>
        <v>729</v>
      </c>
      <c r="Y70" s="204">
        <f>D70+H70+L70+P70+T70</f>
        <v>629</v>
      </c>
      <c r="Z70" s="206">
        <f>AVERAGE(E70,I70,M70,Q70,U70)</f>
        <v>145.80000000000001</v>
      </c>
      <c r="AA70" s="207">
        <f>AVERAGE(E70,I70,M70,Q70,U70)-C70</f>
        <v>125.80000000000001</v>
      </c>
      <c r="AB70" s="284"/>
    </row>
    <row r="71" spans="1:28" s="195" customFormat="1" ht="44.4" customHeight="1" thickBot="1" x14ac:dyDescent="0.3">
      <c r="B71" s="239" t="s">
        <v>30</v>
      </c>
      <c r="C71" s="229">
        <f>SUM(C72:C74)</f>
        <v>105</v>
      </c>
      <c r="D71" s="183">
        <f>SUM(D72:D74)</f>
        <v>433</v>
      </c>
      <c r="E71" s="208">
        <f>SUM(E72:E74)</f>
        <v>538</v>
      </c>
      <c r="F71" s="208">
        <f>E75</f>
        <v>540</v>
      </c>
      <c r="G71" s="189" t="str">
        <f>B75</f>
        <v>VERX 2</v>
      </c>
      <c r="H71" s="209">
        <f>SUM(H72:H74)</f>
        <v>419</v>
      </c>
      <c r="I71" s="208">
        <f>SUM(I72:I74)</f>
        <v>524</v>
      </c>
      <c r="J71" s="208">
        <f>I83</f>
        <v>549</v>
      </c>
      <c r="K71" s="189" t="str">
        <f>B83</f>
        <v>Estonian Cell</v>
      </c>
      <c r="L71" s="190">
        <f>SUM(L72:L74)</f>
        <v>458</v>
      </c>
      <c r="M71" s="208">
        <f>SUM(M72:M74)</f>
        <v>563</v>
      </c>
      <c r="N71" s="208">
        <f>M67</f>
        <v>496</v>
      </c>
      <c r="O71" s="189" t="str">
        <f>B67</f>
        <v>Toode</v>
      </c>
      <c r="P71" s="190">
        <f>SUM(P72:P74)</f>
        <v>480</v>
      </c>
      <c r="Q71" s="208">
        <f>SUM(Q72:Q74)</f>
        <v>585</v>
      </c>
      <c r="R71" s="208">
        <f>Q63</f>
        <v>518</v>
      </c>
      <c r="S71" s="189" t="str">
        <f>B63</f>
        <v>Holo.ee</v>
      </c>
      <c r="T71" s="190">
        <f>SUM(T72:T74)</f>
        <v>430</v>
      </c>
      <c r="U71" s="208">
        <f>SUM(U72:U74)</f>
        <v>535</v>
      </c>
      <c r="V71" s="208">
        <f>U79</f>
        <v>503</v>
      </c>
      <c r="W71" s="189" t="str">
        <f>B79</f>
        <v>Kirevene Mulk</v>
      </c>
      <c r="X71" s="192">
        <f t="shared" si="59"/>
        <v>2745</v>
      </c>
      <c r="Y71" s="190">
        <f>SUM(Y72:Y74)</f>
        <v>2220</v>
      </c>
      <c r="Z71" s="212">
        <f>AVERAGE(Z72,Z73,Z74)</f>
        <v>183</v>
      </c>
      <c r="AA71" s="194">
        <f>AVERAGE(AA72,AA73,AA74)</f>
        <v>148</v>
      </c>
      <c r="AB71" s="282">
        <f>F72+J72+N72+R72+V72</f>
        <v>3</v>
      </c>
    </row>
    <row r="72" spans="1:28" s="195" customFormat="1" ht="16.2" customHeight="1" x14ac:dyDescent="0.25">
      <c r="B72" s="241" t="s">
        <v>144</v>
      </c>
      <c r="C72" s="227">
        <v>31</v>
      </c>
      <c r="D72" s="196">
        <v>176</v>
      </c>
      <c r="E72" s="197">
        <f>D72+C72</f>
        <v>207</v>
      </c>
      <c r="F72" s="285">
        <v>0</v>
      </c>
      <c r="G72" s="286"/>
      <c r="H72" s="198">
        <v>170</v>
      </c>
      <c r="I72" s="199">
        <f>H72+C72</f>
        <v>201</v>
      </c>
      <c r="J72" s="285">
        <v>0</v>
      </c>
      <c r="K72" s="286"/>
      <c r="L72" s="198">
        <v>147</v>
      </c>
      <c r="M72" s="199">
        <f>L72+C72</f>
        <v>178</v>
      </c>
      <c r="N72" s="285">
        <v>1</v>
      </c>
      <c r="O72" s="286"/>
      <c r="P72" s="198">
        <v>164</v>
      </c>
      <c r="Q72" s="197">
        <f>P72+C72</f>
        <v>195</v>
      </c>
      <c r="R72" s="285">
        <v>1</v>
      </c>
      <c r="S72" s="286"/>
      <c r="T72" s="196">
        <v>123</v>
      </c>
      <c r="U72" s="197">
        <f>C72+T72</f>
        <v>154</v>
      </c>
      <c r="V72" s="285">
        <v>1</v>
      </c>
      <c r="W72" s="286"/>
      <c r="X72" s="199">
        <f t="shared" si="59"/>
        <v>935</v>
      </c>
      <c r="Y72" s="198">
        <f>D72+H72+L72+P72+T72</f>
        <v>780</v>
      </c>
      <c r="Z72" s="200">
        <f>AVERAGE(E72,I72,M72,Q72,U72)</f>
        <v>187</v>
      </c>
      <c r="AA72" s="201">
        <f>AVERAGE(E72,I72,M72,Q72,U72)-C72</f>
        <v>156</v>
      </c>
      <c r="AB72" s="283"/>
    </row>
    <row r="73" spans="1:28" s="195" customFormat="1" ht="16.2" customHeight="1" x14ac:dyDescent="0.25">
      <c r="B73" s="242" t="s">
        <v>145</v>
      </c>
      <c r="C73" s="227">
        <v>39</v>
      </c>
      <c r="D73" s="196">
        <v>129</v>
      </c>
      <c r="E73" s="197">
        <f t="shared" ref="E73:E74" si="70">D73+C73</f>
        <v>168</v>
      </c>
      <c r="F73" s="287"/>
      <c r="G73" s="288"/>
      <c r="H73" s="198">
        <v>144</v>
      </c>
      <c r="I73" s="199">
        <f t="shared" ref="I73:I74" si="71">H73+C73</f>
        <v>183</v>
      </c>
      <c r="J73" s="287"/>
      <c r="K73" s="288"/>
      <c r="L73" s="198">
        <v>141</v>
      </c>
      <c r="M73" s="199">
        <f t="shared" ref="M73:M74" si="72">L73+C73</f>
        <v>180</v>
      </c>
      <c r="N73" s="287"/>
      <c r="O73" s="288"/>
      <c r="P73" s="196">
        <v>144</v>
      </c>
      <c r="Q73" s="197">
        <f t="shared" ref="Q73:Q74" si="73">P73+C73</f>
        <v>183</v>
      </c>
      <c r="R73" s="287"/>
      <c r="S73" s="288"/>
      <c r="T73" s="196">
        <v>135</v>
      </c>
      <c r="U73" s="197">
        <f t="shared" ref="U73:U74" si="74">C73+T73</f>
        <v>174</v>
      </c>
      <c r="V73" s="287"/>
      <c r="W73" s="288"/>
      <c r="X73" s="199">
        <f t="shared" si="59"/>
        <v>888</v>
      </c>
      <c r="Y73" s="198">
        <f>D73+H73+L73+P73+T73</f>
        <v>693</v>
      </c>
      <c r="Z73" s="200">
        <f>AVERAGE(E73,I73,M73,Q73,U73)</f>
        <v>177.6</v>
      </c>
      <c r="AA73" s="201">
        <f>AVERAGE(E73,I73,M73,Q73,U73)-C73</f>
        <v>138.6</v>
      </c>
      <c r="AB73" s="283"/>
    </row>
    <row r="74" spans="1:28" s="195" customFormat="1" ht="16.8" customHeight="1" thickBot="1" x14ac:dyDescent="0.35">
      <c r="B74" s="202" t="s">
        <v>146</v>
      </c>
      <c r="C74" s="228">
        <v>35</v>
      </c>
      <c r="D74" s="203">
        <v>128</v>
      </c>
      <c r="E74" s="197">
        <f t="shared" si="70"/>
        <v>163</v>
      </c>
      <c r="F74" s="289"/>
      <c r="G74" s="290"/>
      <c r="H74" s="204">
        <v>105</v>
      </c>
      <c r="I74" s="199">
        <f t="shared" si="71"/>
        <v>140</v>
      </c>
      <c r="J74" s="289"/>
      <c r="K74" s="290"/>
      <c r="L74" s="198">
        <v>170</v>
      </c>
      <c r="M74" s="199">
        <f t="shared" si="72"/>
        <v>205</v>
      </c>
      <c r="N74" s="289"/>
      <c r="O74" s="290"/>
      <c r="P74" s="196">
        <v>172</v>
      </c>
      <c r="Q74" s="197">
        <f t="shared" si="73"/>
        <v>207</v>
      </c>
      <c r="R74" s="289"/>
      <c r="S74" s="290"/>
      <c r="T74" s="196">
        <v>172</v>
      </c>
      <c r="U74" s="197">
        <f t="shared" si="74"/>
        <v>207</v>
      </c>
      <c r="V74" s="289"/>
      <c r="W74" s="290"/>
      <c r="X74" s="205">
        <f t="shared" si="59"/>
        <v>922</v>
      </c>
      <c r="Y74" s="204">
        <f>D74+H74+L74+P74+T74</f>
        <v>747</v>
      </c>
      <c r="Z74" s="206">
        <f>AVERAGE(E74,I74,M74,Q74,U74)</f>
        <v>184.4</v>
      </c>
      <c r="AA74" s="207">
        <f>AVERAGE(E74,I74,M74,Q74,U74)-C74</f>
        <v>149.4</v>
      </c>
      <c r="AB74" s="284"/>
    </row>
    <row r="75" spans="1:28" s="195" customFormat="1" ht="48.75" customHeight="1" thickBot="1" x14ac:dyDescent="0.3">
      <c r="B75" s="224" t="s">
        <v>118</v>
      </c>
      <c r="C75" s="229">
        <f>SUM(C76:C78)-30</f>
        <v>101</v>
      </c>
      <c r="D75" s="183">
        <f>SUM(D76:D78)</f>
        <v>439</v>
      </c>
      <c r="E75" s="208">
        <f>SUM(E76:E78)-30</f>
        <v>540</v>
      </c>
      <c r="F75" s="208">
        <f>E71</f>
        <v>538</v>
      </c>
      <c r="G75" s="189" t="str">
        <f>B71</f>
        <v>Metsasõbrad</v>
      </c>
      <c r="H75" s="218">
        <f>SUM(H76:H78)</f>
        <v>446</v>
      </c>
      <c r="I75" s="208">
        <f>SUM(I76:I78)-30</f>
        <v>547</v>
      </c>
      <c r="J75" s="208">
        <f>I67</f>
        <v>490</v>
      </c>
      <c r="K75" s="189" t="str">
        <f>B67</f>
        <v>Toode</v>
      </c>
      <c r="L75" s="191">
        <f>SUM(L76:L78)</f>
        <v>496</v>
      </c>
      <c r="M75" s="211">
        <f>SUM(M76:M78)-30</f>
        <v>597</v>
      </c>
      <c r="N75" s="208">
        <f>M63</f>
        <v>608</v>
      </c>
      <c r="O75" s="189" t="str">
        <f>B63</f>
        <v>Holo.ee</v>
      </c>
      <c r="P75" s="190">
        <f>SUM(P76:P78)</f>
        <v>412</v>
      </c>
      <c r="Q75" s="211">
        <f>SUM(Q76:Q78)-30</f>
        <v>513</v>
      </c>
      <c r="R75" s="208">
        <f>Q79</f>
        <v>573</v>
      </c>
      <c r="S75" s="189" t="str">
        <f>B79</f>
        <v>Kirevene Mulk</v>
      </c>
      <c r="T75" s="190">
        <f>SUM(T76:T78)</f>
        <v>453</v>
      </c>
      <c r="U75" s="211">
        <f>SUM(U76:U78)-30</f>
        <v>554</v>
      </c>
      <c r="V75" s="208">
        <f>U83</f>
        <v>549</v>
      </c>
      <c r="W75" s="189" t="str">
        <f>B83</f>
        <v>Estonian Cell</v>
      </c>
      <c r="X75" s="192">
        <f t="shared" si="59"/>
        <v>2751</v>
      </c>
      <c r="Y75" s="190">
        <f>SUM(Y76:Y78)</f>
        <v>2246</v>
      </c>
      <c r="Z75" s="212">
        <f>AVERAGE(Z76,Z77,Z78)</f>
        <v>193.4</v>
      </c>
      <c r="AA75" s="194">
        <f>AVERAGE(AA76,AA77,AA78)</f>
        <v>149.73333333333335</v>
      </c>
      <c r="AB75" s="282">
        <f>F76+J76+N76+R76+V76</f>
        <v>3</v>
      </c>
    </row>
    <row r="76" spans="1:28" s="195" customFormat="1" ht="16.2" customHeight="1" x14ac:dyDescent="0.25">
      <c r="B76" s="213" t="s">
        <v>149</v>
      </c>
      <c r="C76" s="227">
        <v>48</v>
      </c>
      <c r="D76" s="196">
        <v>124</v>
      </c>
      <c r="E76" s="197">
        <f>D76+C76</f>
        <v>172</v>
      </c>
      <c r="F76" s="285">
        <v>1</v>
      </c>
      <c r="G76" s="286"/>
      <c r="H76" s="198">
        <v>121</v>
      </c>
      <c r="I76" s="199">
        <f>H76+C76</f>
        <v>169</v>
      </c>
      <c r="J76" s="285">
        <v>1</v>
      </c>
      <c r="K76" s="286"/>
      <c r="L76" s="198">
        <v>146</v>
      </c>
      <c r="M76" s="199">
        <f>L76+C76</f>
        <v>194</v>
      </c>
      <c r="N76" s="285">
        <v>0</v>
      </c>
      <c r="O76" s="286"/>
      <c r="P76" s="198">
        <v>135</v>
      </c>
      <c r="Q76" s="197">
        <f>P76+C76</f>
        <v>183</v>
      </c>
      <c r="R76" s="285">
        <v>0</v>
      </c>
      <c r="S76" s="286"/>
      <c r="T76" s="196">
        <v>158</v>
      </c>
      <c r="U76" s="197">
        <f>C76+T76</f>
        <v>206</v>
      </c>
      <c r="V76" s="285">
        <v>1</v>
      </c>
      <c r="W76" s="286"/>
      <c r="X76" s="199">
        <f t="shared" si="59"/>
        <v>924</v>
      </c>
      <c r="Y76" s="198">
        <f>D76+H76+L76+P76+T76</f>
        <v>684</v>
      </c>
      <c r="Z76" s="200">
        <f>AVERAGE(E76,I76,M76,Q76,U76)</f>
        <v>184.8</v>
      </c>
      <c r="AA76" s="201">
        <f>AVERAGE(E76,I76,M76,Q76,U76)-C76</f>
        <v>136.80000000000001</v>
      </c>
      <c r="AB76" s="283"/>
    </row>
    <row r="77" spans="1:28" s="195" customFormat="1" ht="16.2" customHeight="1" x14ac:dyDescent="0.25">
      <c r="B77" s="214" t="s">
        <v>147</v>
      </c>
      <c r="C77" s="227">
        <v>45</v>
      </c>
      <c r="D77" s="196">
        <v>182</v>
      </c>
      <c r="E77" s="197">
        <f t="shared" ref="E77:E78" si="75">D77+C77</f>
        <v>227</v>
      </c>
      <c r="F77" s="287"/>
      <c r="G77" s="288"/>
      <c r="H77" s="198">
        <v>141</v>
      </c>
      <c r="I77" s="199">
        <f t="shared" ref="I77:I78" si="76">H77+C77</f>
        <v>186</v>
      </c>
      <c r="J77" s="287"/>
      <c r="K77" s="288"/>
      <c r="L77" s="198">
        <v>172</v>
      </c>
      <c r="M77" s="199">
        <f t="shared" ref="M77:M78" si="77">L77+C77</f>
        <v>217</v>
      </c>
      <c r="N77" s="287"/>
      <c r="O77" s="288"/>
      <c r="P77" s="196">
        <v>141</v>
      </c>
      <c r="Q77" s="197">
        <f t="shared" ref="Q77:Q78" si="78">P77+C77</f>
        <v>186</v>
      </c>
      <c r="R77" s="287"/>
      <c r="S77" s="288"/>
      <c r="T77" s="196">
        <v>168</v>
      </c>
      <c r="U77" s="197">
        <f t="shared" ref="U77:U78" si="79">C77+T77</f>
        <v>213</v>
      </c>
      <c r="V77" s="287"/>
      <c r="W77" s="288"/>
      <c r="X77" s="199">
        <f t="shared" si="59"/>
        <v>1029</v>
      </c>
      <c r="Y77" s="198">
        <f>D77+H77+L77+P77+T77</f>
        <v>804</v>
      </c>
      <c r="Z77" s="200">
        <f>AVERAGE(E77,I77,M77,Q77,U77)</f>
        <v>205.8</v>
      </c>
      <c r="AA77" s="201">
        <f>AVERAGE(E77,I77,M77,Q77,U77)-C77</f>
        <v>160.80000000000001</v>
      </c>
      <c r="AB77" s="283"/>
    </row>
    <row r="78" spans="1:28" s="195" customFormat="1" ht="16.8" customHeight="1" thickBot="1" x14ac:dyDescent="0.35">
      <c r="B78" s="202" t="s">
        <v>148</v>
      </c>
      <c r="C78" s="228">
        <v>38</v>
      </c>
      <c r="D78" s="203">
        <v>133</v>
      </c>
      <c r="E78" s="197">
        <f t="shared" si="75"/>
        <v>171</v>
      </c>
      <c r="F78" s="289"/>
      <c r="G78" s="290"/>
      <c r="H78" s="204">
        <v>184</v>
      </c>
      <c r="I78" s="199">
        <f t="shared" si="76"/>
        <v>222</v>
      </c>
      <c r="J78" s="289"/>
      <c r="K78" s="290"/>
      <c r="L78" s="198">
        <v>178</v>
      </c>
      <c r="M78" s="199">
        <f t="shared" si="77"/>
        <v>216</v>
      </c>
      <c r="N78" s="289"/>
      <c r="O78" s="290"/>
      <c r="P78" s="196">
        <v>136</v>
      </c>
      <c r="Q78" s="197">
        <f t="shared" si="78"/>
        <v>174</v>
      </c>
      <c r="R78" s="289"/>
      <c r="S78" s="290"/>
      <c r="T78" s="196">
        <v>127</v>
      </c>
      <c r="U78" s="197">
        <f t="shared" si="79"/>
        <v>165</v>
      </c>
      <c r="V78" s="289"/>
      <c r="W78" s="290"/>
      <c r="X78" s="205">
        <f t="shared" si="59"/>
        <v>948</v>
      </c>
      <c r="Y78" s="204">
        <f>D78+H78+L78+P78+T78</f>
        <v>758</v>
      </c>
      <c r="Z78" s="206">
        <f>AVERAGE(E78,I78,M78,Q78,U78)</f>
        <v>189.6</v>
      </c>
      <c r="AA78" s="207">
        <f>AVERAGE(E78,I78,M78,Q78,U78)-C78</f>
        <v>151.6</v>
      </c>
      <c r="AB78" s="284"/>
    </row>
    <row r="79" spans="1:28" s="195" customFormat="1" ht="48.75" customHeight="1" thickBot="1" x14ac:dyDescent="0.3">
      <c r="B79" s="217" t="s">
        <v>26</v>
      </c>
      <c r="C79" s="230">
        <f>SUM(C80:C82)</f>
        <v>65</v>
      </c>
      <c r="D79" s="183">
        <f>SUM(D80:D82)</f>
        <v>495</v>
      </c>
      <c r="E79" s="208">
        <f>SUM(E80:E82)</f>
        <v>560</v>
      </c>
      <c r="F79" s="208">
        <f>E67</f>
        <v>511</v>
      </c>
      <c r="G79" s="189" t="str">
        <f>B67</f>
        <v>Toode</v>
      </c>
      <c r="H79" s="209">
        <f>SUM(H80:H82)</f>
        <v>459</v>
      </c>
      <c r="I79" s="208">
        <f>SUM(I80:I82)</f>
        <v>524</v>
      </c>
      <c r="J79" s="208">
        <f>I63</f>
        <v>570</v>
      </c>
      <c r="K79" s="189" t="str">
        <f>B63</f>
        <v>Holo.ee</v>
      </c>
      <c r="L79" s="190">
        <f>SUM(L80:L82)</f>
        <v>539</v>
      </c>
      <c r="M79" s="210">
        <f>SUM(M80:M82)</f>
        <v>604</v>
      </c>
      <c r="N79" s="208">
        <f>M83</f>
        <v>482</v>
      </c>
      <c r="O79" s="189" t="str">
        <f>B83</f>
        <v>Estonian Cell</v>
      </c>
      <c r="P79" s="190">
        <f>SUM(P80:P82)</f>
        <v>508</v>
      </c>
      <c r="Q79" s="210">
        <f>SUM(Q80:Q82)</f>
        <v>573</v>
      </c>
      <c r="R79" s="208">
        <f>Q75</f>
        <v>513</v>
      </c>
      <c r="S79" s="189" t="str">
        <f>B75</f>
        <v>VERX 2</v>
      </c>
      <c r="T79" s="190">
        <f>SUM(T80:T82)</f>
        <v>438</v>
      </c>
      <c r="U79" s="210">
        <f>SUM(U80:U82)</f>
        <v>503</v>
      </c>
      <c r="V79" s="208">
        <f>U71</f>
        <v>535</v>
      </c>
      <c r="W79" s="189" t="str">
        <f>B71</f>
        <v>Metsasõbrad</v>
      </c>
      <c r="X79" s="192">
        <f t="shared" si="59"/>
        <v>2764</v>
      </c>
      <c r="Y79" s="190">
        <f>SUM(Y80:Y82)</f>
        <v>2439</v>
      </c>
      <c r="Z79" s="212">
        <f>AVERAGE(Z80,Z81,Z82)</f>
        <v>184.26666666666665</v>
      </c>
      <c r="AA79" s="194">
        <f>AVERAGE(AA80,AA81,AA82)</f>
        <v>162.6</v>
      </c>
      <c r="AB79" s="282">
        <f>F80+J80+N80+R80+V80</f>
        <v>3</v>
      </c>
    </row>
    <row r="80" spans="1:28" s="195" customFormat="1" ht="16.2" customHeight="1" x14ac:dyDescent="0.25">
      <c r="B80" s="219" t="s">
        <v>150</v>
      </c>
      <c r="C80" s="227">
        <v>14</v>
      </c>
      <c r="D80" s="196">
        <v>169</v>
      </c>
      <c r="E80" s="197">
        <f>D80+C80</f>
        <v>183</v>
      </c>
      <c r="F80" s="285">
        <v>1</v>
      </c>
      <c r="G80" s="286"/>
      <c r="H80" s="198">
        <v>173</v>
      </c>
      <c r="I80" s="199">
        <f>H80+C80</f>
        <v>187</v>
      </c>
      <c r="J80" s="285">
        <v>0</v>
      </c>
      <c r="K80" s="286"/>
      <c r="L80" s="198">
        <v>197</v>
      </c>
      <c r="M80" s="199">
        <f>L80+C80</f>
        <v>211</v>
      </c>
      <c r="N80" s="285">
        <v>1</v>
      </c>
      <c r="O80" s="286"/>
      <c r="P80" s="198">
        <v>169</v>
      </c>
      <c r="Q80" s="197">
        <f>P80+C80</f>
        <v>183</v>
      </c>
      <c r="R80" s="285">
        <v>1</v>
      </c>
      <c r="S80" s="286"/>
      <c r="T80" s="196">
        <v>124</v>
      </c>
      <c r="U80" s="197">
        <f>C80+T80</f>
        <v>138</v>
      </c>
      <c r="V80" s="285">
        <v>0</v>
      </c>
      <c r="W80" s="286"/>
      <c r="X80" s="199">
        <f t="shared" si="59"/>
        <v>902</v>
      </c>
      <c r="Y80" s="198">
        <f>D80+H80+L80+P80+T80</f>
        <v>832</v>
      </c>
      <c r="Z80" s="200">
        <f>AVERAGE(E80,I80,M80,Q80,U80)</f>
        <v>180.4</v>
      </c>
      <c r="AA80" s="201">
        <f>AVERAGE(E80,I80,M80,Q80,U80)-C80</f>
        <v>166.4</v>
      </c>
      <c r="AB80" s="283"/>
    </row>
    <row r="81" spans="1:28" s="195" customFormat="1" ht="16.2" customHeight="1" x14ac:dyDescent="0.25">
      <c r="B81" s="220" t="s">
        <v>151</v>
      </c>
      <c r="C81" s="227">
        <v>23</v>
      </c>
      <c r="D81" s="196">
        <v>168</v>
      </c>
      <c r="E81" s="197">
        <f t="shared" ref="E81:E82" si="80">D81+C81</f>
        <v>191</v>
      </c>
      <c r="F81" s="287"/>
      <c r="G81" s="288"/>
      <c r="H81" s="198">
        <v>141</v>
      </c>
      <c r="I81" s="199">
        <f t="shared" ref="I81:I82" si="81">H81+C81</f>
        <v>164</v>
      </c>
      <c r="J81" s="287"/>
      <c r="K81" s="288"/>
      <c r="L81" s="198">
        <v>177</v>
      </c>
      <c r="M81" s="199">
        <f t="shared" ref="M81:M82" si="82">L81+C81</f>
        <v>200</v>
      </c>
      <c r="N81" s="287"/>
      <c r="O81" s="288"/>
      <c r="P81" s="196">
        <v>165</v>
      </c>
      <c r="Q81" s="197">
        <f t="shared" ref="Q81:Q82" si="83">P81+C81</f>
        <v>188</v>
      </c>
      <c r="R81" s="287"/>
      <c r="S81" s="288"/>
      <c r="T81" s="196">
        <v>181</v>
      </c>
      <c r="U81" s="197">
        <f t="shared" ref="U81:U82" si="84">C81+T81</f>
        <v>204</v>
      </c>
      <c r="V81" s="287"/>
      <c r="W81" s="288"/>
      <c r="X81" s="199">
        <f t="shared" si="59"/>
        <v>947</v>
      </c>
      <c r="Y81" s="198">
        <f>D81+H81+L81+P81+T81</f>
        <v>832</v>
      </c>
      <c r="Z81" s="200">
        <f>AVERAGE(E81,I81,M81,Q81,U81)</f>
        <v>189.4</v>
      </c>
      <c r="AA81" s="201">
        <f>AVERAGE(E81,I81,M81,Q81,U81)-C81</f>
        <v>166.4</v>
      </c>
      <c r="AB81" s="283"/>
    </row>
    <row r="82" spans="1:28" s="195" customFormat="1" ht="16.8" customHeight="1" thickBot="1" x14ac:dyDescent="0.35">
      <c r="B82" s="221" t="s">
        <v>152</v>
      </c>
      <c r="C82" s="228">
        <v>28</v>
      </c>
      <c r="D82" s="203">
        <v>158</v>
      </c>
      <c r="E82" s="197">
        <f t="shared" si="80"/>
        <v>186</v>
      </c>
      <c r="F82" s="289"/>
      <c r="G82" s="290"/>
      <c r="H82" s="204">
        <v>145</v>
      </c>
      <c r="I82" s="199">
        <f t="shared" si="81"/>
        <v>173</v>
      </c>
      <c r="J82" s="289"/>
      <c r="K82" s="290"/>
      <c r="L82" s="198">
        <v>165</v>
      </c>
      <c r="M82" s="199">
        <f t="shared" si="82"/>
        <v>193</v>
      </c>
      <c r="N82" s="289"/>
      <c r="O82" s="290"/>
      <c r="P82" s="196">
        <v>174</v>
      </c>
      <c r="Q82" s="197">
        <f t="shared" si="83"/>
        <v>202</v>
      </c>
      <c r="R82" s="289"/>
      <c r="S82" s="290"/>
      <c r="T82" s="196">
        <v>133</v>
      </c>
      <c r="U82" s="197">
        <f t="shared" si="84"/>
        <v>161</v>
      </c>
      <c r="V82" s="289"/>
      <c r="W82" s="290"/>
      <c r="X82" s="205">
        <f t="shared" si="59"/>
        <v>915</v>
      </c>
      <c r="Y82" s="204">
        <f>D82+H82+L82+P82+T82</f>
        <v>775</v>
      </c>
      <c r="Z82" s="206">
        <f>AVERAGE(E82,I82,M82,Q82,U82)</f>
        <v>183</v>
      </c>
      <c r="AA82" s="207">
        <f>AVERAGE(E82,I82,M82,Q82,U82)-C82</f>
        <v>155</v>
      </c>
      <c r="AB82" s="284"/>
    </row>
    <row r="83" spans="1:28" s="195" customFormat="1" ht="48.75" customHeight="1" thickBot="1" x14ac:dyDescent="0.3">
      <c r="B83" s="217" t="s">
        <v>23</v>
      </c>
      <c r="C83" s="230">
        <f>SUM(C84:C86)-30</f>
        <v>111</v>
      </c>
      <c r="D83" s="183">
        <f>SUM(D84:D86)</f>
        <v>358</v>
      </c>
      <c r="E83" s="208">
        <f>SUM(E84:E86)-30</f>
        <v>469</v>
      </c>
      <c r="F83" s="208">
        <f>E63</f>
        <v>525</v>
      </c>
      <c r="G83" s="189" t="str">
        <f>B63</f>
        <v>Holo.ee</v>
      </c>
      <c r="H83" s="209">
        <f>SUM(H84:H86)</f>
        <v>438</v>
      </c>
      <c r="I83" s="208">
        <f>SUM(I84:I86)-30</f>
        <v>549</v>
      </c>
      <c r="J83" s="208">
        <f>I71</f>
        <v>524</v>
      </c>
      <c r="K83" s="189" t="str">
        <f>B71</f>
        <v>Metsasõbrad</v>
      </c>
      <c r="L83" s="191">
        <f>SUM(L84:L86)</f>
        <v>371</v>
      </c>
      <c r="M83" s="211">
        <f>SUM(M84:M86)-30</f>
        <v>482</v>
      </c>
      <c r="N83" s="208">
        <f>M79</f>
        <v>604</v>
      </c>
      <c r="O83" s="189" t="str">
        <f>B79</f>
        <v>Kirevene Mulk</v>
      </c>
      <c r="P83" s="190">
        <f>SUM(P84:P86)</f>
        <v>421</v>
      </c>
      <c r="Q83" s="211">
        <f>SUM(Q84:Q86)-30</f>
        <v>532</v>
      </c>
      <c r="R83" s="208">
        <f>Q67</f>
        <v>495</v>
      </c>
      <c r="S83" s="189" t="str">
        <f>B67</f>
        <v>Toode</v>
      </c>
      <c r="T83" s="190">
        <f>SUM(T84:T86)</f>
        <v>438</v>
      </c>
      <c r="U83" s="211">
        <f>SUM(U84:U86)-30</f>
        <v>549</v>
      </c>
      <c r="V83" s="208">
        <f>U75</f>
        <v>554</v>
      </c>
      <c r="W83" s="189" t="str">
        <f>B75</f>
        <v>VERX 2</v>
      </c>
      <c r="X83" s="192">
        <f t="shared" si="59"/>
        <v>2581</v>
      </c>
      <c r="Y83" s="190">
        <f>SUM(Y84:Y86)</f>
        <v>2026</v>
      </c>
      <c r="Z83" s="212">
        <f>AVERAGE(Z84,Z85,Z86)</f>
        <v>182.06666666666663</v>
      </c>
      <c r="AA83" s="194">
        <f>AVERAGE(AA84,AA85,AA86)</f>
        <v>135.06666666666663</v>
      </c>
      <c r="AB83" s="282">
        <f>F84+J84+N84+R84+V84</f>
        <v>2</v>
      </c>
    </row>
    <row r="84" spans="1:28" s="195" customFormat="1" ht="16.2" customHeight="1" x14ac:dyDescent="0.25">
      <c r="B84" s="219" t="s">
        <v>154</v>
      </c>
      <c r="C84" s="227">
        <v>50</v>
      </c>
      <c r="D84" s="196">
        <v>92</v>
      </c>
      <c r="E84" s="197">
        <f>D84+C84</f>
        <v>142</v>
      </c>
      <c r="F84" s="285">
        <v>0</v>
      </c>
      <c r="G84" s="286"/>
      <c r="H84" s="198">
        <v>137</v>
      </c>
      <c r="I84" s="199">
        <f>H84+C84</f>
        <v>187</v>
      </c>
      <c r="J84" s="285">
        <v>1</v>
      </c>
      <c r="K84" s="286"/>
      <c r="L84" s="198">
        <v>109</v>
      </c>
      <c r="M84" s="199">
        <f>L84+C84</f>
        <v>159</v>
      </c>
      <c r="N84" s="285">
        <v>0</v>
      </c>
      <c r="O84" s="286"/>
      <c r="P84" s="198">
        <v>147</v>
      </c>
      <c r="Q84" s="197">
        <f>P84+C84</f>
        <v>197</v>
      </c>
      <c r="R84" s="285">
        <v>1</v>
      </c>
      <c r="S84" s="286"/>
      <c r="T84" s="196">
        <v>148</v>
      </c>
      <c r="U84" s="197">
        <f>C84+T84</f>
        <v>198</v>
      </c>
      <c r="V84" s="285">
        <v>0</v>
      </c>
      <c r="W84" s="286"/>
      <c r="X84" s="199">
        <f t="shared" si="59"/>
        <v>883</v>
      </c>
      <c r="Y84" s="198">
        <f>D84+H84+L84+P84+T84</f>
        <v>633</v>
      </c>
      <c r="Z84" s="200">
        <f>AVERAGE(E84,I84,M84,Q84,U84)</f>
        <v>176.6</v>
      </c>
      <c r="AA84" s="201">
        <f>AVERAGE(E84,I84,M84,Q84,U84)-C84</f>
        <v>126.6</v>
      </c>
      <c r="AB84" s="283"/>
    </row>
    <row r="85" spans="1:28" s="195" customFormat="1" ht="16.2" customHeight="1" x14ac:dyDescent="0.25">
      <c r="B85" s="220" t="s">
        <v>153</v>
      </c>
      <c r="C85" s="227">
        <v>60</v>
      </c>
      <c r="D85" s="196">
        <v>101</v>
      </c>
      <c r="E85" s="197">
        <f t="shared" ref="E85:E86" si="85">D85+C85</f>
        <v>161</v>
      </c>
      <c r="F85" s="287"/>
      <c r="G85" s="288"/>
      <c r="H85" s="198">
        <v>146</v>
      </c>
      <c r="I85" s="199">
        <f t="shared" ref="I85:I86" si="86">H85+C85</f>
        <v>206</v>
      </c>
      <c r="J85" s="287"/>
      <c r="K85" s="288"/>
      <c r="L85" s="198">
        <v>133</v>
      </c>
      <c r="M85" s="199">
        <f t="shared" ref="M85:M86" si="87">L85+C85</f>
        <v>193</v>
      </c>
      <c r="N85" s="287"/>
      <c r="O85" s="288"/>
      <c r="P85" s="196">
        <v>161</v>
      </c>
      <c r="Q85" s="197">
        <f t="shared" ref="Q85:Q86" si="88">P85+C85</f>
        <v>221</v>
      </c>
      <c r="R85" s="287"/>
      <c r="S85" s="288"/>
      <c r="T85" s="196">
        <v>135</v>
      </c>
      <c r="U85" s="197">
        <f t="shared" ref="U85:U86" si="89">C85+T85</f>
        <v>195</v>
      </c>
      <c r="V85" s="287"/>
      <c r="W85" s="288"/>
      <c r="X85" s="199">
        <f t="shared" si="59"/>
        <v>976</v>
      </c>
      <c r="Y85" s="198">
        <f>D85+H85+L85+P85+T85</f>
        <v>676</v>
      </c>
      <c r="Z85" s="200">
        <f>AVERAGE(E85,I85,M85,Q85,U85)</f>
        <v>195.2</v>
      </c>
      <c r="AA85" s="201">
        <f>AVERAGE(E85,I85,M85,Q85,U85)-C85</f>
        <v>135.19999999999999</v>
      </c>
      <c r="AB85" s="283"/>
    </row>
    <row r="86" spans="1:28" s="195" customFormat="1" ht="16.8" customHeight="1" thickBot="1" x14ac:dyDescent="0.35">
      <c r="B86" s="221" t="s">
        <v>137</v>
      </c>
      <c r="C86" s="228">
        <v>31</v>
      </c>
      <c r="D86" s="203">
        <v>165</v>
      </c>
      <c r="E86" s="197">
        <f t="shared" si="85"/>
        <v>196</v>
      </c>
      <c r="F86" s="289"/>
      <c r="G86" s="290"/>
      <c r="H86" s="204">
        <v>155</v>
      </c>
      <c r="I86" s="199">
        <f t="shared" si="86"/>
        <v>186</v>
      </c>
      <c r="J86" s="289"/>
      <c r="K86" s="290"/>
      <c r="L86" s="198">
        <v>129</v>
      </c>
      <c r="M86" s="199">
        <f t="shared" si="87"/>
        <v>160</v>
      </c>
      <c r="N86" s="289"/>
      <c r="O86" s="290"/>
      <c r="P86" s="196">
        <v>113</v>
      </c>
      <c r="Q86" s="197">
        <f t="shared" si="88"/>
        <v>144</v>
      </c>
      <c r="R86" s="289"/>
      <c r="S86" s="290"/>
      <c r="T86" s="196">
        <v>155</v>
      </c>
      <c r="U86" s="197">
        <f t="shared" si="89"/>
        <v>186</v>
      </c>
      <c r="V86" s="289"/>
      <c r="W86" s="290"/>
      <c r="X86" s="205">
        <f t="shared" si="59"/>
        <v>872</v>
      </c>
      <c r="Y86" s="204">
        <f>D86+H86+L86+P86+T86</f>
        <v>717</v>
      </c>
      <c r="Z86" s="206">
        <f>AVERAGE(E86,I86,M86,Q86,U86)</f>
        <v>174.4</v>
      </c>
      <c r="AA86" s="207">
        <f>AVERAGE(E86,I86,M86,Q86,U86)-C86</f>
        <v>143.4</v>
      </c>
      <c r="AB86" s="284"/>
    </row>
    <row r="87" spans="1:28" ht="34.950000000000003" customHeight="1" x14ac:dyDescent="0.3"/>
    <row r="88" spans="1:28" ht="22.2" x14ac:dyDescent="0.3">
      <c r="B88" s="150"/>
      <c r="C88" s="151"/>
      <c r="D88" s="152"/>
      <c r="E88" s="153"/>
      <c r="F88" s="153"/>
      <c r="G88" s="153" t="s">
        <v>129</v>
      </c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1"/>
      <c r="S88" s="151"/>
      <c r="T88" s="151"/>
      <c r="U88" s="154"/>
      <c r="V88" s="235" t="s">
        <v>109</v>
      </c>
      <c r="W88" s="155"/>
      <c r="X88" s="155"/>
      <c r="Y88" s="155"/>
      <c r="Z88" s="151"/>
      <c r="AA88" s="151"/>
      <c r="AB88" s="152"/>
    </row>
    <row r="89" spans="1:28" ht="21" thickBot="1" x14ac:dyDescent="0.4">
      <c r="B89" s="236" t="s">
        <v>93</v>
      </c>
      <c r="C89" s="156"/>
      <c r="D89" s="152"/>
      <c r="E89" s="157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2"/>
    </row>
    <row r="90" spans="1:28" x14ac:dyDescent="0.3">
      <c r="B90" s="158" t="s">
        <v>2</v>
      </c>
      <c r="C90" s="159" t="s">
        <v>46</v>
      </c>
      <c r="D90" s="160"/>
      <c r="E90" s="237" t="s">
        <v>94</v>
      </c>
      <c r="F90" s="293" t="s">
        <v>95</v>
      </c>
      <c r="G90" s="294"/>
      <c r="H90" s="163"/>
      <c r="I90" s="237" t="s">
        <v>96</v>
      </c>
      <c r="J90" s="293" t="s">
        <v>95</v>
      </c>
      <c r="K90" s="294"/>
      <c r="L90" s="164"/>
      <c r="M90" s="237" t="s">
        <v>97</v>
      </c>
      <c r="N90" s="293" t="s">
        <v>95</v>
      </c>
      <c r="O90" s="294"/>
      <c r="P90" s="164"/>
      <c r="Q90" s="237" t="s">
        <v>98</v>
      </c>
      <c r="R90" s="293" t="s">
        <v>95</v>
      </c>
      <c r="S90" s="294"/>
      <c r="T90" s="165"/>
      <c r="U90" s="237" t="s">
        <v>99</v>
      </c>
      <c r="V90" s="293" t="s">
        <v>95</v>
      </c>
      <c r="W90" s="294"/>
      <c r="X90" s="237" t="s">
        <v>100</v>
      </c>
      <c r="Y90" s="166"/>
      <c r="Z90" s="167" t="s">
        <v>101</v>
      </c>
      <c r="AA90" s="168" t="s">
        <v>6</v>
      </c>
      <c r="AB90" s="169" t="s">
        <v>100</v>
      </c>
    </row>
    <row r="91" spans="1:28" ht="17.399999999999999" thickBot="1" x14ac:dyDescent="0.35">
      <c r="A91" s="170"/>
      <c r="B91" s="171" t="s">
        <v>102</v>
      </c>
      <c r="C91" s="172"/>
      <c r="D91" s="173"/>
      <c r="E91" s="174" t="s">
        <v>103</v>
      </c>
      <c r="F91" s="291" t="s">
        <v>104</v>
      </c>
      <c r="G91" s="292"/>
      <c r="H91" s="175"/>
      <c r="I91" s="174" t="s">
        <v>103</v>
      </c>
      <c r="J91" s="291" t="s">
        <v>104</v>
      </c>
      <c r="K91" s="292"/>
      <c r="L91" s="174"/>
      <c r="M91" s="174" t="s">
        <v>103</v>
      </c>
      <c r="N91" s="291" t="s">
        <v>104</v>
      </c>
      <c r="O91" s="292"/>
      <c r="P91" s="174"/>
      <c r="Q91" s="174" t="s">
        <v>103</v>
      </c>
      <c r="R91" s="291" t="s">
        <v>104</v>
      </c>
      <c r="S91" s="292"/>
      <c r="T91" s="176"/>
      <c r="U91" s="174" t="s">
        <v>103</v>
      </c>
      <c r="V91" s="291" t="s">
        <v>104</v>
      </c>
      <c r="W91" s="292"/>
      <c r="X91" s="177" t="s">
        <v>103</v>
      </c>
      <c r="Y91" s="178" t="s">
        <v>105</v>
      </c>
      <c r="Z91" s="179" t="s">
        <v>106</v>
      </c>
      <c r="AA91" s="180" t="s">
        <v>107</v>
      </c>
      <c r="AB91" s="181" t="s">
        <v>4</v>
      </c>
    </row>
    <row r="92" spans="1:28" ht="48.75" customHeight="1" thickBot="1" x14ac:dyDescent="0.35">
      <c r="A92" s="170"/>
      <c r="B92" s="217" t="s">
        <v>34</v>
      </c>
      <c r="C92" s="231">
        <f>SUM(C93:C95)</f>
        <v>84</v>
      </c>
      <c r="D92" s="183">
        <f>SUM(D93:D95)</f>
        <v>480</v>
      </c>
      <c r="E92" s="184">
        <f>SUM(E93:E95)</f>
        <v>564</v>
      </c>
      <c r="F92" s="185">
        <f>E112</f>
        <v>540</v>
      </c>
      <c r="G92" s="186" t="str">
        <f>B112</f>
        <v>Temper</v>
      </c>
      <c r="H92" s="187">
        <f>SUM(H93:H95)</f>
        <v>457</v>
      </c>
      <c r="I92" s="188">
        <f>SUM(I93:I95)</f>
        <v>541</v>
      </c>
      <c r="J92" s="188">
        <f>I108</f>
        <v>571</v>
      </c>
      <c r="K92" s="189" t="str">
        <f>B108</f>
        <v>Aroz3D</v>
      </c>
      <c r="L92" s="190">
        <f>SUM(L93:L95)</f>
        <v>495</v>
      </c>
      <c r="M92" s="185">
        <f>SUM(M93:M95)</f>
        <v>579</v>
      </c>
      <c r="N92" s="185">
        <f>M104</f>
        <v>472</v>
      </c>
      <c r="O92" s="186" t="str">
        <f>B104</f>
        <v>Eesti Raudtee</v>
      </c>
      <c r="P92" s="191">
        <f>SUM(P93:P95)</f>
        <v>538</v>
      </c>
      <c r="Q92" s="185">
        <f>SUM(Q93:Q95)</f>
        <v>622</v>
      </c>
      <c r="R92" s="185">
        <f>Q100</f>
        <v>571</v>
      </c>
      <c r="S92" s="186" t="str">
        <f>B100</f>
        <v>Rakvere Teater</v>
      </c>
      <c r="T92" s="191">
        <f>SUM(T93:T95)</f>
        <v>405</v>
      </c>
      <c r="U92" s="185">
        <f>SUM(U93:U95)</f>
        <v>489</v>
      </c>
      <c r="V92" s="185">
        <f>U96</f>
        <v>547</v>
      </c>
      <c r="W92" s="186" t="str">
        <f>B96</f>
        <v>Kunda Trans</v>
      </c>
      <c r="X92" s="192">
        <f t="shared" ref="X92:X115" si="90">E92+I92+M92+Q92+U92</f>
        <v>2795</v>
      </c>
      <c r="Y92" s="190">
        <f>SUM(Y93:Y95)</f>
        <v>2375</v>
      </c>
      <c r="Z92" s="193">
        <f>AVERAGE(Z93,Z94,Z95)</f>
        <v>186.33333333333334</v>
      </c>
      <c r="AA92" s="194">
        <f>AVERAGE(AA93,AA94,AA95)</f>
        <v>158.33333333333334</v>
      </c>
      <c r="AB92" s="282">
        <f>F93+J93+N93+R93+V93</f>
        <v>3</v>
      </c>
    </row>
    <row r="93" spans="1:28" ht="16.8" customHeight="1" x14ac:dyDescent="0.3">
      <c r="A93" s="195"/>
      <c r="B93" s="213" t="s">
        <v>70</v>
      </c>
      <c r="C93" s="226">
        <v>20</v>
      </c>
      <c r="D93" s="196">
        <v>148</v>
      </c>
      <c r="E93" s="197">
        <f>D93+C93</f>
        <v>168</v>
      </c>
      <c r="F93" s="285">
        <v>1</v>
      </c>
      <c r="G93" s="286"/>
      <c r="H93" s="198">
        <v>167</v>
      </c>
      <c r="I93" s="199">
        <f>H93+C93</f>
        <v>187</v>
      </c>
      <c r="J93" s="285">
        <v>0</v>
      </c>
      <c r="K93" s="286"/>
      <c r="L93" s="198">
        <v>134</v>
      </c>
      <c r="M93" s="199">
        <f>L93+C93</f>
        <v>154</v>
      </c>
      <c r="N93" s="285">
        <v>1</v>
      </c>
      <c r="O93" s="286"/>
      <c r="P93" s="198">
        <v>246</v>
      </c>
      <c r="Q93" s="197">
        <f>P93+C93</f>
        <v>266</v>
      </c>
      <c r="R93" s="285">
        <v>1</v>
      </c>
      <c r="S93" s="286"/>
      <c r="T93" s="196">
        <v>125</v>
      </c>
      <c r="U93" s="197">
        <f>T93+C93</f>
        <v>145</v>
      </c>
      <c r="V93" s="285">
        <v>0</v>
      </c>
      <c r="W93" s="286"/>
      <c r="X93" s="199">
        <f t="shared" si="90"/>
        <v>920</v>
      </c>
      <c r="Y93" s="198">
        <f>D93+H93+L93+P93+T93</f>
        <v>820</v>
      </c>
      <c r="Z93" s="200">
        <f>AVERAGE(E93,I93,M93,Q93,U93)</f>
        <v>184</v>
      </c>
      <c r="AA93" s="201">
        <f>AVERAGE(E93,I93,M93,Q93,U93)-C93</f>
        <v>164</v>
      </c>
      <c r="AB93" s="283"/>
    </row>
    <row r="94" spans="1:28" s="170" customFormat="1" ht="16.2" customHeight="1" x14ac:dyDescent="0.25">
      <c r="A94" s="195"/>
      <c r="B94" s="214" t="s">
        <v>87</v>
      </c>
      <c r="C94" s="227">
        <v>43</v>
      </c>
      <c r="D94" s="196">
        <v>139</v>
      </c>
      <c r="E94" s="197">
        <f t="shared" ref="E94:E95" si="91">D94+C94</f>
        <v>182</v>
      </c>
      <c r="F94" s="287"/>
      <c r="G94" s="288"/>
      <c r="H94" s="198">
        <v>127</v>
      </c>
      <c r="I94" s="199">
        <f t="shared" ref="I94:I95" si="92">H94+C94</f>
        <v>170</v>
      </c>
      <c r="J94" s="287"/>
      <c r="K94" s="288"/>
      <c r="L94" s="198">
        <v>150</v>
      </c>
      <c r="M94" s="199">
        <f t="shared" ref="M94:M95" si="93">L94+C94</f>
        <v>193</v>
      </c>
      <c r="N94" s="287"/>
      <c r="O94" s="288"/>
      <c r="P94" s="196">
        <v>121</v>
      </c>
      <c r="Q94" s="197">
        <f t="shared" ref="Q94:Q95" si="94">P94+C94</f>
        <v>164</v>
      </c>
      <c r="R94" s="287"/>
      <c r="S94" s="288"/>
      <c r="T94" s="196">
        <v>106</v>
      </c>
      <c r="U94" s="197">
        <f t="shared" ref="U94:U95" si="95">T94+C94</f>
        <v>149</v>
      </c>
      <c r="V94" s="287"/>
      <c r="W94" s="288"/>
      <c r="X94" s="199">
        <f t="shared" si="90"/>
        <v>858</v>
      </c>
      <c r="Y94" s="198">
        <f>D94+H94+L94+P94+T94</f>
        <v>643</v>
      </c>
      <c r="Z94" s="200">
        <f>AVERAGE(E94,I94,M94,Q94,U94)</f>
        <v>171.6</v>
      </c>
      <c r="AA94" s="201">
        <f>AVERAGE(E94,I94,M94,Q94,U94)-C94</f>
        <v>128.6</v>
      </c>
      <c r="AB94" s="283"/>
    </row>
    <row r="95" spans="1:28" s="170" customFormat="1" ht="17.399999999999999" customHeight="1" thickBot="1" x14ac:dyDescent="0.35">
      <c r="A95" s="195"/>
      <c r="B95" s="202" t="s">
        <v>68</v>
      </c>
      <c r="C95" s="228">
        <v>21</v>
      </c>
      <c r="D95" s="203">
        <v>193</v>
      </c>
      <c r="E95" s="197">
        <f t="shared" si="91"/>
        <v>214</v>
      </c>
      <c r="F95" s="289"/>
      <c r="G95" s="290"/>
      <c r="H95" s="204">
        <v>163</v>
      </c>
      <c r="I95" s="199">
        <f t="shared" si="92"/>
        <v>184</v>
      </c>
      <c r="J95" s="289"/>
      <c r="K95" s="290"/>
      <c r="L95" s="198">
        <v>211</v>
      </c>
      <c r="M95" s="199">
        <f t="shared" si="93"/>
        <v>232</v>
      </c>
      <c r="N95" s="289"/>
      <c r="O95" s="290"/>
      <c r="P95" s="196">
        <v>171</v>
      </c>
      <c r="Q95" s="197">
        <f t="shared" si="94"/>
        <v>192</v>
      </c>
      <c r="R95" s="289"/>
      <c r="S95" s="290"/>
      <c r="T95" s="196">
        <v>174</v>
      </c>
      <c r="U95" s="197">
        <f t="shared" si="95"/>
        <v>195</v>
      </c>
      <c r="V95" s="289"/>
      <c r="W95" s="290"/>
      <c r="X95" s="205">
        <f t="shared" si="90"/>
        <v>1017</v>
      </c>
      <c r="Y95" s="204">
        <f>D95+H95+L95+P95+T95</f>
        <v>912</v>
      </c>
      <c r="Z95" s="206">
        <f>AVERAGE(E95,I95,M95,Q95,U95)</f>
        <v>203.4</v>
      </c>
      <c r="AA95" s="207">
        <f>AVERAGE(E95,I95,M95,Q95,U95)-C95</f>
        <v>182.4</v>
      </c>
      <c r="AB95" s="284"/>
    </row>
    <row r="96" spans="1:28" s="195" customFormat="1" ht="48.75" customHeight="1" thickBot="1" x14ac:dyDescent="0.3">
      <c r="B96" s="224" t="s">
        <v>32</v>
      </c>
      <c r="C96" s="229">
        <f>SUM(C97:C99)</f>
        <v>132</v>
      </c>
      <c r="D96" s="183">
        <f>SUM(D97:D99)</f>
        <v>444</v>
      </c>
      <c r="E96" s="208">
        <f>SUM(E97:E99)</f>
        <v>576</v>
      </c>
      <c r="F96" s="208">
        <f>E108</f>
        <v>512</v>
      </c>
      <c r="G96" s="189" t="str">
        <f>B108</f>
        <v>Aroz3D</v>
      </c>
      <c r="H96" s="209">
        <f>SUM(H97:H99)</f>
        <v>411</v>
      </c>
      <c r="I96" s="208">
        <f>SUM(I97:I99)</f>
        <v>543</v>
      </c>
      <c r="J96" s="208">
        <f>I104</f>
        <v>541</v>
      </c>
      <c r="K96" s="189" t="str">
        <f>B104</f>
        <v>Eesti Raudtee</v>
      </c>
      <c r="L96" s="190">
        <f>SUM(L97:L99)</f>
        <v>422</v>
      </c>
      <c r="M96" s="210">
        <f>SUM(M97:M99)</f>
        <v>554</v>
      </c>
      <c r="N96" s="208">
        <f>M100</f>
        <v>564</v>
      </c>
      <c r="O96" s="189" t="str">
        <f>B100</f>
        <v>Rakvere Teater</v>
      </c>
      <c r="P96" s="190">
        <f>SUM(P97:P99)</f>
        <v>387</v>
      </c>
      <c r="Q96" s="185">
        <f>SUM(Q97:Q99)</f>
        <v>519</v>
      </c>
      <c r="R96" s="208">
        <f>Q112</f>
        <v>541</v>
      </c>
      <c r="S96" s="189" t="str">
        <f>B112</f>
        <v>Temper</v>
      </c>
      <c r="T96" s="190">
        <f>SUM(T97:T99)</f>
        <v>415</v>
      </c>
      <c r="U96" s="211">
        <f>SUM(U97:U99)</f>
        <v>547</v>
      </c>
      <c r="V96" s="208">
        <f>U92</f>
        <v>489</v>
      </c>
      <c r="W96" s="189" t="str">
        <f>B92</f>
        <v>Latestoil</v>
      </c>
      <c r="X96" s="192">
        <f t="shared" si="90"/>
        <v>2739</v>
      </c>
      <c r="Y96" s="190">
        <f>SUM(Y97:Y99)</f>
        <v>2079</v>
      </c>
      <c r="Z96" s="212">
        <f>AVERAGE(Z97,Z98,Z99)</f>
        <v>182.6</v>
      </c>
      <c r="AA96" s="194">
        <f>AVERAGE(AA97,AA98,AA99)</f>
        <v>138.6</v>
      </c>
      <c r="AB96" s="282">
        <f>F97+J97+N97+R97+V97</f>
        <v>3</v>
      </c>
    </row>
    <row r="97" spans="2:28" s="195" customFormat="1" ht="16.2" customHeight="1" x14ac:dyDescent="0.25">
      <c r="B97" s="213" t="s">
        <v>89</v>
      </c>
      <c r="C97" s="227">
        <v>38</v>
      </c>
      <c r="D97" s="196">
        <v>122</v>
      </c>
      <c r="E97" s="197">
        <f>D97+C97</f>
        <v>160</v>
      </c>
      <c r="F97" s="285">
        <v>1</v>
      </c>
      <c r="G97" s="286"/>
      <c r="H97" s="198">
        <v>156</v>
      </c>
      <c r="I97" s="199">
        <f>H97+C97</f>
        <v>194</v>
      </c>
      <c r="J97" s="285">
        <v>1</v>
      </c>
      <c r="K97" s="286"/>
      <c r="L97" s="198">
        <v>115</v>
      </c>
      <c r="M97" s="199">
        <f>L97+C97</f>
        <v>153</v>
      </c>
      <c r="N97" s="285">
        <v>0</v>
      </c>
      <c r="O97" s="286"/>
      <c r="P97" s="198">
        <v>150</v>
      </c>
      <c r="Q97" s="197">
        <f>P97+C97</f>
        <v>188</v>
      </c>
      <c r="R97" s="285">
        <v>0</v>
      </c>
      <c r="S97" s="286"/>
      <c r="T97" s="196">
        <v>151</v>
      </c>
      <c r="U97" s="197">
        <f>T97+C97</f>
        <v>189</v>
      </c>
      <c r="V97" s="285">
        <v>1</v>
      </c>
      <c r="W97" s="286"/>
      <c r="X97" s="199">
        <f t="shared" si="90"/>
        <v>884</v>
      </c>
      <c r="Y97" s="198">
        <f>D97+H97+L97+P97+T97</f>
        <v>694</v>
      </c>
      <c r="Z97" s="200">
        <f>AVERAGE(E97,I97,M97,Q97,U97)</f>
        <v>176.8</v>
      </c>
      <c r="AA97" s="201">
        <f>AVERAGE(E97,I97,M97,Q97,U97)-C97</f>
        <v>138.80000000000001</v>
      </c>
      <c r="AB97" s="283"/>
    </row>
    <row r="98" spans="2:28" s="195" customFormat="1" ht="16.2" customHeight="1" x14ac:dyDescent="0.25">
      <c r="B98" s="214" t="s">
        <v>90</v>
      </c>
      <c r="C98" s="227">
        <v>51</v>
      </c>
      <c r="D98" s="196">
        <v>156</v>
      </c>
      <c r="E98" s="197">
        <f t="shared" ref="E98:E99" si="96">D98+C98</f>
        <v>207</v>
      </c>
      <c r="F98" s="287"/>
      <c r="G98" s="288"/>
      <c r="H98" s="198">
        <v>133</v>
      </c>
      <c r="I98" s="199">
        <f t="shared" ref="I98:I99" si="97">H98+C98</f>
        <v>184</v>
      </c>
      <c r="J98" s="287"/>
      <c r="K98" s="288"/>
      <c r="L98" s="198">
        <v>153</v>
      </c>
      <c r="M98" s="199">
        <f t="shared" ref="M98:M99" si="98">L98+C98</f>
        <v>204</v>
      </c>
      <c r="N98" s="287"/>
      <c r="O98" s="288"/>
      <c r="P98" s="196">
        <v>127</v>
      </c>
      <c r="Q98" s="197">
        <f t="shared" ref="Q98:Q99" si="99">P98+C98</f>
        <v>178</v>
      </c>
      <c r="R98" s="287"/>
      <c r="S98" s="288"/>
      <c r="T98" s="196">
        <v>116</v>
      </c>
      <c r="U98" s="197">
        <f t="shared" ref="U98:U99" si="100">T98+C98</f>
        <v>167</v>
      </c>
      <c r="V98" s="287"/>
      <c r="W98" s="288"/>
      <c r="X98" s="199">
        <f t="shared" si="90"/>
        <v>940</v>
      </c>
      <c r="Y98" s="198">
        <f>D98+H98+L98+P98+T98</f>
        <v>685</v>
      </c>
      <c r="Z98" s="200">
        <f>AVERAGE(E98,I98,M98,Q98,U98)</f>
        <v>188</v>
      </c>
      <c r="AA98" s="201">
        <f>AVERAGE(E98,I98,M98,Q98,U98)-C98</f>
        <v>137</v>
      </c>
      <c r="AB98" s="283"/>
    </row>
    <row r="99" spans="2:28" s="195" customFormat="1" ht="16.8" customHeight="1" thickBot="1" x14ac:dyDescent="0.35">
      <c r="B99" s="202" t="s">
        <v>131</v>
      </c>
      <c r="C99" s="228">
        <v>43</v>
      </c>
      <c r="D99" s="203">
        <v>166</v>
      </c>
      <c r="E99" s="197">
        <f t="shared" si="96"/>
        <v>209</v>
      </c>
      <c r="F99" s="289"/>
      <c r="G99" s="290"/>
      <c r="H99" s="204">
        <v>122</v>
      </c>
      <c r="I99" s="199">
        <f t="shared" si="97"/>
        <v>165</v>
      </c>
      <c r="J99" s="289"/>
      <c r="K99" s="290"/>
      <c r="L99" s="198">
        <v>154</v>
      </c>
      <c r="M99" s="199">
        <f t="shared" si="98"/>
        <v>197</v>
      </c>
      <c r="N99" s="289"/>
      <c r="O99" s="290"/>
      <c r="P99" s="196">
        <v>110</v>
      </c>
      <c r="Q99" s="197">
        <f t="shared" si="99"/>
        <v>153</v>
      </c>
      <c r="R99" s="289"/>
      <c r="S99" s="290"/>
      <c r="T99" s="196">
        <v>148</v>
      </c>
      <c r="U99" s="197">
        <f t="shared" si="100"/>
        <v>191</v>
      </c>
      <c r="V99" s="289"/>
      <c r="W99" s="290"/>
      <c r="X99" s="205">
        <f t="shared" si="90"/>
        <v>915</v>
      </c>
      <c r="Y99" s="204">
        <f>D99+H99+L99+P99+T99</f>
        <v>700</v>
      </c>
      <c r="Z99" s="206">
        <f>AVERAGE(E99,I99,M99,Q99,U99)</f>
        <v>183</v>
      </c>
      <c r="AA99" s="207">
        <f>AVERAGE(E99,I99,M99,Q99,U99)-C99</f>
        <v>140</v>
      </c>
      <c r="AB99" s="284"/>
    </row>
    <row r="100" spans="2:28" s="195" customFormat="1" ht="44.4" customHeight="1" x14ac:dyDescent="0.25">
      <c r="B100" s="239" t="s">
        <v>117</v>
      </c>
      <c r="C100" s="229">
        <f>SUM(C101:C103)</f>
        <v>160</v>
      </c>
      <c r="D100" s="183">
        <f>SUM(D101:D103)</f>
        <v>356</v>
      </c>
      <c r="E100" s="208">
        <f>SUM(E101:E103)</f>
        <v>516</v>
      </c>
      <c r="F100" s="208">
        <f>E104</f>
        <v>483</v>
      </c>
      <c r="G100" s="189" t="str">
        <f>B104</f>
        <v>Eesti Raudtee</v>
      </c>
      <c r="H100" s="209">
        <f>SUM(H101:H103)</f>
        <v>398</v>
      </c>
      <c r="I100" s="208">
        <f>SUM(I101:I103)</f>
        <v>558</v>
      </c>
      <c r="J100" s="208">
        <f>I112</f>
        <v>524</v>
      </c>
      <c r="K100" s="189" t="str">
        <f>B112</f>
        <v>Temper</v>
      </c>
      <c r="L100" s="190">
        <f>SUM(L101:L103)</f>
        <v>404</v>
      </c>
      <c r="M100" s="208">
        <f>SUM(M101:M103)</f>
        <v>564</v>
      </c>
      <c r="N100" s="208">
        <f>M96</f>
        <v>554</v>
      </c>
      <c r="O100" s="189" t="str">
        <f>B96</f>
        <v>Kunda Trans</v>
      </c>
      <c r="P100" s="190">
        <f>SUM(P101:P103)</f>
        <v>411</v>
      </c>
      <c r="Q100" s="208">
        <f>SUM(Q101:Q103)</f>
        <v>571</v>
      </c>
      <c r="R100" s="208">
        <f>Q92</f>
        <v>622</v>
      </c>
      <c r="S100" s="189" t="str">
        <f>B92</f>
        <v>Latestoil</v>
      </c>
      <c r="T100" s="190">
        <f>SUM(T101:T103)</f>
        <v>304</v>
      </c>
      <c r="U100" s="208">
        <f>SUM(U101:U103)</f>
        <v>464</v>
      </c>
      <c r="V100" s="208">
        <f>U108</f>
        <v>518</v>
      </c>
      <c r="W100" s="189" t="str">
        <f>B108</f>
        <v>Aroz3D</v>
      </c>
      <c r="X100" s="192">
        <f t="shared" si="90"/>
        <v>2673</v>
      </c>
      <c r="Y100" s="190">
        <f>SUM(Y101:Y103)</f>
        <v>1873</v>
      </c>
      <c r="Z100" s="212">
        <f>AVERAGE(Z101,Z102,Z103)</f>
        <v>178.20000000000002</v>
      </c>
      <c r="AA100" s="194">
        <f>AVERAGE(AA101,AA102,AA103)</f>
        <v>124.86666666666667</v>
      </c>
      <c r="AB100" s="282">
        <f>F101+J101+N101+R101+V101</f>
        <v>3</v>
      </c>
    </row>
    <row r="101" spans="2:28" s="195" customFormat="1" ht="16.2" customHeight="1" x14ac:dyDescent="0.25">
      <c r="B101" s="215" t="s">
        <v>135</v>
      </c>
      <c r="C101" s="227">
        <v>54</v>
      </c>
      <c r="D101" s="196">
        <v>104</v>
      </c>
      <c r="E101" s="197">
        <f>D101+C101</f>
        <v>158</v>
      </c>
      <c r="F101" s="285">
        <v>1</v>
      </c>
      <c r="G101" s="286"/>
      <c r="H101" s="198">
        <v>137</v>
      </c>
      <c r="I101" s="199">
        <f>H101+C101</f>
        <v>191</v>
      </c>
      <c r="J101" s="285">
        <v>1</v>
      </c>
      <c r="K101" s="286"/>
      <c r="L101" s="198">
        <v>147</v>
      </c>
      <c r="M101" s="199">
        <f>L101+C101</f>
        <v>201</v>
      </c>
      <c r="N101" s="285">
        <v>1</v>
      </c>
      <c r="O101" s="286"/>
      <c r="P101" s="198">
        <v>146</v>
      </c>
      <c r="Q101" s="197">
        <f>P101+C101</f>
        <v>200</v>
      </c>
      <c r="R101" s="285">
        <v>0</v>
      </c>
      <c r="S101" s="286"/>
      <c r="T101" s="196">
        <v>101</v>
      </c>
      <c r="U101" s="197">
        <f>T101+C101</f>
        <v>155</v>
      </c>
      <c r="V101" s="285">
        <v>0</v>
      </c>
      <c r="W101" s="286"/>
      <c r="X101" s="199">
        <f t="shared" si="90"/>
        <v>905</v>
      </c>
      <c r="Y101" s="198">
        <f>D101+H101+L101+P101+T101</f>
        <v>635</v>
      </c>
      <c r="Z101" s="200">
        <f>AVERAGE(E101,I101,M101,Q101,U101)</f>
        <v>181</v>
      </c>
      <c r="AA101" s="201">
        <f>AVERAGE(E101,I101,M101,Q101,U101)-C101</f>
        <v>127</v>
      </c>
      <c r="AB101" s="283"/>
    </row>
    <row r="102" spans="2:28" s="195" customFormat="1" ht="16.2" customHeight="1" x14ac:dyDescent="0.25">
      <c r="B102" s="215" t="s">
        <v>133</v>
      </c>
      <c r="C102" s="227">
        <v>60</v>
      </c>
      <c r="D102" s="196">
        <v>110</v>
      </c>
      <c r="E102" s="197">
        <f t="shared" ref="E102:E103" si="101">D102+C102</f>
        <v>170</v>
      </c>
      <c r="F102" s="287"/>
      <c r="G102" s="288"/>
      <c r="H102" s="198">
        <v>104</v>
      </c>
      <c r="I102" s="199">
        <f t="shared" ref="I102:I103" si="102">H102+C102</f>
        <v>164</v>
      </c>
      <c r="J102" s="287"/>
      <c r="K102" s="288"/>
      <c r="L102" s="198">
        <v>124</v>
      </c>
      <c r="M102" s="199">
        <f t="shared" ref="M102:M103" si="103">L102+C102</f>
        <v>184</v>
      </c>
      <c r="N102" s="287"/>
      <c r="O102" s="288"/>
      <c r="P102" s="196">
        <v>123</v>
      </c>
      <c r="Q102" s="197">
        <f t="shared" ref="Q102:Q103" si="104">P102+C102</f>
        <v>183</v>
      </c>
      <c r="R102" s="287"/>
      <c r="S102" s="288"/>
      <c r="T102" s="196">
        <v>83</v>
      </c>
      <c r="U102" s="197">
        <f t="shared" ref="U102:U103" si="105">T102+C102</f>
        <v>143</v>
      </c>
      <c r="V102" s="287"/>
      <c r="W102" s="288"/>
      <c r="X102" s="199">
        <f t="shared" si="90"/>
        <v>844</v>
      </c>
      <c r="Y102" s="198">
        <f>D102+H102+L102+P102+T102</f>
        <v>544</v>
      </c>
      <c r="Z102" s="200">
        <f>AVERAGE(E102,I102,M102,Q102,U102)</f>
        <v>168.8</v>
      </c>
      <c r="AA102" s="201">
        <f>AVERAGE(E102,I102,M102,Q102,U102)-C102</f>
        <v>108.80000000000001</v>
      </c>
      <c r="AB102" s="283"/>
    </row>
    <row r="103" spans="2:28" s="195" customFormat="1" ht="16.8" customHeight="1" thickBot="1" x14ac:dyDescent="0.35">
      <c r="B103" s="216" t="s">
        <v>134</v>
      </c>
      <c r="C103" s="228">
        <v>46</v>
      </c>
      <c r="D103" s="203">
        <v>142</v>
      </c>
      <c r="E103" s="197">
        <f t="shared" si="101"/>
        <v>188</v>
      </c>
      <c r="F103" s="289"/>
      <c r="G103" s="290"/>
      <c r="H103" s="204">
        <v>157</v>
      </c>
      <c r="I103" s="199">
        <f t="shared" si="102"/>
        <v>203</v>
      </c>
      <c r="J103" s="289"/>
      <c r="K103" s="290"/>
      <c r="L103" s="198">
        <v>133</v>
      </c>
      <c r="M103" s="199">
        <f t="shared" si="103"/>
        <v>179</v>
      </c>
      <c r="N103" s="289"/>
      <c r="O103" s="290"/>
      <c r="P103" s="196">
        <v>142</v>
      </c>
      <c r="Q103" s="197">
        <f t="shared" si="104"/>
        <v>188</v>
      </c>
      <c r="R103" s="289"/>
      <c r="S103" s="290"/>
      <c r="T103" s="196">
        <v>120</v>
      </c>
      <c r="U103" s="197">
        <f t="shared" si="105"/>
        <v>166</v>
      </c>
      <c r="V103" s="289"/>
      <c r="W103" s="290"/>
      <c r="X103" s="205">
        <f t="shared" si="90"/>
        <v>924</v>
      </c>
      <c r="Y103" s="204">
        <f>D103+H103+L103+P103+T103</f>
        <v>694</v>
      </c>
      <c r="Z103" s="206">
        <f>AVERAGE(E103,I103,M103,Q103,U103)</f>
        <v>184.8</v>
      </c>
      <c r="AA103" s="207">
        <f>AVERAGE(E103,I103,M103,Q103,U103)-C103</f>
        <v>138.80000000000001</v>
      </c>
      <c r="AB103" s="284"/>
    </row>
    <row r="104" spans="2:28" s="195" customFormat="1" ht="48.75" customHeight="1" thickBot="1" x14ac:dyDescent="0.3">
      <c r="B104" s="217" t="s">
        <v>29</v>
      </c>
      <c r="C104" s="229">
        <f>SUM(C105:C107)</f>
        <v>89</v>
      </c>
      <c r="D104" s="183">
        <f>SUM(D105:D107)</f>
        <v>394</v>
      </c>
      <c r="E104" s="208">
        <f>SUM(E105:E107)</f>
        <v>483</v>
      </c>
      <c r="F104" s="208">
        <f>E100</f>
        <v>516</v>
      </c>
      <c r="G104" s="189" t="str">
        <f>B100</f>
        <v>Rakvere Teater</v>
      </c>
      <c r="H104" s="218">
        <f>SUM(H105:H107)</f>
        <v>452</v>
      </c>
      <c r="I104" s="208">
        <f>SUM(I105:I107)</f>
        <v>541</v>
      </c>
      <c r="J104" s="208">
        <f>I96</f>
        <v>543</v>
      </c>
      <c r="K104" s="189" t="str">
        <f>B96</f>
        <v>Kunda Trans</v>
      </c>
      <c r="L104" s="191">
        <f>SUM(L105:L107)</f>
        <v>383</v>
      </c>
      <c r="M104" s="211">
        <f>SUM(M105:M107)</f>
        <v>472</v>
      </c>
      <c r="N104" s="208">
        <f>M92</f>
        <v>579</v>
      </c>
      <c r="O104" s="189" t="str">
        <f>B92</f>
        <v>Latestoil</v>
      </c>
      <c r="P104" s="190">
        <f>SUM(P105:P107)</f>
        <v>466</v>
      </c>
      <c r="Q104" s="211">
        <f>SUM(Q105:Q107)</f>
        <v>555</v>
      </c>
      <c r="R104" s="208">
        <f>Q108</f>
        <v>533</v>
      </c>
      <c r="S104" s="189" t="str">
        <f>B108</f>
        <v>Aroz3D</v>
      </c>
      <c r="T104" s="190">
        <f>SUM(T105:T107)</f>
        <v>416</v>
      </c>
      <c r="U104" s="211">
        <f>SUM(U105:U107)</f>
        <v>505</v>
      </c>
      <c r="V104" s="208">
        <f>U112</f>
        <v>546</v>
      </c>
      <c r="W104" s="189" t="str">
        <f>B112</f>
        <v>Temper</v>
      </c>
      <c r="X104" s="192">
        <f t="shared" si="90"/>
        <v>2556</v>
      </c>
      <c r="Y104" s="190">
        <f>SUM(Y105:Y107)</f>
        <v>2111</v>
      </c>
      <c r="Z104" s="212">
        <f>AVERAGE(Z105,Z106,Z107)</f>
        <v>170.4</v>
      </c>
      <c r="AA104" s="194">
        <f>AVERAGE(AA105,AA106,AA107)</f>
        <v>140.73333333333335</v>
      </c>
      <c r="AB104" s="282">
        <f>F105+J105+N105+R105+V105</f>
        <v>1</v>
      </c>
    </row>
    <row r="105" spans="2:28" s="195" customFormat="1" ht="16.2" customHeight="1" x14ac:dyDescent="0.25">
      <c r="B105" s="213" t="s">
        <v>132</v>
      </c>
      <c r="C105" s="227">
        <v>60</v>
      </c>
      <c r="D105" s="196">
        <v>81</v>
      </c>
      <c r="E105" s="197">
        <f>D105+C105</f>
        <v>141</v>
      </c>
      <c r="F105" s="285">
        <v>0</v>
      </c>
      <c r="G105" s="286"/>
      <c r="H105" s="198">
        <v>73</v>
      </c>
      <c r="I105" s="199">
        <f>H105+C105</f>
        <v>133</v>
      </c>
      <c r="J105" s="285">
        <v>0</v>
      </c>
      <c r="K105" s="286"/>
      <c r="L105" s="198">
        <v>86</v>
      </c>
      <c r="M105" s="199">
        <f>L105+C105</f>
        <v>146</v>
      </c>
      <c r="N105" s="285">
        <v>0</v>
      </c>
      <c r="O105" s="286"/>
      <c r="P105" s="198">
        <v>77</v>
      </c>
      <c r="Q105" s="197">
        <f>P105+C105</f>
        <v>137</v>
      </c>
      <c r="R105" s="285">
        <v>1</v>
      </c>
      <c r="S105" s="286"/>
      <c r="T105" s="196">
        <v>110</v>
      </c>
      <c r="U105" s="197">
        <f>T105+C105</f>
        <v>170</v>
      </c>
      <c r="V105" s="285">
        <v>0</v>
      </c>
      <c r="W105" s="286"/>
      <c r="X105" s="199">
        <f t="shared" si="90"/>
        <v>727</v>
      </c>
      <c r="Y105" s="198">
        <f>D105+H105+L105+P105+T105</f>
        <v>427</v>
      </c>
      <c r="Z105" s="200">
        <f>AVERAGE(E105,I105,M105,Q105,U105)</f>
        <v>145.4</v>
      </c>
      <c r="AA105" s="201">
        <f>AVERAGE(E105,I105,M105,Q105,U105)-C105</f>
        <v>85.4</v>
      </c>
      <c r="AB105" s="283"/>
    </row>
    <row r="106" spans="2:28" s="195" customFormat="1" ht="16.2" customHeight="1" x14ac:dyDescent="0.25">
      <c r="B106" s="214" t="s">
        <v>58</v>
      </c>
      <c r="C106" s="227">
        <v>12</v>
      </c>
      <c r="D106" s="196">
        <v>141</v>
      </c>
      <c r="E106" s="197">
        <f t="shared" ref="E106:E107" si="106">D106+C106</f>
        <v>153</v>
      </c>
      <c r="F106" s="287"/>
      <c r="G106" s="288"/>
      <c r="H106" s="198">
        <v>212</v>
      </c>
      <c r="I106" s="199">
        <f t="shared" ref="I106:I107" si="107">H106+C106</f>
        <v>224</v>
      </c>
      <c r="J106" s="287"/>
      <c r="K106" s="288"/>
      <c r="L106" s="198">
        <v>140</v>
      </c>
      <c r="M106" s="199">
        <f t="shared" ref="M106:M107" si="108">L106+C106</f>
        <v>152</v>
      </c>
      <c r="N106" s="287"/>
      <c r="O106" s="288"/>
      <c r="P106" s="196">
        <v>184</v>
      </c>
      <c r="Q106" s="197">
        <f t="shared" ref="Q106:Q107" si="109">P106+C106</f>
        <v>196</v>
      </c>
      <c r="R106" s="287"/>
      <c r="S106" s="288"/>
      <c r="T106" s="196">
        <v>165</v>
      </c>
      <c r="U106" s="197">
        <f t="shared" ref="U106:U107" si="110">T106+C106</f>
        <v>177</v>
      </c>
      <c r="V106" s="287"/>
      <c r="W106" s="288"/>
      <c r="X106" s="199">
        <f t="shared" si="90"/>
        <v>902</v>
      </c>
      <c r="Y106" s="198">
        <f>D106+H106+L106+P106+T106</f>
        <v>842</v>
      </c>
      <c r="Z106" s="200">
        <f>AVERAGE(E106,I106,M106,Q106,U106)</f>
        <v>180.4</v>
      </c>
      <c r="AA106" s="201">
        <f>AVERAGE(E106,I106,M106,Q106,U106)-C106</f>
        <v>168.4</v>
      </c>
      <c r="AB106" s="283"/>
    </row>
    <row r="107" spans="2:28" s="195" customFormat="1" ht="16.8" customHeight="1" thickBot="1" x14ac:dyDescent="0.35">
      <c r="B107" s="202" t="s">
        <v>52</v>
      </c>
      <c r="C107" s="228">
        <v>17</v>
      </c>
      <c r="D107" s="203">
        <v>172</v>
      </c>
      <c r="E107" s="197">
        <f t="shared" si="106"/>
        <v>189</v>
      </c>
      <c r="F107" s="289"/>
      <c r="G107" s="290"/>
      <c r="H107" s="204">
        <v>167</v>
      </c>
      <c r="I107" s="199">
        <f t="shared" si="107"/>
        <v>184</v>
      </c>
      <c r="J107" s="289"/>
      <c r="K107" s="290"/>
      <c r="L107" s="198">
        <v>157</v>
      </c>
      <c r="M107" s="199">
        <f t="shared" si="108"/>
        <v>174</v>
      </c>
      <c r="N107" s="289"/>
      <c r="O107" s="290"/>
      <c r="P107" s="196">
        <v>205</v>
      </c>
      <c r="Q107" s="197">
        <f t="shared" si="109"/>
        <v>222</v>
      </c>
      <c r="R107" s="289"/>
      <c r="S107" s="290"/>
      <c r="T107" s="196">
        <v>141</v>
      </c>
      <c r="U107" s="197">
        <f t="shared" si="110"/>
        <v>158</v>
      </c>
      <c r="V107" s="289"/>
      <c r="W107" s="290"/>
      <c r="X107" s="205">
        <f t="shared" si="90"/>
        <v>927</v>
      </c>
      <c r="Y107" s="204">
        <f>D107+H107+L107+P107+T107</f>
        <v>842</v>
      </c>
      <c r="Z107" s="206">
        <f>AVERAGE(E107,I107,M107,Q107,U107)</f>
        <v>185.4</v>
      </c>
      <c r="AA107" s="207">
        <f>AVERAGE(E107,I107,M107,Q107,U107)-C107</f>
        <v>168.4</v>
      </c>
      <c r="AB107" s="284"/>
    </row>
    <row r="108" spans="2:28" s="195" customFormat="1" ht="48.75" customHeight="1" thickBot="1" x14ac:dyDescent="0.3">
      <c r="B108" s="217" t="s">
        <v>63</v>
      </c>
      <c r="C108" s="230">
        <f>SUM(C109:C111)</f>
        <v>78</v>
      </c>
      <c r="D108" s="183">
        <f>SUM(D109:D111)</f>
        <v>434</v>
      </c>
      <c r="E108" s="208">
        <f>SUM(E109:E111)</f>
        <v>512</v>
      </c>
      <c r="F108" s="208">
        <f>E96</f>
        <v>576</v>
      </c>
      <c r="G108" s="189" t="str">
        <f>B96</f>
        <v>Kunda Trans</v>
      </c>
      <c r="H108" s="209">
        <f>SUM(H109:H111)</f>
        <v>493</v>
      </c>
      <c r="I108" s="208">
        <f>SUM(I109:I111)</f>
        <v>571</v>
      </c>
      <c r="J108" s="208">
        <f>I92</f>
        <v>541</v>
      </c>
      <c r="K108" s="189" t="str">
        <f>B92</f>
        <v>Latestoil</v>
      </c>
      <c r="L108" s="190">
        <f>SUM(L109:L111)</f>
        <v>405</v>
      </c>
      <c r="M108" s="210">
        <f>SUM(M109:M111)</f>
        <v>483</v>
      </c>
      <c r="N108" s="208">
        <f>M112</f>
        <v>477</v>
      </c>
      <c r="O108" s="189" t="str">
        <f>B112</f>
        <v>Temper</v>
      </c>
      <c r="P108" s="190">
        <f>SUM(P109:P111)</f>
        <v>455</v>
      </c>
      <c r="Q108" s="210">
        <f>SUM(Q109:Q111)</f>
        <v>533</v>
      </c>
      <c r="R108" s="208">
        <f>Q104</f>
        <v>555</v>
      </c>
      <c r="S108" s="189" t="str">
        <f>B104</f>
        <v>Eesti Raudtee</v>
      </c>
      <c r="T108" s="190">
        <f>SUM(T109:T111)</f>
        <v>440</v>
      </c>
      <c r="U108" s="210">
        <f>SUM(U109:U111)</f>
        <v>518</v>
      </c>
      <c r="V108" s="208">
        <f>U100</f>
        <v>464</v>
      </c>
      <c r="W108" s="189" t="str">
        <f>B100</f>
        <v>Rakvere Teater</v>
      </c>
      <c r="X108" s="192">
        <f t="shared" si="90"/>
        <v>2617</v>
      </c>
      <c r="Y108" s="190">
        <f>SUM(Y109:Y111)</f>
        <v>2227</v>
      </c>
      <c r="Z108" s="212">
        <f>AVERAGE(Z109,Z110,Z111)</f>
        <v>174.46666666666667</v>
      </c>
      <c r="AA108" s="194">
        <f>AVERAGE(AA109,AA110,AA111)</f>
        <v>148.46666666666667</v>
      </c>
      <c r="AB108" s="282">
        <f>F109+J109+N109+R109+V109</f>
        <v>3</v>
      </c>
    </row>
    <row r="109" spans="2:28" s="195" customFormat="1" ht="16.2" customHeight="1" x14ac:dyDescent="0.25">
      <c r="B109" s="219" t="s">
        <v>130</v>
      </c>
      <c r="C109" s="227">
        <v>34</v>
      </c>
      <c r="D109" s="196">
        <v>136</v>
      </c>
      <c r="E109" s="197">
        <f>D109+C109</f>
        <v>170</v>
      </c>
      <c r="F109" s="285">
        <v>0</v>
      </c>
      <c r="G109" s="286"/>
      <c r="H109" s="198">
        <v>153</v>
      </c>
      <c r="I109" s="199">
        <f>H109+C109</f>
        <v>187</v>
      </c>
      <c r="J109" s="285">
        <v>1</v>
      </c>
      <c r="K109" s="286"/>
      <c r="L109" s="198">
        <v>115</v>
      </c>
      <c r="M109" s="199">
        <f>L109+C109</f>
        <v>149</v>
      </c>
      <c r="N109" s="285">
        <v>1</v>
      </c>
      <c r="O109" s="286"/>
      <c r="P109" s="198">
        <v>132</v>
      </c>
      <c r="Q109" s="197">
        <f>P109+C109</f>
        <v>166</v>
      </c>
      <c r="R109" s="285">
        <v>0</v>
      </c>
      <c r="S109" s="286"/>
      <c r="T109" s="196">
        <v>164</v>
      </c>
      <c r="U109" s="197">
        <f>T109+C109</f>
        <v>198</v>
      </c>
      <c r="V109" s="285">
        <v>1</v>
      </c>
      <c r="W109" s="286"/>
      <c r="X109" s="199">
        <f t="shared" si="90"/>
        <v>870</v>
      </c>
      <c r="Y109" s="198">
        <f>D109+H109+L109+P109+T109</f>
        <v>700</v>
      </c>
      <c r="Z109" s="200">
        <f>AVERAGE(E109,I109,M109,Q109,U109)</f>
        <v>174</v>
      </c>
      <c r="AA109" s="201">
        <f>AVERAGE(E109,I109,M109,Q109,U109)-C109</f>
        <v>140</v>
      </c>
      <c r="AB109" s="283"/>
    </row>
    <row r="110" spans="2:28" s="195" customFormat="1" ht="16.2" customHeight="1" x14ac:dyDescent="0.25">
      <c r="B110" s="220" t="s">
        <v>82</v>
      </c>
      <c r="C110" s="227">
        <v>28</v>
      </c>
      <c r="D110" s="196">
        <v>155</v>
      </c>
      <c r="E110" s="197">
        <f t="shared" ref="E110:E111" si="111">D110+C110</f>
        <v>183</v>
      </c>
      <c r="F110" s="287"/>
      <c r="G110" s="288"/>
      <c r="H110" s="198">
        <v>152</v>
      </c>
      <c r="I110" s="199">
        <f t="shared" ref="I110:I111" si="112">H110+C110</f>
        <v>180</v>
      </c>
      <c r="J110" s="287"/>
      <c r="K110" s="288"/>
      <c r="L110" s="198">
        <v>113</v>
      </c>
      <c r="M110" s="199">
        <f t="shared" ref="M110:M111" si="113">L110+C110</f>
        <v>141</v>
      </c>
      <c r="N110" s="287"/>
      <c r="O110" s="288"/>
      <c r="P110" s="196">
        <v>179</v>
      </c>
      <c r="Q110" s="197">
        <f t="shared" ref="Q110:Q111" si="114">P110+C110</f>
        <v>207</v>
      </c>
      <c r="R110" s="287"/>
      <c r="S110" s="288"/>
      <c r="T110" s="196">
        <v>148</v>
      </c>
      <c r="U110" s="197">
        <f t="shared" ref="U110:U111" si="115">T110+C110</f>
        <v>176</v>
      </c>
      <c r="V110" s="287"/>
      <c r="W110" s="288"/>
      <c r="X110" s="199">
        <f t="shared" si="90"/>
        <v>887</v>
      </c>
      <c r="Y110" s="198">
        <f>D110+H110+L110+P110+T110</f>
        <v>747</v>
      </c>
      <c r="Z110" s="200">
        <f>AVERAGE(E110,I110,M110,Q110,U110)</f>
        <v>177.4</v>
      </c>
      <c r="AA110" s="201">
        <f>AVERAGE(E110,I110,M110,Q110,U110)-C110</f>
        <v>149.4</v>
      </c>
      <c r="AB110" s="283"/>
    </row>
    <row r="111" spans="2:28" s="195" customFormat="1" ht="16.8" customHeight="1" thickBot="1" x14ac:dyDescent="0.35">
      <c r="B111" s="221" t="s">
        <v>62</v>
      </c>
      <c r="C111" s="228">
        <v>16</v>
      </c>
      <c r="D111" s="203">
        <v>143</v>
      </c>
      <c r="E111" s="197">
        <f t="shared" si="111"/>
        <v>159</v>
      </c>
      <c r="F111" s="289"/>
      <c r="G111" s="290"/>
      <c r="H111" s="204">
        <v>188</v>
      </c>
      <c r="I111" s="199">
        <f t="shared" si="112"/>
        <v>204</v>
      </c>
      <c r="J111" s="289"/>
      <c r="K111" s="290"/>
      <c r="L111" s="198">
        <v>177</v>
      </c>
      <c r="M111" s="199">
        <f t="shared" si="113"/>
        <v>193</v>
      </c>
      <c r="N111" s="289"/>
      <c r="O111" s="290"/>
      <c r="P111" s="196">
        <v>144</v>
      </c>
      <c r="Q111" s="197">
        <f t="shared" si="114"/>
        <v>160</v>
      </c>
      <c r="R111" s="289"/>
      <c r="S111" s="290"/>
      <c r="T111" s="196">
        <v>128</v>
      </c>
      <c r="U111" s="197">
        <f t="shared" si="115"/>
        <v>144</v>
      </c>
      <c r="V111" s="289"/>
      <c r="W111" s="290"/>
      <c r="X111" s="205">
        <f t="shared" si="90"/>
        <v>860</v>
      </c>
      <c r="Y111" s="204">
        <f>D111+H111+L111+P111+T111</f>
        <v>780</v>
      </c>
      <c r="Z111" s="206">
        <f>AVERAGE(E111,I111,M111,Q111,U111)</f>
        <v>172</v>
      </c>
      <c r="AA111" s="207">
        <f>AVERAGE(E111,I111,M111,Q111,U111)-C111</f>
        <v>156</v>
      </c>
      <c r="AB111" s="284"/>
    </row>
    <row r="112" spans="2:28" s="195" customFormat="1" ht="48.75" customHeight="1" thickBot="1" x14ac:dyDescent="0.3">
      <c r="B112" s="224" t="s">
        <v>33</v>
      </c>
      <c r="C112" s="230">
        <f>SUM(C113:C115)</f>
        <v>123</v>
      </c>
      <c r="D112" s="183">
        <f>SUM(D113:D115)</f>
        <v>417</v>
      </c>
      <c r="E112" s="208">
        <f>SUM(E113:E115)</f>
        <v>540</v>
      </c>
      <c r="F112" s="208">
        <f>E92</f>
        <v>564</v>
      </c>
      <c r="G112" s="189" t="str">
        <f>B92</f>
        <v>Latestoil</v>
      </c>
      <c r="H112" s="209">
        <f>SUM(H113:H115)</f>
        <v>401</v>
      </c>
      <c r="I112" s="208">
        <f>SUM(I113:I115)</f>
        <v>524</v>
      </c>
      <c r="J112" s="208">
        <f>I100</f>
        <v>558</v>
      </c>
      <c r="K112" s="189" t="str">
        <f>B100</f>
        <v>Rakvere Teater</v>
      </c>
      <c r="L112" s="191">
        <f>SUM(L113:L115)</f>
        <v>354</v>
      </c>
      <c r="M112" s="211">
        <f>SUM(M113:M115)</f>
        <v>477</v>
      </c>
      <c r="N112" s="208">
        <f>M108</f>
        <v>483</v>
      </c>
      <c r="O112" s="189" t="str">
        <f>B108</f>
        <v>Aroz3D</v>
      </c>
      <c r="P112" s="190">
        <f>SUM(P113:P115)</f>
        <v>418</v>
      </c>
      <c r="Q112" s="211">
        <f>SUM(Q113:Q115)</f>
        <v>541</v>
      </c>
      <c r="R112" s="208">
        <f>Q96</f>
        <v>519</v>
      </c>
      <c r="S112" s="189" t="str">
        <f>B96</f>
        <v>Kunda Trans</v>
      </c>
      <c r="T112" s="190">
        <f>SUM(T113:T115)</f>
        <v>423</v>
      </c>
      <c r="U112" s="211">
        <f>SUM(U113:U115)</f>
        <v>546</v>
      </c>
      <c r="V112" s="208">
        <f>U104</f>
        <v>505</v>
      </c>
      <c r="W112" s="189" t="str">
        <f>B104</f>
        <v>Eesti Raudtee</v>
      </c>
      <c r="X112" s="192">
        <f t="shared" si="90"/>
        <v>2628</v>
      </c>
      <c r="Y112" s="190">
        <f>SUM(Y113:Y115)</f>
        <v>2013</v>
      </c>
      <c r="Z112" s="212">
        <f>AVERAGE(Z113,Z114,Z115)</f>
        <v>175.20000000000002</v>
      </c>
      <c r="AA112" s="194">
        <f>AVERAGE(AA113,AA114,AA115)</f>
        <v>134.20000000000002</v>
      </c>
      <c r="AB112" s="282">
        <f>F113+J113+N113+R113+V113</f>
        <v>2</v>
      </c>
    </row>
    <row r="113" spans="1:28" s="195" customFormat="1" ht="16.2" customHeight="1" x14ac:dyDescent="0.25">
      <c r="B113" s="219" t="s">
        <v>91</v>
      </c>
      <c r="C113" s="227">
        <v>46</v>
      </c>
      <c r="D113" s="196">
        <v>109</v>
      </c>
      <c r="E113" s="197">
        <f>D113+C113</f>
        <v>155</v>
      </c>
      <c r="F113" s="285">
        <v>0</v>
      </c>
      <c r="G113" s="286"/>
      <c r="H113" s="198">
        <v>106</v>
      </c>
      <c r="I113" s="199">
        <f>H113+C113</f>
        <v>152</v>
      </c>
      <c r="J113" s="285">
        <v>0</v>
      </c>
      <c r="K113" s="286"/>
      <c r="L113" s="198">
        <v>91</v>
      </c>
      <c r="M113" s="199">
        <f>L113+C113</f>
        <v>137</v>
      </c>
      <c r="N113" s="285">
        <v>0</v>
      </c>
      <c r="O113" s="286"/>
      <c r="P113" s="198">
        <v>136</v>
      </c>
      <c r="Q113" s="197">
        <f>P113+C113</f>
        <v>182</v>
      </c>
      <c r="R113" s="285">
        <v>1</v>
      </c>
      <c r="S113" s="286"/>
      <c r="T113" s="196">
        <v>136</v>
      </c>
      <c r="U113" s="197">
        <f>T113+C113</f>
        <v>182</v>
      </c>
      <c r="V113" s="285">
        <v>1</v>
      </c>
      <c r="W113" s="286"/>
      <c r="X113" s="199">
        <f t="shared" si="90"/>
        <v>808</v>
      </c>
      <c r="Y113" s="198">
        <f>D113+H113+L113+P113+T113</f>
        <v>578</v>
      </c>
      <c r="Z113" s="200">
        <f>AVERAGE(E113,I113,M113,Q113,U113)</f>
        <v>161.6</v>
      </c>
      <c r="AA113" s="201">
        <f>AVERAGE(E113,I113,M113,Q113,U113)-C113</f>
        <v>115.6</v>
      </c>
      <c r="AB113" s="283"/>
    </row>
    <row r="114" spans="1:28" s="195" customFormat="1" ht="16.2" customHeight="1" x14ac:dyDescent="0.25">
      <c r="B114" s="220" t="s">
        <v>75</v>
      </c>
      <c r="C114" s="227">
        <v>44</v>
      </c>
      <c r="D114" s="196">
        <v>131</v>
      </c>
      <c r="E114" s="197">
        <f t="shared" ref="E114:E115" si="116">D114+C114</f>
        <v>175</v>
      </c>
      <c r="F114" s="287"/>
      <c r="G114" s="288"/>
      <c r="H114" s="198">
        <v>112</v>
      </c>
      <c r="I114" s="199">
        <f t="shared" ref="I114:I115" si="117">H114+C114</f>
        <v>156</v>
      </c>
      <c r="J114" s="287"/>
      <c r="K114" s="288"/>
      <c r="L114" s="198">
        <v>137</v>
      </c>
      <c r="M114" s="199">
        <f t="shared" ref="M114:M115" si="118">L114+C114</f>
        <v>181</v>
      </c>
      <c r="N114" s="287"/>
      <c r="O114" s="288"/>
      <c r="P114" s="196">
        <v>142</v>
      </c>
      <c r="Q114" s="197">
        <f t="shared" ref="Q114:Q115" si="119">P114+C114</f>
        <v>186</v>
      </c>
      <c r="R114" s="287"/>
      <c r="S114" s="288"/>
      <c r="T114" s="196">
        <v>145</v>
      </c>
      <c r="U114" s="197">
        <f t="shared" ref="U114:U115" si="120">T114+C114</f>
        <v>189</v>
      </c>
      <c r="V114" s="287"/>
      <c r="W114" s="288"/>
      <c r="X114" s="199">
        <f t="shared" si="90"/>
        <v>887</v>
      </c>
      <c r="Y114" s="198">
        <f>D114+H114+L114+P114+T114</f>
        <v>667</v>
      </c>
      <c r="Z114" s="200">
        <f>AVERAGE(E114,I114,M114,Q114,U114)</f>
        <v>177.4</v>
      </c>
      <c r="AA114" s="201">
        <f>AVERAGE(E114,I114,M114,Q114,U114)-C114</f>
        <v>133.4</v>
      </c>
      <c r="AB114" s="283"/>
    </row>
    <row r="115" spans="1:28" s="195" customFormat="1" ht="16.8" customHeight="1" thickBot="1" x14ac:dyDescent="0.35">
      <c r="B115" s="221" t="s">
        <v>53</v>
      </c>
      <c r="C115" s="228">
        <v>33</v>
      </c>
      <c r="D115" s="203">
        <v>177</v>
      </c>
      <c r="E115" s="197">
        <f t="shared" si="116"/>
        <v>210</v>
      </c>
      <c r="F115" s="289"/>
      <c r="G115" s="290"/>
      <c r="H115" s="204">
        <v>183</v>
      </c>
      <c r="I115" s="199">
        <f t="shared" si="117"/>
        <v>216</v>
      </c>
      <c r="J115" s="289"/>
      <c r="K115" s="290"/>
      <c r="L115" s="198">
        <v>126</v>
      </c>
      <c r="M115" s="199">
        <f t="shared" si="118"/>
        <v>159</v>
      </c>
      <c r="N115" s="289"/>
      <c r="O115" s="290"/>
      <c r="P115" s="196">
        <v>140</v>
      </c>
      <c r="Q115" s="197">
        <f t="shared" si="119"/>
        <v>173</v>
      </c>
      <c r="R115" s="289"/>
      <c r="S115" s="290"/>
      <c r="T115" s="196">
        <v>142</v>
      </c>
      <c r="U115" s="197">
        <f t="shared" si="120"/>
        <v>175</v>
      </c>
      <c r="V115" s="289"/>
      <c r="W115" s="290"/>
      <c r="X115" s="205">
        <f t="shared" si="90"/>
        <v>933</v>
      </c>
      <c r="Y115" s="204">
        <f>D115+H115+L115+P115+T115</f>
        <v>768</v>
      </c>
      <c r="Z115" s="206">
        <f>AVERAGE(E115,I115,M115,Q115,U115)</f>
        <v>186.6</v>
      </c>
      <c r="AA115" s="207">
        <f>AVERAGE(E115,I115,M115,Q115,U115)-C115</f>
        <v>153.6</v>
      </c>
      <c r="AB115" s="284"/>
    </row>
    <row r="116" spans="1:28" ht="34.950000000000003" customHeight="1" x14ac:dyDescent="0.3"/>
    <row r="118" spans="1:28" ht="22.2" x14ac:dyDescent="0.3">
      <c r="B118" s="150"/>
      <c r="C118" s="151"/>
      <c r="D118" s="152"/>
      <c r="E118" s="153"/>
      <c r="F118" s="153"/>
      <c r="G118" s="153" t="s">
        <v>125</v>
      </c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1"/>
      <c r="S118" s="151"/>
      <c r="T118" s="151"/>
      <c r="U118" s="154"/>
      <c r="V118" s="235" t="s">
        <v>109</v>
      </c>
      <c r="W118" s="155"/>
      <c r="X118" s="155"/>
      <c r="Y118" s="155"/>
      <c r="Z118" s="151"/>
      <c r="AA118" s="151"/>
      <c r="AB118" s="152"/>
    </row>
    <row r="119" spans="1:28" ht="21" thickBot="1" x14ac:dyDescent="0.4">
      <c r="B119" s="236" t="s">
        <v>93</v>
      </c>
      <c r="C119" s="156"/>
      <c r="D119" s="152"/>
      <c r="E119" s="157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2"/>
    </row>
    <row r="120" spans="1:28" x14ac:dyDescent="0.3">
      <c r="B120" s="158" t="s">
        <v>2</v>
      </c>
      <c r="C120" s="159" t="s">
        <v>46</v>
      </c>
      <c r="D120" s="160"/>
      <c r="E120" s="162" t="s">
        <v>94</v>
      </c>
      <c r="F120" s="293" t="s">
        <v>95</v>
      </c>
      <c r="G120" s="294"/>
      <c r="H120" s="163"/>
      <c r="I120" s="162" t="s">
        <v>96</v>
      </c>
      <c r="J120" s="293" t="s">
        <v>95</v>
      </c>
      <c r="K120" s="294"/>
      <c r="L120" s="164"/>
      <c r="M120" s="162" t="s">
        <v>97</v>
      </c>
      <c r="N120" s="293" t="s">
        <v>95</v>
      </c>
      <c r="O120" s="294"/>
      <c r="P120" s="164"/>
      <c r="Q120" s="162" t="s">
        <v>98</v>
      </c>
      <c r="R120" s="293" t="s">
        <v>95</v>
      </c>
      <c r="S120" s="294"/>
      <c r="T120" s="165"/>
      <c r="U120" s="162" t="s">
        <v>99</v>
      </c>
      <c r="V120" s="293" t="s">
        <v>95</v>
      </c>
      <c r="W120" s="294"/>
      <c r="X120" s="162" t="s">
        <v>100</v>
      </c>
      <c r="Y120" s="166"/>
      <c r="Z120" s="167" t="s">
        <v>101</v>
      </c>
      <c r="AA120" s="168" t="s">
        <v>6</v>
      </c>
      <c r="AB120" s="169" t="s">
        <v>100</v>
      </c>
    </row>
    <row r="121" spans="1:28" ht="17.399999999999999" thickBot="1" x14ac:dyDescent="0.35">
      <c r="A121" s="170"/>
      <c r="B121" s="171" t="s">
        <v>102</v>
      </c>
      <c r="C121" s="172"/>
      <c r="D121" s="173"/>
      <c r="E121" s="174" t="s">
        <v>103</v>
      </c>
      <c r="F121" s="291" t="s">
        <v>104</v>
      </c>
      <c r="G121" s="292"/>
      <c r="H121" s="175"/>
      <c r="I121" s="174" t="s">
        <v>103</v>
      </c>
      <c r="J121" s="291" t="s">
        <v>104</v>
      </c>
      <c r="K121" s="292"/>
      <c r="L121" s="174"/>
      <c r="M121" s="174" t="s">
        <v>103</v>
      </c>
      <c r="N121" s="291" t="s">
        <v>104</v>
      </c>
      <c r="O121" s="292"/>
      <c r="P121" s="174"/>
      <c r="Q121" s="174" t="s">
        <v>103</v>
      </c>
      <c r="R121" s="291" t="s">
        <v>104</v>
      </c>
      <c r="S121" s="292"/>
      <c r="T121" s="176"/>
      <c r="U121" s="174" t="s">
        <v>103</v>
      </c>
      <c r="V121" s="291" t="s">
        <v>104</v>
      </c>
      <c r="W121" s="292"/>
      <c r="X121" s="177" t="s">
        <v>103</v>
      </c>
      <c r="Y121" s="178" t="s">
        <v>105</v>
      </c>
      <c r="Z121" s="179" t="s">
        <v>106</v>
      </c>
      <c r="AA121" s="180" t="s">
        <v>107</v>
      </c>
      <c r="AB121" s="181" t="s">
        <v>4</v>
      </c>
    </row>
    <row r="122" spans="1:28" ht="48.75" customHeight="1" thickBot="1" x14ac:dyDescent="0.35">
      <c r="A122" s="170"/>
      <c r="B122" s="217" t="s">
        <v>28</v>
      </c>
      <c r="C122" s="231">
        <f>SUM(C123:C125)</f>
        <v>109</v>
      </c>
      <c r="D122" s="183">
        <f>SUM(D123:D125)</f>
        <v>457</v>
      </c>
      <c r="E122" s="184">
        <f>SUM(E123:E125)</f>
        <v>566</v>
      </c>
      <c r="F122" s="185">
        <f>E142</f>
        <v>494</v>
      </c>
      <c r="G122" s="186" t="str">
        <f>B142</f>
        <v>Väike Ingel</v>
      </c>
      <c r="H122" s="187">
        <f>SUM(H123:H125)</f>
        <v>429</v>
      </c>
      <c r="I122" s="188">
        <f>SUM(I123:I125)</f>
        <v>538</v>
      </c>
      <c r="J122" s="188">
        <f>I138</f>
        <v>624</v>
      </c>
      <c r="K122" s="189" t="str">
        <f>B138</f>
        <v>VERX</v>
      </c>
      <c r="L122" s="190">
        <f>SUM(L123:L125)</f>
        <v>432</v>
      </c>
      <c r="M122" s="185">
        <f>SUM(M123:M125)</f>
        <v>541</v>
      </c>
      <c r="N122" s="185">
        <f>M134</f>
        <v>577</v>
      </c>
      <c r="O122" s="186" t="str">
        <f>B134</f>
        <v>Põdra Pubi</v>
      </c>
      <c r="P122" s="191">
        <f>SUM(P123:P125)</f>
        <v>418</v>
      </c>
      <c r="Q122" s="185">
        <f>SUM(Q123:Q125)</f>
        <v>527</v>
      </c>
      <c r="R122" s="185">
        <f>Q130</f>
        <v>566</v>
      </c>
      <c r="S122" s="186" t="str">
        <f>B130</f>
        <v>Team 29</v>
      </c>
      <c r="T122" s="191">
        <f>SUM(T123:T125)</f>
        <v>435</v>
      </c>
      <c r="U122" s="185">
        <f>SUM(U123:U125)</f>
        <v>544</v>
      </c>
      <c r="V122" s="185">
        <f>U126</f>
        <v>406</v>
      </c>
      <c r="W122" s="186" t="str">
        <f>B126</f>
        <v>Rakvere Autotehnika</v>
      </c>
      <c r="X122" s="192">
        <f t="shared" ref="X122:X145" si="121">E122+I122+M122+Q122+U122</f>
        <v>2716</v>
      </c>
      <c r="Y122" s="190">
        <f>SUM(Y123:Y125)</f>
        <v>2171</v>
      </c>
      <c r="Z122" s="193">
        <f>AVERAGE(Z123,Z124,Z125)</f>
        <v>181.06666666666669</v>
      </c>
      <c r="AA122" s="194">
        <f>AVERAGE(AA123,AA124,AA125)</f>
        <v>144.73333333333332</v>
      </c>
      <c r="AB122" s="282">
        <f>F123+J123+N123+R123+V123</f>
        <v>2</v>
      </c>
    </row>
    <row r="123" spans="1:28" ht="16.8" customHeight="1" x14ac:dyDescent="0.3">
      <c r="A123" s="195"/>
      <c r="B123" s="222" t="s">
        <v>88</v>
      </c>
      <c r="C123" s="226">
        <v>44</v>
      </c>
      <c r="D123" s="196">
        <v>126</v>
      </c>
      <c r="E123" s="197">
        <f>D123+C123</f>
        <v>170</v>
      </c>
      <c r="F123" s="285">
        <v>1</v>
      </c>
      <c r="G123" s="286"/>
      <c r="H123" s="198">
        <v>106</v>
      </c>
      <c r="I123" s="199">
        <f>C123+H123</f>
        <v>150</v>
      </c>
      <c r="J123" s="285">
        <v>0</v>
      </c>
      <c r="K123" s="286"/>
      <c r="L123" s="198">
        <v>174</v>
      </c>
      <c r="M123" s="199">
        <f>C123+L123</f>
        <v>218</v>
      </c>
      <c r="N123" s="285">
        <v>0</v>
      </c>
      <c r="O123" s="286"/>
      <c r="P123" s="198">
        <v>143</v>
      </c>
      <c r="Q123" s="197">
        <f>P123+C123</f>
        <v>187</v>
      </c>
      <c r="R123" s="285">
        <v>0</v>
      </c>
      <c r="S123" s="286"/>
      <c r="T123" s="196">
        <v>144</v>
      </c>
      <c r="U123" s="197">
        <f>T123+C123</f>
        <v>188</v>
      </c>
      <c r="V123" s="285">
        <v>1</v>
      </c>
      <c r="W123" s="286"/>
      <c r="X123" s="199">
        <f t="shared" si="121"/>
        <v>913</v>
      </c>
      <c r="Y123" s="198">
        <f>D123+H123+L123+P123+T123</f>
        <v>693</v>
      </c>
      <c r="Z123" s="200">
        <f>AVERAGE(E123,I123,M123,Q123,U123)</f>
        <v>182.6</v>
      </c>
      <c r="AA123" s="201">
        <f>AVERAGE(E123,I123,M123,Q123,U123)-C123</f>
        <v>138.6</v>
      </c>
      <c r="AB123" s="283"/>
    </row>
    <row r="124" spans="1:28" s="170" customFormat="1" ht="16.2" customHeight="1" x14ac:dyDescent="0.25">
      <c r="A124" s="195"/>
      <c r="B124" s="214" t="s">
        <v>69</v>
      </c>
      <c r="C124" s="227">
        <v>34</v>
      </c>
      <c r="D124" s="196">
        <v>162</v>
      </c>
      <c r="E124" s="197">
        <f t="shared" ref="E124:E125" si="122">D124+C124</f>
        <v>196</v>
      </c>
      <c r="F124" s="287"/>
      <c r="G124" s="288"/>
      <c r="H124" s="198">
        <v>151</v>
      </c>
      <c r="I124" s="199">
        <f t="shared" ref="I124:I125" si="123">C124+H124</f>
        <v>185</v>
      </c>
      <c r="J124" s="287"/>
      <c r="K124" s="288"/>
      <c r="L124" s="198">
        <v>123</v>
      </c>
      <c r="M124" s="199">
        <f t="shared" ref="M124:M125" si="124">C124+L124</f>
        <v>157</v>
      </c>
      <c r="N124" s="287"/>
      <c r="O124" s="288"/>
      <c r="P124" s="196">
        <v>137</v>
      </c>
      <c r="Q124" s="197">
        <f t="shared" ref="Q124:Q125" si="125">P124+C124</f>
        <v>171</v>
      </c>
      <c r="R124" s="287"/>
      <c r="S124" s="288"/>
      <c r="T124" s="196">
        <v>151</v>
      </c>
      <c r="U124" s="197">
        <f t="shared" ref="U124:U125" si="126">T124+C124</f>
        <v>185</v>
      </c>
      <c r="V124" s="287"/>
      <c r="W124" s="288"/>
      <c r="X124" s="199">
        <f t="shared" si="121"/>
        <v>894</v>
      </c>
      <c r="Y124" s="198">
        <f>D124+H124+L124+P124+T124</f>
        <v>724</v>
      </c>
      <c r="Z124" s="200">
        <f>AVERAGE(E124,I124,M124,Q124,U124)</f>
        <v>178.8</v>
      </c>
      <c r="AA124" s="201">
        <f>AVERAGE(E124,I124,M124,Q124,U124)-C124</f>
        <v>144.80000000000001</v>
      </c>
      <c r="AB124" s="283"/>
    </row>
    <row r="125" spans="1:28" s="170" customFormat="1" ht="17.399999999999999" customHeight="1" thickBot="1" x14ac:dyDescent="0.35">
      <c r="A125" s="195"/>
      <c r="B125" s="202" t="s">
        <v>66</v>
      </c>
      <c r="C125" s="228">
        <v>31</v>
      </c>
      <c r="D125" s="203">
        <v>169</v>
      </c>
      <c r="E125" s="197">
        <f t="shared" si="122"/>
        <v>200</v>
      </c>
      <c r="F125" s="289"/>
      <c r="G125" s="290"/>
      <c r="H125" s="204">
        <v>172</v>
      </c>
      <c r="I125" s="199">
        <f t="shared" si="123"/>
        <v>203</v>
      </c>
      <c r="J125" s="289"/>
      <c r="K125" s="290"/>
      <c r="L125" s="198">
        <v>135</v>
      </c>
      <c r="M125" s="199">
        <f t="shared" si="124"/>
        <v>166</v>
      </c>
      <c r="N125" s="289"/>
      <c r="O125" s="290"/>
      <c r="P125" s="196">
        <v>138</v>
      </c>
      <c r="Q125" s="197">
        <f t="shared" si="125"/>
        <v>169</v>
      </c>
      <c r="R125" s="289"/>
      <c r="S125" s="290"/>
      <c r="T125" s="196">
        <v>140</v>
      </c>
      <c r="U125" s="197">
        <f t="shared" si="126"/>
        <v>171</v>
      </c>
      <c r="V125" s="289"/>
      <c r="W125" s="290"/>
      <c r="X125" s="205">
        <f t="shared" si="121"/>
        <v>909</v>
      </c>
      <c r="Y125" s="204">
        <f>D125+H125+L125+P125+T125</f>
        <v>754</v>
      </c>
      <c r="Z125" s="206">
        <f>AVERAGE(E125,I125,M125,Q125,U125)</f>
        <v>181.8</v>
      </c>
      <c r="AA125" s="207">
        <f>AVERAGE(E125,I125,M125,Q125,U125)-C125</f>
        <v>150.80000000000001</v>
      </c>
      <c r="AB125" s="284"/>
    </row>
    <row r="126" spans="1:28" s="195" customFormat="1" ht="48.75" customHeight="1" thickBot="1" x14ac:dyDescent="0.3">
      <c r="B126" s="224" t="s">
        <v>114</v>
      </c>
      <c r="C126" s="229">
        <f>SUM(C127:C129)-30</f>
        <v>150</v>
      </c>
      <c r="D126" s="183">
        <f>SUM(D127:D129)</f>
        <v>231</v>
      </c>
      <c r="E126" s="208">
        <f>SUM(E127:E129)-30</f>
        <v>381</v>
      </c>
      <c r="F126" s="208">
        <f>E138</f>
        <v>487</v>
      </c>
      <c r="G126" s="189" t="str">
        <f>B138</f>
        <v>VERX</v>
      </c>
      <c r="H126" s="209">
        <f>SUM(H127:H129)</f>
        <v>280</v>
      </c>
      <c r="I126" s="208">
        <f>SUM(I127:I129)-30</f>
        <v>430</v>
      </c>
      <c r="J126" s="208">
        <f>I134</f>
        <v>581</v>
      </c>
      <c r="K126" s="189" t="str">
        <f>B134</f>
        <v>Põdra Pubi</v>
      </c>
      <c r="L126" s="190">
        <f>SUM(L127:L129)</f>
        <v>286</v>
      </c>
      <c r="M126" s="210">
        <f>SUM(M127:M129)-30</f>
        <v>436</v>
      </c>
      <c r="N126" s="208">
        <f>M130</f>
        <v>570</v>
      </c>
      <c r="O126" s="189" t="str">
        <f>B130</f>
        <v>Team 29</v>
      </c>
      <c r="P126" s="190">
        <f>SUM(P127:P129)</f>
        <v>310</v>
      </c>
      <c r="Q126" s="185">
        <f>SUM(Q127:Q129)-30</f>
        <v>460</v>
      </c>
      <c r="R126" s="208">
        <f>Q142</f>
        <v>586</v>
      </c>
      <c r="S126" s="189" t="str">
        <f>B142</f>
        <v>Väike Ingel</v>
      </c>
      <c r="T126" s="190">
        <f>SUM(T127:T129)</f>
        <v>256</v>
      </c>
      <c r="U126" s="211">
        <f>SUM(U127:U129)-30</f>
        <v>406</v>
      </c>
      <c r="V126" s="208">
        <f>U122</f>
        <v>544</v>
      </c>
      <c r="W126" s="189" t="str">
        <f>B122</f>
        <v>Rakvere Soojus</v>
      </c>
      <c r="X126" s="192">
        <f t="shared" si="121"/>
        <v>2113</v>
      </c>
      <c r="Y126" s="190">
        <f>SUM(Y127:Y129)</f>
        <v>1363</v>
      </c>
      <c r="Z126" s="212">
        <f>AVERAGE(Z127,Z128,Z129)</f>
        <v>150.86666666666667</v>
      </c>
      <c r="AA126" s="194">
        <f>AVERAGE(AA127,AA128,AA129)</f>
        <v>90.866666666666674</v>
      </c>
      <c r="AB126" s="282">
        <f>F127+J127+N127+R127+V127</f>
        <v>0</v>
      </c>
    </row>
    <row r="127" spans="1:28" s="195" customFormat="1" ht="16.2" customHeight="1" x14ac:dyDescent="0.25">
      <c r="B127" s="213" t="s">
        <v>127</v>
      </c>
      <c r="C127" s="227">
        <v>60</v>
      </c>
      <c r="D127" s="196">
        <v>64</v>
      </c>
      <c r="E127" s="197">
        <f>D127+C127</f>
        <v>124</v>
      </c>
      <c r="F127" s="285">
        <v>0</v>
      </c>
      <c r="G127" s="286"/>
      <c r="H127" s="198">
        <v>85</v>
      </c>
      <c r="I127" s="199">
        <f>C127+H127</f>
        <v>145</v>
      </c>
      <c r="J127" s="285">
        <v>0</v>
      </c>
      <c r="K127" s="286"/>
      <c r="L127" s="198">
        <v>97</v>
      </c>
      <c r="M127" s="199">
        <f>C127+L127</f>
        <v>157</v>
      </c>
      <c r="N127" s="285">
        <v>0</v>
      </c>
      <c r="O127" s="286"/>
      <c r="P127" s="198">
        <v>71</v>
      </c>
      <c r="Q127" s="197">
        <f>P127+C127</f>
        <v>131</v>
      </c>
      <c r="R127" s="285">
        <v>0</v>
      </c>
      <c r="S127" s="286"/>
      <c r="T127" s="196">
        <v>99</v>
      </c>
      <c r="U127" s="197">
        <f>T127+C127</f>
        <v>159</v>
      </c>
      <c r="V127" s="285">
        <v>0</v>
      </c>
      <c r="W127" s="286"/>
      <c r="X127" s="199">
        <f t="shared" si="121"/>
        <v>716</v>
      </c>
      <c r="Y127" s="198">
        <f>D127+H127+L127+P127+T127</f>
        <v>416</v>
      </c>
      <c r="Z127" s="200">
        <f>AVERAGE(E127,I127,M127,Q127,U127)</f>
        <v>143.19999999999999</v>
      </c>
      <c r="AA127" s="201">
        <f>AVERAGE(E127,I127,M127,Q127,U127)-C127</f>
        <v>83.199999999999989</v>
      </c>
      <c r="AB127" s="283"/>
    </row>
    <row r="128" spans="1:28" s="195" customFormat="1" ht="16.2" customHeight="1" x14ac:dyDescent="0.25">
      <c r="B128" s="214" t="s">
        <v>128</v>
      </c>
      <c r="C128" s="227">
        <v>60</v>
      </c>
      <c r="D128" s="196">
        <v>69</v>
      </c>
      <c r="E128" s="197">
        <f t="shared" ref="E128:E129" si="127">D128+C128</f>
        <v>129</v>
      </c>
      <c r="F128" s="287"/>
      <c r="G128" s="288"/>
      <c r="H128" s="198">
        <v>80</v>
      </c>
      <c r="I128" s="199">
        <f t="shared" ref="I128:I129" si="128">C128+H128</f>
        <v>140</v>
      </c>
      <c r="J128" s="287"/>
      <c r="K128" s="288"/>
      <c r="L128" s="198">
        <v>83</v>
      </c>
      <c r="M128" s="199">
        <f t="shared" ref="M128:M129" si="129">C128+L128</f>
        <v>143</v>
      </c>
      <c r="N128" s="287"/>
      <c r="O128" s="288"/>
      <c r="P128" s="196">
        <v>132</v>
      </c>
      <c r="Q128" s="197">
        <f t="shared" ref="Q128:Q129" si="130">P128+C128</f>
        <v>192</v>
      </c>
      <c r="R128" s="287"/>
      <c r="S128" s="288"/>
      <c r="T128" s="196">
        <v>90</v>
      </c>
      <c r="U128" s="197">
        <f t="shared" ref="U128:U129" si="131">T128+C128</f>
        <v>150</v>
      </c>
      <c r="V128" s="287"/>
      <c r="W128" s="288"/>
      <c r="X128" s="199">
        <f t="shared" si="121"/>
        <v>754</v>
      </c>
      <c r="Y128" s="198">
        <f>D128+H128+L128+P128+T128</f>
        <v>454</v>
      </c>
      <c r="Z128" s="200">
        <f>AVERAGE(E128,I128,M128,Q128,U128)</f>
        <v>150.80000000000001</v>
      </c>
      <c r="AA128" s="201">
        <f>AVERAGE(E128,I128,M128,Q128,U128)-C128</f>
        <v>90.800000000000011</v>
      </c>
      <c r="AB128" s="283"/>
    </row>
    <row r="129" spans="2:28" s="195" customFormat="1" ht="16.8" customHeight="1" thickBot="1" x14ac:dyDescent="0.35">
      <c r="B129" s="202" t="s">
        <v>126</v>
      </c>
      <c r="C129" s="228">
        <v>60</v>
      </c>
      <c r="D129" s="203">
        <v>98</v>
      </c>
      <c r="E129" s="197">
        <f t="shared" si="127"/>
        <v>158</v>
      </c>
      <c r="F129" s="289"/>
      <c r="G129" s="290"/>
      <c r="H129" s="204">
        <v>115</v>
      </c>
      <c r="I129" s="199">
        <f t="shared" si="128"/>
        <v>175</v>
      </c>
      <c r="J129" s="289"/>
      <c r="K129" s="290"/>
      <c r="L129" s="198">
        <v>106</v>
      </c>
      <c r="M129" s="199">
        <f t="shared" si="129"/>
        <v>166</v>
      </c>
      <c r="N129" s="289"/>
      <c r="O129" s="290"/>
      <c r="P129" s="196">
        <v>107</v>
      </c>
      <c r="Q129" s="197">
        <f t="shared" si="130"/>
        <v>167</v>
      </c>
      <c r="R129" s="289"/>
      <c r="S129" s="290"/>
      <c r="T129" s="196">
        <v>67</v>
      </c>
      <c r="U129" s="197">
        <f t="shared" si="131"/>
        <v>127</v>
      </c>
      <c r="V129" s="289"/>
      <c r="W129" s="290"/>
      <c r="X129" s="205">
        <f t="shared" si="121"/>
        <v>793</v>
      </c>
      <c r="Y129" s="204">
        <f>D129+H129+L129+P129+T129</f>
        <v>493</v>
      </c>
      <c r="Z129" s="206">
        <f>AVERAGE(E129,I129,M129,Q129,U129)</f>
        <v>158.6</v>
      </c>
      <c r="AA129" s="207">
        <f>AVERAGE(E129,I129,M129,Q129,U129)-C129</f>
        <v>98.6</v>
      </c>
      <c r="AB129" s="284"/>
    </row>
    <row r="130" spans="2:28" s="195" customFormat="1" ht="44.4" customHeight="1" x14ac:dyDescent="0.25">
      <c r="B130" s="182" t="s">
        <v>27</v>
      </c>
      <c r="C130" s="229">
        <f>SUM(C131:C133)</f>
        <v>126</v>
      </c>
      <c r="D130" s="183">
        <f>SUM(D131:D133)</f>
        <v>423</v>
      </c>
      <c r="E130" s="208">
        <f>SUM(E131:E133)</f>
        <v>549</v>
      </c>
      <c r="F130" s="208">
        <f>E134</f>
        <v>510</v>
      </c>
      <c r="G130" s="189" t="str">
        <f>B134</f>
        <v>Põdra Pubi</v>
      </c>
      <c r="H130" s="209">
        <f>SUM(H131:H133)</f>
        <v>387</v>
      </c>
      <c r="I130" s="208">
        <f>SUM(I131:I133)</f>
        <v>513</v>
      </c>
      <c r="J130" s="208">
        <f>I142</f>
        <v>546</v>
      </c>
      <c r="K130" s="189" t="str">
        <f>B142</f>
        <v>Väike Ingel</v>
      </c>
      <c r="L130" s="190">
        <f>SUM(L131:L133)</f>
        <v>444</v>
      </c>
      <c r="M130" s="208">
        <f>SUM(M131:M133)</f>
        <v>570</v>
      </c>
      <c r="N130" s="208">
        <f>M126</f>
        <v>436</v>
      </c>
      <c r="O130" s="189" t="str">
        <f>B126</f>
        <v>Rakvere Autotehnika</v>
      </c>
      <c r="P130" s="190">
        <f>SUM(P131:P133)</f>
        <v>440</v>
      </c>
      <c r="Q130" s="208">
        <f>SUM(Q131:Q133)</f>
        <v>566</v>
      </c>
      <c r="R130" s="208">
        <f>Q122</f>
        <v>527</v>
      </c>
      <c r="S130" s="189" t="str">
        <f>B122</f>
        <v>Rakvere Soojus</v>
      </c>
      <c r="T130" s="190">
        <f>SUM(T131:T133)</f>
        <v>368</v>
      </c>
      <c r="U130" s="208">
        <f>SUM(U131:U133)</f>
        <v>494</v>
      </c>
      <c r="V130" s="208">
        <f>U138</f>
        <v>553</v>
      </c>
      <c r="W130" s="189" t="str">
        <f>B138</f>
        <v>VERX</v>
      </c>
      <c r="X130" s="192">
        <f t="shared" si="121"/>
        <v>2692</v>
      </c>
      <c r="Y130" s="190">
        <f>SUM(Y131:Y133)</f>
        <v>2062</v>
      </c>
      <c r="Z130" s="212">
        <f>AVERAGE(Z131,Z132,Z133)</f>
        <v>179.46666666666667</v>
      </c>
      <c r="AA130" s="194">
        <f>AVERAGE(AA131,AA132,AA133)</f>
        <v>137.46666666666667</v>
      </c>
      <c r="AB130" s="282">
        <f>F131+J131+N131+R131+V131</f>
        <v>3</v>
      </c>
    </row>
    <row r="131" spans="2:28" s="195" customFormat="1" ht="16.2" customHeight="1" x14ac:dyDescent="0.25">
      <c r="B131" s="215" t="s">
        <v>73</v>
      </c>
      <c r="C131" s="227">
        <v>43</v>
      </c>
      <c r="D131" s="196">
        <v>164</v>
      </c>
      <c r="E131" s="197">
        <f>D131+C131</f>
        <v>207</v>
      </c>
      <c r="F131" s="285">
        <v>1</v>
      </c>
      <c r="G131" s="286"/>
      <c r="H131" s="198">
        <v>109</v>
      </c>
      <c r="I131" s="199">
        <f>C131+H131</f>
        <v>152</v>
      </c>
      <c r="J131" s="285">
        <v>0</v>
      </c>
      <c r="K131" s="286"/>
      <c r="L131" s="198">
        <v>98</v>
      </c>
      <c r="M131" s="199">
        <f>C131+L131</f>
        <v>141</v>
      </c>
      <c r="N131" s="285">
        <v>1</v>
      </c>
      <c r="O131" s="286"/>
      <c r="P131" s="198">
        <v>131</v>
      </c>
      <c r="Q131" s="197">
        <f>P131+C131</f>
        <v>174</v>
      </c>
      <c r="R131" s="285">
        <v>1</v>
      </c>
      <c r="S131" s="286"/>
      <c r="T131" s="196">
        <v>161</v>
      </c>
      <c r="U131" s="197">
        <f>T131+C131</f>
        <v>204</v>
      </c>
      <c r="V131" s="285">
        <v>0</v>
      </c>
      <c r="W131" s="286"/>
      <c r="X131" s="199">
        <f t="shared" si="121"/>
        <v>878</v>
      </c>
      <c r="Y131" s="198">
        <f>D131+H131+L131+P131+T131</f>
        <v>663</v>
      </c>
      <c r="Z131" s="200">
        <f>AVERAGE(E131,I131,M131,Q131,U131)</f>
        <v>175.6</v>
      </c>
      <c r="AA131" s="201">
        <f>AVERAGE(E131,I131,M131,Q131,U131)-C131</f>
        <v>132.6</v>
      </c>
      <c r="AB131" s="283"/>
    </row>
    <row r="132" spans="2:28" s="195" customFormat="1" ht="16.2" customHeight="1" x14ac:dyDescent="0.25">
      <c r="B132" s="215" t="s">
        <v>84</v>
      </c>
      <c r="C132" s="227">
        <v>45</v>
      </c>
      <c r="D132" s="196">
        <v>127</v>
      </c>
      <c r="E132" s="197">
        <f t="shared" ref="E132:E133" si="132">D132+C132</f>
        <v>172</v>
      </c>
      <c r="F132" s="287"/>
      <c r="G132" s="288"/>
      <c r="H132" s="198">
        <v>150</v>
      </c>
      <c r="I132" s="199">
        <f t="shared" ref="I132:I133" si="133">C132+H132</f>
        <v>195</v>
      </c>
      <c r="J132" s="287"/>
      <c r="K132" s="288"/>
      <c r="L132" s="198">
        <v>170</v>
      </c>
      <c r="M132" s="199">
        <f t="shared" ref="M132:M133" si="134">C132+L132</f>
        <v>215</v>
      </c>
      <c r="N132" s="287"/>
      <c r="O132" s="288"/>
      <c r="P132" s="196">
        <v>173</v>
      </c>
      <c r="Q132" s="197">
        <f t="shared" ref="Q132:Q133" si="135">P132+C132</f>
        <v>218</v>
      </c>
      <c r="R132" s="287"/>
      <c r="S132" s="288"/>
      <c r="T132" s="196">
        <v>119</v>
      </c>
      <c r="U132" s="197">
        <f t="shared" ref="U132:U133" si="136">T132+C132</f>
        <v>164</v>
      </c>
      <c r="V132" s="287"/>
      <c r="W132" s="288"/>
      <c r="X132" s="199">
        <f t="shared" si="121"/>
        <v>964</v>
      </c>
      <c r="Y132" s="198">
        <f>D132+H132+L132+P132+T132</f>
        <v>739</v>
      </c>
      <c r="Z132" s="200">
        <f>AVERAGE(E132,I132,M132,Q132,U132)</f>
        <v>192.8</v>
      </c>
      <c r="AA132" s="201">
        <f>AVERAGE(E132,I132,M132,Q132,U132)-C132</f>
        <v>147.80000000000001</v>
      </c>
      <c r="AB132" s="283"/>
    </row>
    <row r="133" spans="2:28" s="195" customFormat="1" ht="16.8" customHeight="1" thickBot="1" x14ac:dyDescent="0.35">
      <c r="B133" s="216" t="s">
        <v>54</v>
      </c>
      <c r="C133" s="228">
        <v>38</v>
      </c>
      <c r="D133" s="203">
        <v>132</v>
      </c>
      <c r="E133" s="197">
        <f t="shared" si="132"/>
        <v>170</v>
      </c>
      <c r="F133" s="289"/>
      <c r="G133" s="290"/>
      <c r="H133" s="204">
        <v>128</v>
      </c>
      <c r="I133" s="199">
        <f t="shared" si="133"/>
        <v>166</v>
      </c>
      <c r="J133" s="289"/>
      <c r="K133" s="290"/>
      <c r="L133" s="198">
        <v>176</v>
      </c>
      <c r="M133" s="199">
        <f t="shared" si="134"/>
        <v>214</v>
      </c>
      <c r="N133" s="289"/>
      <c r="O133" s="290"/>
      <c r="P133" s="196">
        <v>136</v>
      </c>
      <c r="Q133" s="197">
        <f t="shared" si="135"/>
        <v>174</v>
      </c>
      <c r="R133" s="289"/>
      <c r="S133" s="290"/>
      <c r="T133" s="196">
        <v>88</v>
      </c>
      <c r="U133" s="197">
        <f t="shared" si="136"/>
        <v>126</v>
      </c>
      <c r="V133" s="289"/>
      <c r="W133" s="290"/>
      <c r="X133" s="205">
        <f t="shared" si="121"/>
        <v>850</v>
      </c>
      <c r="Y133" s="204">
        <f>D133+H133+L133+P133+T133</f>
        <v>660</v>
      </c>
      <c r="Z133" s="206">
        <f>AVERAGE(E133,I133,M133,Q133,U133)</f>
        <v>170</v>
      </c>
      <c r="AA133" s="207">
        <f>AVERAGE(E133,I133,M133,Q133,U133)-C133</f>
        <v>132</v>
      </c>
      <c r="AB133" s="284"/>
    </row>
    <row r="134" spans="2:28" s="195" customFormat="1" ht="48.75" customHeight="1" thickBot="1" x14ac:dyDescent="0.3">
      <c r="B134" s="224" t="s">
        <v>115</v>
      </c>
      <c r="C134" s="229">
        <f>SUM(C135:C137)</f>
        <v>99</v>
      </c>
      <c r="D134" s="183">
        <f>SUM(D135:D137)</f>
        <v>411</v>
      </c>
      <c r="E134" s="208">
        <f>SUM(E135:E137)</f>
        <v>510</v>
      </c>
      <c r="F134" s="208">
        <f>E130</f>
        <v>549</v>
      </c>
      <c r="G134" s="189" t="str">
        <f>B130</f>
        <v>Team 29</v>
      </c>
      <c r="H134" s="218">
        <f>SUM(H135:H137)</f>
        <v>482</v>
      </c>
      <c r="I134" s="208">
        <f>SUM(I135:I137)</f>
        <v>581</v>
      </c>
      <c r="J134" s="208">
        <f>I126</f>
        <v>430</v>
      </c>
      <c r="K134" s="189" t="str">
        <f>B126</f>
        <v>Rakvere Autotehnika</v>
      </c>
      <c r="L134" s="191">
        <f>SUM(L135:L137)</f>
        <v>478</v>
      </c>
      <c r="M134" s="211">
        <f>SUM(M135:M137)</f>
        <v>577</v>
      </c>
      <c r="N134" s="208">
        <f>M122</f>
        <v>541</v>
      </c>
      <c r="O134" s="189" t="str">
        <f>B122</f>
        <v>Rakvere Soojus</v>
      </c>
      <c r="P134" s="190">
        <f>SUM(P135:P137)</f>
        <v>376</v>
      </c>
      <c r="Q134" s="211">
        <f>SUM(Q135:Q137)</f>
        <v>475</v>
      </c>
      <c r="R134" s="208">
        <f>Q138</f>
        <v>559</v>
      </c>
      <c r="S134" s="189" t="str">
        <f>B138</f>
        <v>VERX</v>
      </c>
      <c r="T134" s="190">
        <f>SUM(T135:T137)</f>
        <v>424</v>
      </c>
      <c r="U134" s="211">
        <f>SUM(U135:U137)</f>
        <v>523</v>
      </c>
      <c r="V134" s="208">
        <f>U142</f>
        <v>550</v>
      </c>
      <c r="W134" s="189" t="str">
        <f>B142</f>
        <v>Väike Ingel</v>
      </c>
      <c r="X134" s="192">
        <f t="shared" si="121"/>
        <v>2666</v>
      </c>
      <c r="Y134" s="190">
        <f>SUM(Y135:Y137)</f>
        <v>2171</v>
      </c>
      <c r="Z134" s="212">
        <f>AVERAGE(Z135,Z136,Z137)</f>
        <v>177.73333333333335</v>
      </c>
      <c r="AA134" s="194">
        <f>AVERAGE(AA135,AA136,AA137)</f>
        <v>144.73333333333332</v>
      </c>
      <c r="AB134" s="282">
        <f>F135+J135+N135+R135+V135</f>
        <v>2</v>
      </c>
    </row>
    <row r="135" spans="2:28" s="195" customFormat="1" ht="16.2" customHeight="1" x14ac:dyDescent="0.25">
      <c r="B135" s="213" t="s">
        <v>83</v>
      </c>
      <c r="C135" s="227">
        <v>37</v>
      </c>
      <c r="D135" s="196">
        <v>139</v>
      </c>
      <c r="E135" s="197">
        <f>D135+C135</f>
        <v>176</v>
      </c>
      <c r="F135" s="285">
        <v>0</v>
      </c>
      <c r="G135" s="286"/>
      <c r="H135" s="198">
        <v>184</v>
      </c>
      <c r="I135" s="199">
        <f>C135+H135</f>
        <v>221</v>
      </c>
      <c r="J135" s="285">
        <v>1</v>
      </c>
      <c r="K135" s="286"/>
      <c r="L135" s="198">
        <v>165</v>
      </c>
      <c r="M135" s="199">
        <f>C135+L135</f>
        <v>202</v>
      </c>
      <c r="N135" s="285">
        <v>1</v>
      </c>
      <c r="O135" s="286"/>
      <c r="P135" s="198">
        <v>133</v>
      </c>
      <c r="Q135" s="197">
        <f>P135+C135</f>
        <v>170</v>
      </c>
      <c r="R135" s="285">
        <v>0</v>
      </c>
      <c r="S135" s="286"/>
      <c r="T135" s="196">
        <v>173</v>
      </c>
      <c r="U135" s="197">
        <f>T135+C135</f>
        <v>210</v>
      </c>
      <c r="V135" s="285">
        <v>0</v>
      </c>
      <c r="W135" s="286"/>
      <c r="X135" s="199">
        <f t="shared" si="121"/>
        <v>979</v>
      </c>
      <c r="Y135" s="198">
        <f>D135+H135+L135+P135+T135</f>
        <v>794</v>
      </c>
      <c r="Z135" s="200">
        <f>AVERAGE(E135,I135,M135,Q135,U135)</f>
        <v>195.8</v>
      </c>
      <c r="AA135" s="201">
        <f>AVERAGE(E135,I135,M135,Q135,U135)-C135</f>
        <v>158.80000000000001</v>
      </c>
      <c r="AB135" s="283"/>
    </row>
    <row r="136" spans="2:28" s="195" customFormat="1" ht="16.2" customHeight="1" x14ac:dyDescent="0.25">
      <c r="B136" s="214" t="s">
        <v>64</v>
      </c>
      <c r="C136" s="227">
        <v>41</v>
      </c>
      <c r="D136" s="196">
        <v>121</v>
      </c>
      <c r="E136" s="197">
        <f t="shared" ref="E136:E137" si="137">D136+C136</f>
        <v>162</v>
      </c>
      <c r="F136" s="287"/>
      <c r="G136" s="288"/>
      <c r="H136" s="198">
        <v>157</v>
      </c>
      <c r="I136" s="199">
        <f t="shared" ref="I136:I137" si="138">C136+H136</f>
        <v>198</v>
      </c>
      <c r="J136" s="287"/>
      <c r="K136" s="288"/>
      <c r="L136" s="198">
        <v>144</v>
      </c>
      <c r="M136" s="199">
        <f t="shared" ref="M136:M137" si="139">C136+L136</f>
        <v>185</v>
      </c>
      <c r="N136" s="287"/>
      <c r="O136" s="288"/>
      <c r="P136" s="196">
        <v>104</v>
      </c>
      <c r="Q136" s="197">
        <f t="shared" ref="Q136:Q137" si="140">P136+C136</f>
        <v>145</v>
      </c>
      <c r="R136" s="287"/>
      <c r="S136" s="288"/>
      <c r="T136" s="196">
        <v>95</v>
      </c>
      <c r="U136" s="197">
        <f t="shared" ref="U136:U137" si="141">T136+C136</f>
        <v>136</v>
      </c>
      <c r="V136" s="287"/>
      <c r="W136" s="288"/>
      <c r="X136" s="199">
        <f t="shared" si="121"/>
        <v>826</v>
      </c>
      <c r="Y136" s="198">
        <f>D136+H136+L136+P136+T136</f>
        <v>621</v>
      </c>
      <c r="Z136" s="200">
        <f>AVERAGE(E136,I136,M136,Q136,U136)</f>
        <v>165.2</v>
      </c>
      <c r="AA136" s="201">
        <f>AVERAGE(E136,I136,M136,Q136,U136)-C136</f>
        <v>124.19999999999999</v>
      </c>
      <c r="AB136" s="283"/>
    </row>
    <row r="137" spans="2:28" s="195" customFormat="1" ht="16.8" customHeight="1" thickBot="1" x14ac:dyDescent="0.35">
      <c r="B137" s="202" t="s">
        <v>55</v>
      </c>
      <c r="C137" s="228">
        <v>21</v>
      </c>
      <c r="D137" s="203">
        <v>151</v>
      </c>
      <c r="E137" s="197">
        <f t="shared" si="137"/>
        <v>172</v>
      </c>
      <c r="F137" s="289"/>
      <c r="G137" s="290"/>
      <c r="H137" s="204">
        <v>141</v>
      </c>
      <c r="I137" s="199">
        <f t="shared" si="138"/>
        <v>162</v>
      </c>
      <c r="J137" s="289"/>
      <c r="K137" s="290"/>
      <c r="L137" s="198">
        <v>169</v>
      </c>
      <c r="M137" s="199">
        <f t="shared" si="139"/>
        <v>190</v>
      </c>
      <c r="N137" s="289"/>
      <c r="O137" s="290"/>
      <c r="P137" s="196">
        <v>139</v>
      </c>
      <c r="Q137" s="197">
        <f t="shared" si="140"/>
        <v>160</v>
      </c>
      <c r="R137" s="289"/>
      <c r="S137" s="290"/>
      <c r="T137" s="196">
        <v>156</v>
      </c>
      <c r="U137" s="197">
        <f t="shared" si="141"/>
        <v>177</v>
      </c>
      <c r="V137" s="289"/>
      <c r="W137" s="290"/>
      <c r="X137" s="205">
        <f t="shared" si="121"/>
        <v>861</v>
      </c>
      <c r="Y137" s="204">
        <f>D137+H137+L137+P137+T137</f>
        <v>756</v>
      </c>
      <c r="Z137" s="206">
        <f>AVERAGE(E137,I137,M137,Q137,U137)</f>
        <v>172.2</v>
      </c>
      <c r="AA137" s="207">
        <f>AVERAGE(E137,I137,M137,Q137,U137)-C137</f>
        <v>151.19999999999999</v>
      </c>
      <c r="AB137" s="284"/>
    </row>
    <row r="138" spans="2:28" s="195" customFormat="1" ht="48.75" customHeight="1" thickBot="1" x14ac:dyDescent="0.3">
      <c r="B138" s="217" t="s">
        <v>22</v>
      </c>
      <c r="C138" s="230">
        <f>SUM(C139:C141)</f>
        <v>42</v>
      </c>
      <c r="D138" s="183">
        <f>SUM(D139:D141)</f>
        <v>445</v>
      </c>
      <c r="E138" s="208">
        <f>SUM(E139:E141)</f>
        <v>487</v>
      </c>
      <c r="F138" s="208">
        <f>E126</f>
        <v>381</v>
      </c>
      <c r="G138" s="189" t="str">
        <f>B126</f>
        <v>Rakvere Autotehnika</v>
      </c>
      <c r="H138" s="209">
        <f>SUM(H139:H141)</f>
        <v>582</v>
      </c>
      <c r="I138" s="208">
        <f>SUM(I139:I141)</f>
        <v>624</v>
      </c>
      <c r="J138" s="208">
        <f>I122</f>
        <v>538</v>
      </c>
      <c r="K138" s="189" t="str">
        <f>B122</f>
        <v>Rakvere Soojus</v>
      </c>
      <c r="L138" s="190">
        <f>SUM(L139:L141)</f>
        <v>499</v>
      </c>
      <c r="M138" s="210">
        <f>SUM(M139:M141)</f>
        <v>541</v>
      </c>
      <c r="N138" s="208">
        <f>M142</f>
        <v>553</v>
      </c>
      <c r="O138" s="189" t="str">
        <f>B142</f>
        <v>Väike Ingel</v>
      </c>
      <c r="P138" s="190">
        <f>SUM(P139:P141)</f>
        <v>517</v>
      </c>
      <c r="Q138" s="210">
        <f>SUM(Q139:Q141)</f>
        <v>559</v>
      </c>
      <c r="R138" s="208">
        <f>Q134</f>
        <v>475</v>
      </c>
      <c r="S138" s="189" t="str">
        <f>B134</f>
        <v>Põdra Pubi</v>
      </c>
      <c r="T138" s="190">
        <f>SUM(T139:T141)</f>
        <v>511</v>
      </c>
      <c r="U138" s="210">
        <f>SUM(U139:U141)</f>
        <v>553</v>
      </c>
      <c r="V138" s="208">
        <f>U130</f>
        <v>494</v>
      </c>
      <c r="W138" s="189" t="str">
        <f>B130</f>
        <v>Team 29</v>
      </c>
      <c r="X138" s="192">
        <f t="shared" si="121"/>
        <v>2764</v>
      </c>
      <c r="Y138" s="190">
        <f>SUM(Y139:Y141)</f>
        <v>2554</v>
      </c>
      <c r="Z138" s="212">
        <f>AVERAGE(Z139,Z140,Z141)</f>
        <v>184.26666666666665</v>
      </c>
      <c r="AA138" s="194">
        <f>AVERAGE(AA139,AA140,AA141)</f>
        <v>170.26666666666665</v>
      </c>
      <c r="AB138" s="282">
        <f>F139+J139+N139+R139+V139</f>
        <v>4</v>
      </c>
    </row>
    <row r="139" spans="2:28" s="195" customFormat="1" ht="16.2" customHeight="1" x14ac:dyDescent="0.25">
      <c r="B139" s="219" t="s">
        <v>79</v>
      </c>
      <c r="C139" s="227">
        <v>7</v>
      </c>
      <c r="D139" s="196">
        <v>123</v>
      </c>
      <c r="E139" s="197">
        <f>D139+C139</f>
        <v>130</v>
      </c>
      <c r="F139" s="285">
        <v>1</v>
      </c>
      <c r="G139" s="286"/>
      <c r="H139" s="198">
        <v>221</v>
      </c>
      <c r="I139" s="199">
        <f>C139+H139</f>
        <v>228</v>
      </c>
      <c r="J139" s="285">
        <v>1</v>
      </c>
      <c r="K139" s="286"/>
      <c r="L139" s="198">
        <v>164</v>
      </c>
      <c r="M139" s="199">
        <f>C139+L139</f>
        <v>171</v>
      </c>
      <c r="N139" s="285">
        <v>0</v>
      </c>
      <c r="O139" s="286"/>
      <c r="P139" s="198">
        <v>178</v>
      </c>
      <c r="Q139" s="197">
        <f>P139+C139</f>
        <v>185</v>
      </c>
      <c r="R139" s="285">
        <v>1</v>
      </c>
      <c r="S139" s="286"/>
      <c r="T139" s="196">
        <v>180</v>
      </c>
      <c r="U139" s="197">
        <f>T139+C139</f>
        <v>187</v>
      </c>
      <c r="V139" s="285">
        <v>1</v>
      </c>
      <c r="W139" s="286"/>
      <c r="X139" s="199">
        <f t="shared" si="121"/>
        <v>901</v>
      </c>
      <c r="Y139" s="198">
        <f>D139+H139+L139+P139+T139</f>
        <v>866</v>
      </c>
      <c r="Z139" s="200">
        <f>AVERAGE(E139,I139,M139,Q139,U139)</f>
        <v>180.2</v>
      </c>
      <c r="AA139" s="201">
        <f>AVERAGE(E139,I139,M139,Q139,U139)-C139</f>
        <v>173.2</v>
      </c>
      <c r="AB139" s="283"/>
    </row>
    <row r="140" spans="2:28" s="195" customFormat="1" ht="16.2" customHeight="1" x14ac:dyDescent="0.25">
      <c r="B140" s="220" t="s">
        <v>50</v>
      </c>
      <c r="C140" s="227">
        <v>13</v>
      </c>
      <c r="D140" s="196">
        <v>166</v>
      </c>
      <c r="E140" s="197">
        <f t="shared" ref="E140:E141" si="142">D140+C140</f>
        <v>179</v>
      </c>
      <c r="F140" s="287"/>
      <c r="G140" s="288"/>
      <c r="H140" s="198">
        <v>158</v>
      </c>
      <c r="I140" s="199">
        <f t="shared" ref="I140:I141" si="143">C140+H140</f>
        <v>171</v>
      </c>
      <c r="J140" s="287"/>
      <c r="K140" s="288"/>
      <c r="L140" s="198">
        <v>134</v>
      </c>
      <c r="M140" s="199">
        <f t="shared" ref="M140:M141" si="144">C140+L140</f>
        <v>147</v>
      </c>
      <c r="N140" s="287"/>
      <c r="O140" s="288"/>
      <c r="P140" s="196">
        <v>148</v>
      </c>
      <c r="Q140" s="197">
        <f t="shared" ref="Q140:Q141" si="145">P140+C140</f>
        <v>161</v>
      </c>
      <c r="R140" s="287"/>
      <c r="S140" s="288"/>
      <c r="T140" s="196">
        <v>135</v>
      </c>
      <c r="U140" s="197">
        <f t="shared" ref="U140:U141" si="146">T140+C140</f>
        <v>148</v>
      </c>
      <c r="V140" s="287"/>
      <c r="W140" s="288"/>
      <c r="X140" s="199">
        <f t="shared" si="121"/>
        <v>806</v>
      </c>
      <c r="Y140" s="198">
        <f>D140+H140+L140+P140+T140</f>
        <v>741</v>
      </c>
      <c r="Z140" s="200">
        <f>AVERAGE(E140,I140,M140,Q140,U140)</f>
        <v>161.19999999999999</v>
      </c>
      <c r="AA140" s="201">
        <f>AVERAGE(E140,I140,M140,Q140,U140)-C140</f>
        <v>148.19999999999999</v>
      </c>
      <c r="AB140" s="283"/>
    </row>
    <row r="141" spans="2:28" s="195" customFormat="1" ht="16.8" customHeight="1" thickBot="1" x14ac:dyDescent="0.35">
      <c r="B141" s="221" t="s">
        <v>65</v>
      </c>
      <c r="C141" s="228">
        <v>22</v>
      </c>
      <c r="D141" s="203">
        <v>156</v>
      </c>
      <c r="E141" s="197">
        <f t="shared" si="142"/>
        <v>178</v>
      </c>
      <c r="F141" s="289"/>
      <c r="G141" s="290"/>
      <c r="H141" s="204">
        <v>203</v>
      </c>
      <c r="I141" s="199">
        <f t="shared" si="143"/>
        <v>225</v>
      </c>
      <c r="J141" s="289"/>
      <c r="K141" s="290"/>
      <c r="L141" s="198">
        <v>201</v>
      </c>
      <c r="M141" s="199">
        <f t="shared" si="144"/>
        <v>223</v>
      </c>
      <c r="N141" s="289"/>
      <c r="O141" s="290"/>
      <c r="P141" s="196">
        <v>191</v>
      </c>
      <c r="Q141" s="197">
        <f t="shared" si="145"/>
        <v>213</v>
      </c>
      <c r="R141" s="289"/>
      <c r="S141" s="290"/>
      <c r="T141" s="196">
        <v>196</v>
      </c>
      <c r="U141" s="197">
        <f t="shared" si="146"/>
        <v>218</v>
      </c>
      <c r="V141" s="289"/>
      <c r="W141" s="290"/>
      <c r="X141" s="205">
        <f t="shared" si="121"/>
        <v>1057</v>
      </c>
      <c r="Y141" s="204">
        <f>D141+H141+L141+P141+T141</f>
        <v>947</v>
      </c>
      <c r="Z141" s="206">
        <f>AVERAGE(E141,I141,M141,Q141,U141)</f>
        <v>211.4</v>
      </c>
      <c r="AA141" s="207">
        <f>AVERAGE(E141,I141,M141,Q141,U141)-C141</f>
        <v>189.4</v>
      </c>
      <c r="AB141" s="284"/>
    </row>
    <row r="142" spans="2:28" s="195" customFormat="1" ht="48.75" customHeight="1" thickBot="1" x14ac:dyDescent="0.3">
      <c r="B142" s="217" t="s">
        <v>116</v>
      </c>
      <c r="C142" s="230">
        <f>SUM(C143:C145)</f>
        <v>170</v>
      </c>
      <c r="D142" s="183">
        <f>SUM(D143:D145)</f>
        <v>324</v>
      </c>
      <c r="E142" s="208">
        <f>SUM(E143:E145)</f>
        <v>494</v>
      </c>
      <c r="F142" s="208">
        <f>E122</f>
        <v>566</v>
      </c>
      <c r="G142" s="189" t="str">
        <f>B122</f>
        <v>Rakvere Soojus</v>
      </c>
      <c r="H142" s="209">
        <f>SUM(H143:H145)</f>
        <v>376</v>
      </c>
      <c r="I142" s="208">
        <f>SUM(I143:I145)</f>
        <v>546</v>
      </c>
      <c r="J142" s="208">
        <f>I130</f>
        <v>513</v>
      </c>
      <c r="K142" s="189" t="str">
        <f>B130</f>
        <v>Team 29</v>
      </c>
      <c r="L142" s="191">
        <f>SUM(L143:L145)</f>
        <v>383</v>
      </c>
      <c r="M142" s="211">
        <f>SUM(M143:M145)</f>
        <v>553</v>
      </c>
      <c r="N142" s="208">
        <f>M138</f>
        <v>541</v>
      </c>
      <c r="O142" s="189" t="str">
        <f>B138</f>
        <v>VERX</v>
      </c>
      <c r="P142" s="190">
        <f>SUM(P143:P145)</f>
        <v>416</v>
      </c>
      <c r="Q142" s="211">
        <f>SUM(Q143:Q145)</f>
        <v>586</v>
      </c>
      <c r="R142" s="208">
        <f>Q126</f>
        <v>460</v>
      </c>
      <c r="S142" s="189" t="str">
        <f>B126</f>
        <v>Rakvere Autotehnika</v>
      </c>
      <c r="T142" s="190">
        <f>SUM(T143:T145)</f>
        <v>380</v>
      </c>
      <c r="U142" s="211">
        <f>SUM(U143:U145)</f>
        <v>550</v>
      </c>
      <c r="V142" s="208">
        <f>U134</f>
        <v>523</v>
      </c>
      <c r="W142" s="189" t="str">
        <f>B134</f>
        <v>Põdra Pubi</v>
      </c>
      <c r="X142" s="192">
        <f t="shared" si="121"/>
        <v>2729</v>
      </c>
      <c r="Y142" s="190">
        <f>SUM(Y143:Y145)</f>
        <v>1879</v>
      </c>
      <c r="Z142" s="212">
        <f>AVERAGE(Z143,Z144,Z145)</f>
        <v>181.93333333333331</v>
      </c>
      <c r="AA142" s="194">
        <f>AVERAGE(AA143,AA144,AA145)</f>
        <v>125.26666666666667</v>
      </c>
      <c r="AB142" s="282">
        <f>F143+J143+N143+R143+V143</f>
        <v>4</v>
      </c>
    </row>
    <row r="143" spans="2:28" s="195" customFormat="1" ht="16.2" customHeight="1" x14ac:dyDescent="0.25">
      <c r="B143" s="219" t="s">
        <v>77</v>
      </c>
      <c r="C143" s="227">
        <v>60</v>
      </c>
      <c r="D143" s="196">
        <v>101</v>
      </c>
      <c r="E143" s="197">
        <f>D143+C143</f>
        <v>161</v>
      </c>
      <c r="F143" s="285">
        <v>0</v>
      </c>
      <c r="G143" s="286"/>
      <c r="H143" s="198">
        <v>130</v>
      </c>
      <c r="I143" s="199">
        <f>C143+H143</f>
        <v>190</v>
      </c>
      <c r="J143" s="285">
        <v>1</v>
      </c>
      <c r="K143" s="286"/>
      <c r="L143" s="198">
        <v>111</v>
      </c>
      <c r="M143" s="199">
        <f>C143+L143</f>
        <v>171</v>
      </c>
      <c r="N143" s="285">
        <v>1</v>
      </c>
      <c r="O143" s="286"/>
      <c r="P143" s="198">
        <v>121</v>
      </c>
      <c r="Q143" s="197">
        <f>P143+C143</f>
        <v>181</v>
      </c>
      <c r="R143" s="285">
        <v>1</v>
      </c>
      <c r="S143" s="286"/>
      <c r="T143" s="196">
        <v>105</v>
      </c>
      <c r="U143" s="197">
        <f>T143+C143</f>
        <v>165</v>
      </c>
      <c r="V143" s="285">
        <v>1</v>
      </c>
      <c r="W143" s="286"/>
      <c r="X143" s="199">
        <f t="shared" si="121"/>
        <v>868</v>
      </c>
      <c r="Y143" s="198">
        <f>D143+H143+L143+P143+T143</f>
        <v>568</v>
      </c>
      <c r="Z143" s="200">
        <f>AVERAGE(E143,I143,M143,Q143,U143)</f>
        <v>173.6</v>
      </c>
      <c r="AA143" s="201">
        <f>AVERAGE(E143,I143,M143,Q143,U143)-C143</f>
        <v>113.6</v>
      </c>
      <c r="AB143" s="283"/>
    </row>
    <row r="144" spans="2:28" s="195" customFormat="1" ht="16.2" customHeight="1" x14ac:dyDescent="0.25">
      <c r="B144" s="220" t="s">
        <v>92</v>
      </c>
      <c r="C144" s="227">
        <v>60</v>
      </c>
      <c r="D144" s="196">
        <v>94</v>
      </c>
      <c r="E144" s="197">
        <f t="shared" ref="E144:E145" si="147">D144+C144</f>
        <v>154</v>
      </c>
      <c r="F144" s="287"/>
      <c r="G144" s="288"/>
      <c r="H144" s="198">
        <v>96</v>
      </c>
      <c r="I144" s="199">
        <f t="shared" ref="I144:I145" si="148">C144+H144</f>
        <v>156</v>
      </c>
      <c r="J144" s="287"/>
      <c r="K144" s="288"/>
      <c r="L144" s="198">
        <v>150</v>
      </c>
      <c r="M144" s="199">
        <f t="shared" ref="M144:M145" si="149">C144+L144</f>
        <v>210</v>
      </c>
      <c r="N144" s="287"/>
      <c r="O144" s="288"/>
      <c r="P144" s="196">
        <v>126</v>
      </c>
      <c r="Q144" s="197">
        <f t="shared" ref="Q144:Q145" si="150">P144+C144</f>
        <v>186</v>
      </c>
      <c r="R144" s="287"/>
      <c r="S144" s="288"/>
      <c r="T144" s="196">
        <v>126</v>
      </c>
      <c r="U144" s="197">
        <f t="shared" ref="U144:U145" si="151">T144+C144</f>
        <v>186</v>
      </c>
      <c r="V144" s="287"/>
      <c r="W144" s="288"/>
      <c r="X144" s="199">
        <f t="shared" si="121"/>
        <v>892</v>
      </c>
      <c r="Y144" s="198">
        <f>D144+H144+L144+P144+T144</f>
        <v>592</v>
      </c>
      <c r="Z144" s="200">
        <f>AVERAGE(E144,I144,M144,Q144,U144)</f>
        <v>178.4</v>
      </c>
      <c r="AA144" s="201">
        <f>AVERAGE(E144,I144,M144,Q144,U144)-C144</f>
        <v>118.4</v>
      </c>
      <c r="AB144" s="283"/>
    </row>
    <row r="145" spans="1:28" s="195" customFormat="1" ht="16.8" customHeight="1" thickBot="1" x14ac:dyDescent="0.35">
      <c r="B145" s="221" t="s">
        <v>51</v>
      </c>
      <c r="C145" s="228">
        <v>50</v>
      </c>
      <c r="D145" s="203">
        <v>129</v>
      </c>
      <c r="E145" s="197">
        <f t="shared" si="147"/>
        <v>179</v>
      </c>
      <c r="F145" s="289"/>
      <c r="G145" s="290"/>
      <c r="H145" s="204">
        <v>150</v>
      </c>
      <c r="I145" s="199">
        <f t="shared" si="148"/>
        <v>200</v>
      </c>
      <c r="J145" s="289"/>
      <c r="K145" s="290"/>
      <c r="L145" s="198">
        <v>122</v>
      </c>
      <c r="M145" s="199">
        <f t="shared" si="149"/>
        <v>172</v>
      </c>
      <c r="N145" s="289"/>
      <c r="O145" s="290"/>
      <c r="P145" s="196">
        <v>169</v>
      </c>
      <c r="Q145" s="197">
        <f t="shared" si="150"/>
        <v>219</v>
      </c>
      <c r="R145" s="289"/>
      <c r="S145" s="290"/>
      <c r="T145" s="196">
        <v>149</v>
      </c>
      <c r="U145" s="197">
        <f t="shared" si="151"/>
        <v>199</v>
      </c>
      <c r="V145" s="289"/>
      <c r="W145" s="290"/>
      <c r="X145" s="205">
        <f t="shared" si="121"/>
        <v>969</v>
      </c>
      <c r="Y145" s="204">
        <f>D145+H145+L145+P145+T145</f>
        <v>719</v>
      </c>
      <c r="Z145" s="206">
        <f>AVERAGE(E145,I145,M145,Q145,U145)</f>
        <v>193.8</v>
      </c>
      <c r="AA145" s="207">
        <f>AVERAGE(E145,I145,M145,Q145,U145)-C145</f>
        <v>143.80000000000001</v>
      </c>
      <c r="AB145" s="284"/>
    </row>
    <row r="146" spans="1:28" ht="34.950000000000003" customHeight="1" x14ac:dyDescent="0.3"/>
    <row r="148" spans="1:28" ht="22.2" x14ac:dyDescent="0.3">
      <c r="B148" s="150"/>
      <c r="C148" s="151"/>
      <c r="D148" s="152"/>
      <c r="E148" s="153"/>
      <c r="F148" s="153"/>
      <c r="G148" s="153" t="s">
        <v>108</v>
      </c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1"/>
      <c r="S148" s="151"/>
      <c r="T148" s="151"/>
      <c r="U148" s="154"/>
      <c r="V148" s="235" t="s">
        <v>109</v>
      </c>
      <c r="W148" s="155"/>
      <c r="X148" s="155"/>
      <c r="Y148" s="155"/>
      <c r="Z148" s="151"/>
      <c r="AA148" s="151"/>
      <c r="AB148" s="152"/>
    </row>
    <row r="149" spans="1:28" ht="21" thickBot="1" x14ac:dyDescent="0.4">
      <c r="B149" s="236" t="s">
        <v>93</v>
      </c>
      <c r="C149" s="156"/>
      <c r="D149" s="152"/>
      <c r="E149" s="157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2"/>
    </row>
    <row r="150" spans="1:28" x14ac:dyDescent="0.3">
      <c r="B150" s="158" t="s">
        <v>2</v>
      </c>
      <c r="C150" s="159" t="s">
        <v>46</v>
      </c>
      <c r="D150" s="160"/>
      <c r="E150" s="161" t="s">
        <v>94</v>
      </c>
      <c r="F150" s="293" t="s">
        <v>95</v>
      </c>
      <c r="G150" s="294"/>
      <c r="H150" s="163"/>
      <c r="I150" s="161" t="s">
        <v>96</v>
      </c>
      <c r="J150" s="293" t="s">
        <v>95</v>
      </c>
      <c r="K150" s="294"/>
      <c r="L150" s="164"/>
      <c r="M150" s="161" t="s">
        <v>97</v>
      </c>
      <c r="N150" s="293" t="s">
        <v>95</v>
      </c>
      <c r="O150" s="294"/>
      <c r="P150" s="164"/>
      <c r="Q150" s="161" t="s">
        <v>98</v>
      </c>
      <c r="R150" s="293" t="s">
        <v>95</v>
      </c>
      <c r="S150" s="294"/>
      <c r="T150" s="165"/>
      <c r="U150" s="161" t="s">
        <v>99</v>
      </c>
      <c r="V150" s="293" t="s">
        <v>95</v>
      </c>
      <c r="W150" s="294"/>
      <c r="X150" s="161" t="s">
        <v>100</v>
      </c>
      <c r="Y150" s="166"/>
      <c r="Z150" s="167" t="s">
        <v>101</v>
      </c>
      <c r="AA150" s="168" t="s">
        <v>6</v>
      </c>
      <c r="AB150" s="169" t="s">
        <v>100</v>
      </c>
    </row>
    <row r="151" spans="1:28" ht="17.399999999999999" thickBot="1" x14ac:dyDescent="0.35">
      <c r="A151" s="170"/>
      <c r="B151" s="171" t="s">
        <v>102</v>
      </c>
      <c r="C151" s="172"/>
      <c r="D151" s="173"/>
      <c r="E151" s="174" t="s">
        <v>103</v>
      </c>
      <c r="F151" s="291" t="s">
        <v>104</v>
      </c>
      <c r="G151" s="292"/>
      <c r="H151" s="175"/>
      <c r="I151" s="174" t="s">
        <v>103</v>
      </c>
      <c r="J151" s="291" t="s">
        <v>104</v>
      </c>
      <c r="K151" s="292"/>
      <c r="L151" s="174"/>
      <c r="M151" s="174" t="s">
        <v>103</v>
      </c>
      <c r="N151" s="291" t="s">
        <v>104</v>
      </c>
      <c r="O151" s="292"/>
      <c r="P151" s="174"/>
      <c r="Q151" s="174" t="s">
        <v>103</v>
      </c>
      <c r="R151" s="291" t="s">
        <v>104</v>
      </c>
      <c r="S151" s="292"/>
      <c r="T151" s="176"/>
      <c r="U151" s="174" t="s">
        <v>103</v>
      </c>
      <c r="V151" s="291" t="s">
        <v>104</v>
      </c>
      <c r="W151" s="292"/>
      <c r="X151" s="177" t="s">
        <v>103</v>
      </c>
      <c r="Y151" s="178" t="s">
        <v>105</v>
      </c>
      <c r="Z151" s="179" t="s">
        <v>106</v>
      </c>
      <c r="AA151" s="180" t="s">
        <v>107</v>
      </c>
      <c r="AB151" s="181" t="s">
        <v>4</v>
      </c>
    </row>
    <row r="152" spans="1:28" ht="48.75" customHeight="1" thickBot="1" x14ac:dyDescent="0.35">
      <c r="A152" s="170"/>
      <c r="B152" s="182" t="s">
        <v>25</v>
      </c>
      <c r="C152" s="231">
        <f>SUM(C153:C155)</f>
        <v>120</v>
      </c>
      <c r="D152" s="183">
        <f>SUM(D153:D155)</f>
        <v>426</v>
      </c>
      <c r="E152" s="184">
        <f>SUM(E153:E155)</f>
        <v>546</v>
      </c>
      <c r="F152" s="185">
        <f>E172</f>
        <v>487</v>
      </c>
      <c r="G152" s="186" t="str">
        <f>B172</f>
        <v>ASSAR</v>
      </c>
      <c r="H152" s="187">
        <f>SUM(H153:H155)</f>
        <v>424</v>
      </c>
      <c r="I152" s="188">
        <f>SUM(I153:I155)</f>
        <v>544</v>
      </c>
      <c r="J152" s="188">
        <f>I168</f>
        <v>572</v>
      </c>
      <c r="K152" s="189" t="str">
        <f>B168</f>
        <v>SILFER</v>
      </c>
      <c r="L152" s="190">
        <f>SUM(L153:L155)</f>
        <v>389</v>
      </c>
      <c r="M152" s="185">
        <f>SUM(M153:M155)</f>
        <v>509</v>
      </c>
      <c r="N152" s="185">
        <f>M164</f>
        <v>512</v>
      </c>
      <c r="O152" s="186" t="str">
        <f>B164</f>
        <v>AAVMAR</v>
      </c>
      <c r="P152" s="191">
        <f>SUM(P153:P155)</f>
        <v>509</v>
      </c>
      <c r="Q152" s="185">
        <f>SUM(Q153:Q155)</f>
        <v>629</v>
      </c>
      <c r="R152" s="185">
        <f>Q160</f>
        <v>470</v>
      </c>
      <c r="S152" s="186" t="str">
        <f>B160</f>
        <v>Würth</v>
      </c>
      <c r="T152" s="191">
        <f>SUM(T153:T155)</f>
        <v>491</v>
      </c>
      <c r="U152" s="185">
        <f>SUM(U153:U155)</f>
        <v>611</v>
      </c>
      <c r="V152" s="185">
        <f>U156</f>
        <v>538</v>
      </c>
      <c r="W152" s="186" t="str">
        <f>B156</f>
        <v>Royalsmart</v>
      </c>
      <c r="X152" s="192">
        <f t="shared" ref="X152:X175" si="152">E152+I152+M152+Q152+U152</f>
        <v>2839</v>
      </c>
      <c r="Y152" s="190">
        <f>SUM(Y153:Y155)</f>
        <v>2239</v>
      </c>
      <c r="Z152" s="193">
        <f>AVERAGE(Z153,Z154,Z155)</f>
        <v>189.26666666666665</v>
      </c>
      <c r="AA152" s="194">
        <f>AVERAGE(AA153,AA154,AA155)</f>
        <v>149.26666666666665</v>
      </c>
      <c r="AB152" s="282">
        <f>F153+J153+N153+R153+V153</f>
        <v>3</v>
      </c>
    </row>
    <row r="153" spans="1:28" ht="16.8" customHeight="1" x14ac:dyDescent="0.3">
      <c r="A153" s="195"/>
      <c r="B153" s="225" t="s">
        <v>59</v>
      </c>
      <c r="C153" s="226">
        <v>43</v>
      </c>
      <c r="D153" s="196">
        <v>153</v>
      </c>
      <c r="E153" s="197">
        <f>D153+C153</f>
        <v>196</v>
      </c>
      <c r="F153" s="285">
        <v>1</v>
      </c>
      <c r="G153" s="286"/>
      <c r="H153" s="198">
        <v>106</v>
      </c>
      <c r="I153" s="199">
        <f>H153+C153</f>
        <v>149</v>
      </c>
      <c r="J153" s="285">
        <v>0</v>
      </c>
      <c r="K153" s="286"/>
      <c r="L153" s="198">
        <v>144</v>
      </c>
      <c r="M153" s="199">
        <f>L153+C153</f>
        <v>187</v>
      </c>
      <c r="N153" s="285">
        <v>0</v>
      </c>
      <c r="O153" s="286"/>
      <c r="P153" s="198">
        <v>142</v>
      </c>
      <c r="Q153" s="197">
        <f>P153+C153</f>
        <v>185</v>
      </c>
      <c r="R153" s="285">
        <v>1</v>
      </c>
      <c r="S153" s="286"/>
      <c r="T153" s="196">
        <v>161</v>
      </c>
      <c r="U153" s="197">
        <f>T153+C153</f>
        <v>204</v>
      </c>
      <c r="V153" s="285">
        <v>1</v>
      </c>
      <c r="W153" s="286"/>
      <c r="X153" s="199">
        <f t="shared" si="152"/>
        <v>921</v>
      </c>
      <c r="Y153" s="198">
        <f>D153+H153+L153+P153+T153</f>
        <v>706</v>
      </c>
      <c r="Z153" s="200">
        <f>AVERAGE(E153,I153,M153,Q153,U153)</f>
        <v>184.2</v>
      </c>
      <c r="AA153" s="201">
        <f>AVERAGE(E153,I153,M153,Q153,U153)-C153</f>
        <v>141.19999999999999</v>
      </c>
      <c r="AB153" s="283"/>
    </row>
    <row r="154" spans="1:28" s="170" customFormat="1" ht="16.2" customHeight="1" x14ac:dyDescent="0.25">
      <c r="A154" s="195"/>
      <c r="B154" s="223" t="s">
        <v>85</v>
      </c>
      <c r="C154" s="227">
        <v>43</v>
      </c>
      <c r="D154" s="196">
        <v>128</v>
      </c>
      <c r="E154" s="197">
        <f t="shared" ref="E154:E155" si="153">D154+C154</f>
        <v>171</v>
      </c>
      <c r="F154" s="287"/>
      <c r="G154" s="288"/>
      <c r="H154" s="198">
        <v>154</v>
      </c>
      <c r="I154" s="199">
        <f t="shared" ref="I154:I155" si="154">H154+C154</f>
        <v>197</v>
      </c>
      <c r="J154" s="287"/>
      <c r="K154" s="288"/>
      <c r="L154" s="198">
        <v>97</v>
      </c>
      <c r="M154" s="199">
        <f t="shared" ref="M154:M155" si="155">L154+C154</f>
        <v>140</v>
      </c>
      <c r="N154" s="287"/>
      <c r="O154" s="288"/>
      <c r="P154" s="196">
        <v>170</v>
      </c>
      <c r="Q154" s="197">
        <f t="shared" ref="Q154:Q155" si="156">P154+C154</f>
        <v>213</v>
      </c>
      <c r="R154" s="287"/>
      <c r="S154" s="288"/>
      <c r="T154" s="196">
        <v>117</v>
      </c>
      <c r="U154" s="197">
        <f t="shared" ref="U154:U155" si="157">T154+C154</f>
        <v>160</v>
      </c>
      <c r="V154" s="287"/>
      <c r="W154" s="288"/>
      <c r="X154" s="199">
        <f t="shared" si="152"/>
        <v>881</v>
      </c>
      <c r="Y154" s="198">
        <f>D154+H154+L154+P154+T154</f>
        <v>666</v>
      </c>
      <c r="Z154" s="200">
        <f>AVERAGE(E154,I154,M154,Q154,U154)</f>
        <v>176.2</v>
      </c>
      <c r="AA154" s="201">
        <f>AVERAGE(E154,I154,M154,Q154,U154)-C154</f>
        <v>133.19999999999999</v>
      </c>
      <c r="AB154" s="283"/>
    </row>
    <row r="155" spans="1:28" s="170" customFormat="1" ht="17.399999999999999" customHeight="1" thickBot="1" x14ac:dyDescent="0.35">
      <c r="A155" s="195"/>
      <c r="B155" s="202" t="s">
        <v>60</v>
      </c>
      <c r="C155" s="228">
        <v>34</v>
      </c>
      <c r="D155" s="203">
        <v>145</v>
      </c>
      <c r="E155" s="197">
        <f t="shared" si="153"/>
        <v>179</v>
      </c>
      <c r="F155" s="289"/>
      <c r="G155" s="290"/>
      <c r="H155" s="204">
        <v>164</v>
      </c>
      <c r="I155" s="199">
        <f t="shared" si="154"/>
        <v>198</v>
      </c>
      <c r="J155" s="289"/>
      <c r="K155" s="290"/>
      <c r="L155" s="198">
        <v>148</v>
      </c>
      <c r="M155" s="199">
        <f t="shared" si="155"/>
        <v>182</v>
      </c>
      <c r="N155" s="289"/>
      <c r="O155" s="290"/>
      <c r="P155" s="196">
        <v>197</v>
      </c>
      <c r="Q155" s="197">
        <f t="shared" si="156"/>
        <v>231</v>
      </c>
      <c r="R155" s="289"/>
      <c r="S155" s="290"/>
      <c r="T155" s="196">
        <v>213</v>
      </c>
      <c r="U155" s="197">
        <f t="shared" si="157"/>
        <v>247</v>
      </c>
      <c r="V155" s="289"/>
      <c r="W155" s="290"/>
      <c r="X155" s="205">
        <f t="shared" si="152"/>
        <v>1037</v>
      </c>
      <c r="Y155" s="204">
        <f>D155+H155+L155+P155+T155</f>
        <v>867</v>
      </c>
      <c r="Z155" s="206">
        <f>AVERAGE(E155,I155,M155,Q155,U155)</f>
        <v>207.4</v>
      </c>
      <c r="AA155" s="207">
        <f>AVERAGE(E155,I155,M155,Q155,U155)-C155</f>
        <v>173.4</v>
      </c>
      <c r="AB155" s="284"/>
    </row>
    <row r="156" spans="1:28" s="195" customFormat="1" ht="48.75" customHeight="1" thickBot="1" x14ac:dyDescent="0.3">
      <c r="B156" s="224" t="s">
        <v>20</v>
      </c>
      <c r="C156" s="229">
        <f>SUM(C157:C159)</f>
        <v>88</v>
      </c>
      <c r="D156" s="183">
        <f>SUM(D157:D159)</f>
        <v>460</v>
      </c>
      <c r="E156" s="208">
        <f>SUM(E157:E159)</f>
        <v>548</v>
      </c>
      <c r="F156" s="208">
        <f>E168</f>
        <v>529</v>
      </c>
      <c r="G156" s="189" t="str">
        <f>B168</f>
        <v>SILFER</v>
      </c>
      <c r="H156" s="209">
        <f>SUM(H157:H159)</f>
        <v>394</v>
      </c>
      <c r="I156" s="208">
        <f>SUM(I157:I159)</f>
        <v>482</v>
      </c>
      <c r="J156" s="208">
        <f>I164</f>
        <v>451</v>
      </c>
      <c r="K156" s="189" t="str">
        <f>B164</f>
        <v>AAVMAR</v>
      </c>
      <c r="L156" s="190">
        <f>SUM(L157:L159)</f>
        <v>396</v>
      </c>
      <c r="M156" s="210">
        <f>SUM(M157:M159)</f>
        <v>484</v>
      </c>
      <c r="N156" s="208">
        <f>M160</f>
        <v>526</v>
      </c>
      <c r="O156" s="189" t="str">
        <f>B160</f>
        <v>Würth</v>
      </c>
      <c r="P156" s="190">
        <f>SUM(P157:P159)</f>
        <v>433</v>
      </c>
      <c r="Q156" s="185">
        <f>SUM(Q157:Q159)</f>
        <v>521</v>
      </c>
      <c r="R156" s="208">
        <f>Q172</f>
        <v>599</v>
      </c>
      <c r="S156" s="189" t="str">
        <f>B172</f>
        <v>ASSAR</v>
      </c>
      <c r="T156" s="190">
        <f>SUM(T157:T159)</f>
        <v>450</v>
      </c>
      <c r="U156" s="211">
        <f>SUM(U157:U159)</f>
        <v>538</v>
      </c>
      <c r="V156" s="208">
        <f>U152</f>
        <v>611</v>
      </c>
      <c r="W156" s="189" t="str">
        <f>B152</f>
        <v>IKI</v>
      </c>
      <c r="X156" s="192">
        <f t="shared" si="152"/>
        <v>2573</v>
      </c>
      <c r="Y156" s="190">
        <f>SUM(Y157:Y159)</f>
        <v>2133</v>
      </c>
      <c r="Z156" s="212">
        <f>AVERAGE(Z157,Z158,Z159)</f>
        <v>171.53333333333333</v>
      </c>
      <c r="AA156" s="194">
        <f>AVERAGE(AA157,AA158,AA159)</f>
        <v>142.20000000000002</v>
      </c>
      <c r="AB156" s="282">
        <f>F157+J157+N157+R157+V157</f>
        <v>2</v>
      </c>
    </row>
    <row r="157" spans="1:28" s="195" customFormat="1" ht="16.2" customHeight="1" x14ac:dyDescent="0.25">
      <c r="B157" s="213" t="s">
        <v>81</v>
      </c>
      <c r="C157" s="227">
        <v>44</v>
      </c>
      <c r="D157" s="196">
        <v>137</v>
      </c>
      <c r="E157" s="197">
        <f>D157+C157</f>
        <v>181</v>
      </c>
      <c r="F157" s="285">
        <v>1</v>
      </c>
      <c r="G157" s="286"/>
      <c r="H157" s="198">
        <v>110</v>
      </c>
      <c r="I157" s="199">
        <f>H157+C157</f>
        <v>154</v>
      </c>
      <c r="J157" s="285">
        <v>1</v>
      </c>
      <c r="K157" s="286"/>
      <c r="L157" s="198">
        <v>106</v>
      </c>
      <c r="M157" s="199">
        <f>L157+C157</f>
        <v>150</v>
      </c>
      <c r="N157" s="285">
        <v>0</v>
      </c>
      <c r="O157" s="286"/>
      <c r="P157" s="198">
        <v>116</v>
      </c>
      <c r="Q157" s="197">
        <f>P157+C157</f>
        <v>160</v>
      </c>
      <c r="R157" s="285">
        <v>0</v>
      </c>
      <c r="S157" s="286"/>
      <c r="T157" s="196">
        <v>114</v>
      </c>
      <c r="U157" s="197">
        <f>T157+C157</f>
        <v>158</v>
      </c>
      <c r="V157" s="285">
        <v>0</v>
      </c>
      <c r="W157" s="286"/>
      <c r="X157" s="199">
        <f t="shared" si="152"/>
        <v>803</v>
      </c>
      <c r="Y157" s="198">
        <f>D157+H157+L157+P157+T157</f>
        <v>583</v>
      </c>
      <c r="Z157" s="200">
        <f>AVERAGE(E157,I157,M157,Q157,U157)</f>
        <v>160.6</v>
      </c>
      <c r="AA157" s="201">
        <f>AVERAGE(E157,I157,M157,Q157,U157)-C157</f>
        <v>116.6</v>
      </c>
      <c r="AB157" s="283"/>
    </row>
    <row r="158" spans="1:28" s="195" customFormat="1" ht="16.2" customHeight="1" x14ac:dyDescent="0.25">
      <c r="B158" s="214" t="s">
        <v>112</v>
      </c>
      <c r="C158" s="227">
        <v>16</v>
      </c>
      <c r="D158" s="196">
        <v>172</v>
      </c>
      <c r="E158" s="197">
        <f t="shared" ref="E158:E159" si="158">D158+C158</f>
        <v>188</v>
      </c>
      <c r="F158" s="287"/>
      <c r="G158" s="288"/>
      <c r="H158" s="198">
        <v>158</v>
      </c>
      <c r="I158" s="199">
        <f t="shared" ref="I158:I159" si="159">H158+C158</f>
        <v>174</v>
      </c>
      <c r="J158" s="287"/>
      <c r="K158" s="288"/>
      <c r="L158" s="198">
        <v>155</v>
      </c>
      <c r="M158" s="199">
        <f t="shared" ref="M158:M159" si="160">L158+C158</f>
        <v>171</v>
      </c>
      <c r="N158" s="287"/>
      <c r="O158" s="288"/>
      <c r="P158" s="196">
        <v>160</v>
      </c>
      <c r="Q158" s="197">
        <f t="shared" ref="Q158:Q159" si="161">P158+C158</f>
        <v>176</v>
      </c>
      <c r="R158" s="287"/>
      <c r="S158" s="288"/>
      <c r="T158" s="196">
        <v>158</v>
      </c>
      <c r="U158" s="197">
        <f t="shared" ref="U158:U159" si="162">T158+C158</f>
        <v>174</v>
      </c>
      <c r="V158" s="287"/>
      <c r="W158" s="288"/>
      <c r="X158" s="199">
        <f t="shared" si="152"/>
        <v>883</v>
      </c>
      <c r="Y158" s="198">
        <f>D158+H158+L158+P158+T158</f>
        <v>803</v>
      </c>
      <c r="Z158" s="200">
        <f>AVERAGE(E158,I158,M158,Q158,U158)</f>
        <v>176.6</v>
      </c>
      <c r="AA158" s="201">
        <f>AVERAGE(E158,I158,M158,Q158,U158)-C158</f>
        <v>160.6</v>
      </c>
      <c r="AB158" s="283"/>
    </row>
    <row r="159" spans="1:28" s="195" customFormat="1" ht="16.8" customHeight="1" thickBot="1" x14ac:dyDescent="0.35">
      <c r="B159" s="202" t="s">
        <v>61</v>
      </c>
      <c r="C159" s="228">
        <v>28</v>
      </c>
      <c r="D159" s="203">
        <v>151</v>
      </c>
      <c r="E159" s="197">
        <f t="shared" si="158"/>
        <v>179</v>
      </c>
      <c r="F159" s="289"/>
      <c r="G159" s="290"/>
      <c r="H159" s="204">
        <v>126</v>
      </c>
      <c r="I159" s="199">
        <f t="shared" si="159"/>
        <v>154</v>
      </c>
      <c r="J159" s="289"/>
      <c r="K159" s="290"/>
      <c r="L159" s="198">
        <v>135</v>
      </c>
      <c r="M159" s="199">
        <f t="shared" si="160"/>
        <v>163</v>
      </c>
      <c r="N159" s="289"/>
      <c r="O159" s="290"/>
      <c r="P159" s="196">
        <v>157</v>
      </c>
      <c r="Q159" s="197">
        <f t="shared" si="161"/>
        <v>185</v>
      </c>
      <c r="R159" s="289"/>
      <c r="S159" s="290"/>
      <c r="T159" s="196">
        <v>178</v>
      </c>
      <c r="U159" s="197">
        <f t="shared" si="162"/>
        <v>206</v>
      </c>
      <c r="V159" s="289"/>
      <c r="W159" s="290"/>
      <c r="X159" s="205">
        <f t="shared" si="152"/>
        <v>887</v>
      </c>
      <c r="Y159" s="204">
        <f>D159+H159+L159+P159+T159</f>
        <v>747</v>
      </c>
      <c r="Z159" s="206">
        <f>AVERAGE(E159,I159,M159,Q159,U159)</f>
        <v>177.4</v>
      </c>
      <c r="AA159" s="207">
        <f>AVERAGE(E159,I159,M159,Q159,U159)-C159</f>
        <v>149.4</v>
      </c>
      <c r="AB159" s="284"/>
    </row>
    <row r="160" spans="1:28" s="195" customFormat="1" ht="44.4" customHeight="1" x14ac:dyDescent="0.25">
      <c r="B160" s="182" t="s">
        <v>21</v>
      </c>
      <c r="C160" s="229">
        <f>SUM(C161:C163)</f>
        <v>42</v>
      </c>
      <c r="D160" s="183">
        <f>SUM(D161:D163)</f>
        <v>508</v>
      </c>
      <c r="E160" s="208">
        <f>SUM(E161:E163)</f>
        <v>550</v>
      </c>
      <c r="F160" s="208">
        <f>E164</f>
        <v>538</v>
      </c>
      <c r="G160" s="189" t="str">
        <f>B164</f>
        <v>AAVMAR</v>
      </c>
      <c r="H160" s="209">
        <f>SUM(H161:H163)</f>
        <v>483</v>
      </c>
      <c r="I160" s="208">
        <f>SUM(I161:I163)</f>
        <v>525</v>
      </c>
      <c r="J160" s="208">
        <f>I172</f>
        <v>448</v>
      </c>
      <c r="K160" s="189" t="str">
        <f>B172</f>
        <v>ASSAR</v>
      </c>
      <c r="L160" s="190">
        <f>SUM(L161:L163)</f>
        <v>484</v>
      </c>
      <c r="M160" s="208">
        <f>SUM(M161:M163)</f>
        <v>526</v>
      </c>
      <c r="N160" s="208">
        <f>M156</f>
        <v>484</v>
      </c>
      <c r="O160" s="189" t="str">
        <f>B156</f>
        <v>Royalsmart</v>
      </c>
      <c r="P160" s="190">
        <f>SUM(P161:P163)</f>
        <v>428</v>
      </c>
      <c r="Q160" s="208">
        <f>SUM(Q161:Q163)</f>
        <v>470</v>
      </c>
      <c r="R160" s="208">
        <f>Q152</f>
        <v>629</v>
      </c>
      <c r="S160" s="189" t="str">
        <f>B152</f>
        <v>IKI</v>
      </c>
      <c r="T160" s="190">
        <f>SUM(T161:T163)</f>
        <v>459</v>
      </c>
      <c r="U160" s="208">
        <f>SUM(U161:U163)</f>
        <v>501</v>
      </c>
      <c r="V160" s="208">
        <f>U168</f>
        <v>487</v>
      </c>
      <c r="W160" s="189" t="str">
        <f>B168</f>
        <v>SILFER</v>
      </c>
      <c r="X160" s="192">
        <f t="shared" si="152"/>
        <v>2572</v>
      </c>
      <c r="Y160" s="190">
        <f>SUM(Y161:Y163)</f>
        <v>2362</v>
      </c>
      <c r="Z160" s="212">
        <f>AVERAGE(Z161,Z162,Z163)</f>
        <v>171.46666666666667</v>
      </c>
      <c r="AA160" s="194">
        <f>AVERAGE(AA161,AA162,AA163)</f>
        <v>157.46666666666667</v>
      </c>
      <c r="AB160" s="282">
        <f>F161+J161+N161+R161+V161</f>
        <v>4</v>
      </c>
    </row>
    <row r="161" spans="2:28" s="195" customFormat="1" ht="16.2" customHeight="1" x14ac:dyDescent="0.25">
      <c r="B161" s="215" t="s">
        <v>86</v>
      </c>
      <c r="C161" s="227">
        <v>26</v>
      </c>
      <c r="D161" s="196">
        <v>159</v>
      </c>
      <c r="E161" s="197">
        <f>D161+C161</f>
        <v>185</v>
      </c>
      <c r="F161" s="285">
        <v>1</v>
      </c>
      <c r="G161" s="286"/>
      <c r="H161" s="198">
        <v>148</v>
      </c>
      <c r="I161" s="199">
        <f>H161+C161</f>
        <v>174</v>
      </c>
      <c r="J161" s="285">
        <v>1</v>
      </c>
      <c r="K161" s="286"/>
      <c r="L161" s="198">
        <v>153</v>
      </c>
      <c r="M161" s="199">
        <f>L161+C161</f>
        <v>179</v>
      </c>
      <c r="N161" s="285">
        <v>1</v>
      </c>
      <c r="O161" s="286"/>
      <c r="P161" s="198">
        <v>160</v>
      </c>
      <c r="Q161" s="197">
        <f>P161+C161</f>
        <v>186</v>
      </c>
      <c r="R161" s="285">
        <v>0</v>
      </c>
      <c r="S161" s="286"/>
      <c r="T161" s="196">
        <v>151</v>
      </c>
      <c r="U161" s="197">
        <f>T161+C161</f>
        <v>177</v>
      </c>
      <c r="V161" s="285">
        <v>1</v>
      </c>
      <c r="W161" s="286"/>
      <c r="X161" s="199">
        <f t="shared" si="152"/>
        <v>901</v>
      </c>
      <c r="Y161" s="198">
        <f>D161+H161+L161+P161+T161</f>
        <v>771</v>
      </c>
      <c r="Z161" s="200">
        <f>AVERAGE(E161,I161,M161,Q161,U161)</f>
        <v>180.2</v>
      </c>
      <c r="AA161" s="201">
        <f>AVERAGE(E161,I161,M161,Q161,U161)-C161</f>
        <v>154.19999999999999</v>
      </c>
      <c r="AB161" s="283"/>
    </row>
    <row r="162" spans="2:28" s="195" customFormat="1" ht="16.2" customHeight="1" x14ac:dyDescent="0.25">
      <c r="B162" s="215" t="s">
        <v>49</v>
      </c>
      <c r="C162" s="227">
        <v>7</v>
      </c>
      <c r="D162" s="196">
        <v>173</v>
      </c>
      <c r="E162" s="197">
        <f t="shared" ref="E162:E163" si="163">D162+C162</f>
        <v>180</v>
      </c>
      <c r="F162" s="287"/>
      <c r="G162" s="288"/>
      <c r="H162" s="198">
        <v>181</v>
      </c>
      <c r="I162" s="199">
        <f t="shared" ref="I162:I163" si="164">H162+C162</f>
        <v>188</v>
      </c>
      <c r="J162" s="287"/>
      <c r="K162" s="288"/>
      <c r="L162" s="198">
        <v>191</v>
      </c>
      <c r="M162" s="199">
        <f t="shared" ref="M162:M163" si="165">L162+C162</f>
        <v>198</v>
      </c>
      <c r="N162" s="287"/>
      <c r="O162" s="288"/>
      <c r="P162" s="196">
        <v>133</v>
      </c>
      <c r="Q162" s="197">
        <f t="shared" ref="Q162:Q163" si="166">P162+C162</f>
        <v>140</v>
      </c>
      <c r="R162" s="287"/>
      <c r="S162" s="288"/>
      <c r="T162" s="196">
        <v>130</v>
      </c>
      <c r="U162" s="197">
        <f t="shared" ref="U162:U163" si="167">T162+C162</f>
        <v>137</v>
      </c>
      <c r="V162" s="287"/>
      <c r="W162" s="288"/>
      <c r="X162" s="199">
        <f t="shared" si="152"/>
        <v>843</v>
      </c>
      <c r="Y162" s="198">
        <f>D162+H162+L162+P162+T162</f>
        <v>808</v>
      </c>
      <c r="Z162" s="200">
        <f>AVERAGE(E162,I162,M162,Q162,U162)</f>
        <v>168.6</v>
      </c>
      <c r="AA162" s="201">
        <f>AVERAGE(E162,I162,M162,Q162,U162)-C162</f>
        <v>161.6</v>
      </c>
      <c r="AB162" s="283"/>
    </row>
    <row r="163" spans="2:28" s="195" customFormat="1" ht="16.8" customHeight="1" thickBot="1" x14ac:dyDescent="0.35">
      <c r="B163" s="216" t="s">
        <v>48</v>
      </c>
      <c r="C163" s="228">
        <v>9</v>
      </c>
      <c r="D163" s="203">
        <v>176</v>
      </c>
      <c r="E163" s="197">
        <f t="shared" si="163"/>
        <v>185</v>
      </c>
      <c r="F163" s="289"/>
      <c r="G163" s="290"/>
      <c r="H163" s="204">
        <v>154</v>
      </c>
      <c r="I163" s="199">
        <f t="shared" si="164"/>
        <v>163</v>
      </c>
      <c r="J163" s="289"/>
      <c r="K163" s="290"/>
      <c r="L163" s="198">
        <v>140</v>
      </c>
      <c r="M163" s="199">
        <f t="shared" si="165"/>
        <v>149</v>
      </c>
      <c r="N163" s="289"/>
      <c r="O163" s="290"/>
      <c r="P163" s="196">
        <v>135</v>
      </c>
      <c r="Q163" s="197">
        <f t="shared" si="166"/>
        <v>144</v>
      </c>
      <c r="R163" s="289"/>
      <c r="S163" s="290"/>
      <c r="T163" s="196">
        <v>178</v>
      </c>
      <c r="U163" s="197">
        <f t="shared" si="167"/>
        <v>187</v>
      </c>
      <c r="V163" s="289"/>
      <c r="W163" s="290"/>
      <c r="X163" s="205">
        <f t="shared" si="152"/>
        <v>828</v>
      </c>
      <c r="Y163" s="204">
        <f>D163+H163+L163+P163+T163</f>
        <v>783</v>
      </c>
      <c r="Z163" s="206">
        <f>AVERAGE(E163,I163,M163,Q163,U163)</f>
        <v>165.6</v>
      </c>
      <c r="AA163" s="207">
        <f>AVERAGE(E163,I163,M163,Q163,U163)-C163</f>
        <v>156.6</v>
      </c>
      <c r="AB163" s="284"/>
    </row>
    <row r="164" spans="2:28" s="195" customFormat="1" ht="48.75" customHeight="1" thickBot="1" x14ac:dyDescent="0.3">
      <c r="B164" s="217" t="s">
        <v>110</v>
      </c>
      <c r="C164" s="229">
        <f>SUM(C165:C167)-30</f>
        <v>62</v>
      </c>
      <c r="D164" s="183">
        <f>SUM(D165:D167)</f>
        <v>476</v>
      </c>
      <c r="E164" s="208">
        <f>SUM(E165:E167)-30</f>
        <v>538</v>
      </c>
      <c r="F164" s="208">
        <f>E160</f>
        <v>550</v>
      </c>
      <c r="G164" s="189" t="str">
        <f>B160</f>
        <v>Würth</v>
      </c>
      <c r="H164" s="218">
        <f>SUM(H165:H167)</f>
        <v>389</v>
      </c>
      <c r="I164" s="208">
        <f>SUM(I165:I167)-30</f>
        <v>451</v>
      </c>
      <c r="J164" s="208">
        <f>I156</f>
        <v>482</v>
      </c>
      <c r="K164" s="189" t="str">
        <f>B156</f>
        <v>Royalsmart</v>
      </c>
      <c r="L164" s="191">
        <f>SUM(L165:L167)</f>
        <v>450</v>
      </c>
      <c r="M164" s="211">
        <f>SUM(M165:M167)-30</f>
        <v>512</v>
      </c>
      <c r="N164" s="208">
        <f>M152</f>
        <v>509</v>
      </c>
      <c r="O164" s="189" t="str">
        <f>B152</f>
        <v>IKI</v>
      </c>
      <c r="P164" s="190">
        <f>SUM(P165:P167)</f>
        <v>471</v>
      </c>
      <c r="Q164" s="211">
        <f>SUM(Q165:Q167)-30</f>
        <v>533</v>
      </c>
      <c r="R164" s="208">
        <f>Q168</f>
        <v>516</v>
      </c>
      <c r="S164" s="189" t="str">
        <f>B168</f>
        <v>SILFER</v>
      </c>
      <c r="T164" s="190">
        <f>SUM(T165:T167)</f>
        <v>441</v>
      </c>
      <c r="U164" s="211">
        <f>SUM(U165:U167)-30</f>
        <v>503</v>
      </c>
      <c r="V164" s="208">
        <f>U172</f>
        <v>521</v>
      </c>
      <c r="W164" s="189" t="str">
        <f>B172</f>
        <v>ASSAR</v>
      </c>
      <c r="X164" s="192">
        <f t="shared" si="152"/>
        <v>2537</v>
      </c>
      <c r="Y164" s="190">
        <f>SUM(Y165:Y167)</f>
        <v>2227</v>
      </c>
      <c r="Z164" s="212">
        <f>AVERAGE(Z165,Z166,Z167)</f>
        <v>179.13333333333335</v>
      </c>
      <c r="AA164" s="194">
        <f>AVERAGE(AA165,AA166,AA167)</f>
        <v>148.46666666666667</v>
      </c>
      <c r="AB164" s="282">
        <f>F165+J165+N165+R165+V165</f>
        <v>2</v>
      </c>
    </row>
    <row r="165" spans="2:28" s="195" customFormat="1" ht="16.2" customHeight="1" x14ac:dyDescent="0.25">
      <c r="B165" s="213" t="s">
        <v>47</v>
      </c>
      <c r="C165" s="227">
        <v>16</v>
      </c>
      <c r="D165" s="196">
        <v>177</v>
      </c>
      <c r="E165" s="197">
        <f>D165+C165</f>
        <v>193</v>
      </c>
      <c r="F165" s="285">
        <v>0</v>
      </c>
      <c r="G165" s="286"/>
      <c r="H165" s="198">
        <v>121</v>
      </c>
      <c r="I165" s="199">
        <f>H165+C165</f>
        <v>137</v>
      </c>
      <c r="J165" s="285">
        <v>0</v>
      </c>
      <c r="K165" s="286"/>
      <c r="L165" s="198">
        <v>162</v>
      </c>
      <c r="M165" s="199">
        <f>L165+C165</f>
        <v>178</v>
      </c>
      <c r="N165" s="285">
        <v>1</v>
      </c>
      <c r="O165" s="286"/>
      <c r="P165" s="198">
        <v>146</v>
      </c>
      <c r="Q165" s="197">
        <f>P165+C165</f>
        <v>162</v>
      </c>
      <c r="R165" s="285">
        <v>1</v>
      </c>
      <c r="S165" s="286"/>
      <c r="T165" s="196">
        <v>147</v>
      </c>
      <c r="U165" s="197">
        <f>T165+C165</f>
        <v>163</v>
      </c>
      <c r="V165" s="285">
        <v>0</v>
      </c>
      <c r="W165" s="286"/>
      <c r="X165" s="199">
        <f t="shared" si="152"/>
        <v>833</v>
      </c>
      <c r="Y165" s="198">
        <f>D165+H165+L165+P165+T165</f>
        <v>753</v>
      </c>
      <c r="Z165" s="200">
        <f>AVERAGE(E165,I165,M165,Q165,U165)</f>
        <v>166.6</v>
      </c>
      <c r="AA165" s="201">
        <f>AVERAGE(E165,I165,M165,Q165,U165)-C165</f>
        <v>150.6</v>
      </c>
      <c r="AB165" s="283"/>
    </row>
    <row r="166" spans="2:28" s="195" customFormat="1" ht="16.2" customHeight="1" x14ac:dyDescent="0.25">
      <c r="B166" s="214" t="s">
        <v>74</v>
      </c>
      <c r="C166" s="227">
        <v>43</v>
      </c>
      <c r="D166" s="196">
        <v>123</v>
      </c>
      <c r="E166" s="197">
        <f t="shared" ref="E166:E167" si="168">D166+C166</f>
        <v>166</v>
      </c>
      <c r="F166" s="287"/>
      <c r="G166" s="288"/>
      <c r="H166" s="198">
        <v>148</v>
      </c>
      <c r="I166" s="199">
        <f t="shared" ref="I166:I167" si="169">H166+C166</f>
        <v>191</v>
      </c>
      <c r="J166" s="287"/>
      <c r="K166" s="288"/>
      <c r="L166" s="198">
        <v>143</v>
      </c>
      <c r="M166" s="199">
        <f t="shared" ref="M166:M167" si="170">L166+C166</f>
        <v>186</v>
      </c>
      <c r="N166" s="287"/>
      <c r="O166" s="288"/>
      <c r="P166" s="196">
        <v>158</v>
      </c>
      <c r="Q166" s="197">
        <f t="shared" ref="Q166:Q167" si="171">P166+C166</f>
        <v>201</v>
      </c>
      <c r="R166" s="287"/>
      <c r="S166" s="288"/>
      <c r="T166" s="196">
        <v>133</v>
      </c>
      <c r="U166" s="197">
        <f t="shared" ref="U166:U167" si="172">T166+C166</f>
        <v>176</v>
      </c>
      <c r="V166" s="287"/>
      <c r="W166" s="288"/>
      <c r="X166" s="199">
        <f t="shared" si="152"/>
        <v>920</v>
      </c>
      <c r="Y166" s="198">
        <f>D166+H166+L166+P166+T166</f>
        <v>705</v>
      </c>
      <c r="Z166" s="200">
        <f>AVERAGE(E166,I166,M166,Q166,U166)</f>
        <v>184</v>
      </c>
      <c r="AA166" s="201">
        <f>AVERAGE(E166,I166,M166,Q166,U166)-C166</f>
        <v>141</v>
      </c>
      <c r="AB166" s="283"/>
    </row>
    <row r="167" spans="2:28" s="195" customFormat="1" ht="16.8" customHeight="1" thickBot="1" x14ac:dyDescent="0.35">
      <c r="B167" s="202" t="s">
        <v>71</v>
      </c>
      <c r="C167" s="228">
        <v>33</v>
      </c>
      <c r="D167" s="203">
        <v>176</v>
      </c>
      <c r="E167" s="197">
        <f t="shared" si="168"/>
        <v>209</v>
      </c>
      <c r="F167" s="289"/>
      <c r="G167" s="290"/>
      <c r="H167" s="204">
        <v>120</v>
      </c>
      <c r="I167" s="199">
        <f t="shared" si="169"/>
        <v>153</v>
      </c>
      <c r="J167" s="289"/>
      <c r="K167" s="290"/>
      <c r="L167" s="198">
        <v>145</v>
      </c>
      <c r="M167" s="199">
        <f t="shared" si="170"/>
        <v>178</v>
      </c>
      <c r="N167" s="289"/>
      <c r="O167" s="290"/>
      <c r="P167" s="196">
        <v>167</v>
      </c>
      <c r="Q167" s="197">
        <f t="shared" si="171"/>
        <v>200</v>
      </c>
      <c r="R167" s="289"/>
      <c r="S167" s="290"/>
      <c r="T167" s="196">
        <v>161</v>
      </c>
      <c r="U167" s="197">
        <f t="shared" si="172"/>
        <v>194</v>
      </c>
      <c r="V167" s="289"/>
      <c r="W167" s="290"/>
      <c r="X167" s="205">
        <f t="shared" si="152"/>
        <v>934</v>
      </c>
      <c r="Y167" s="204">
        <f>D167+H167+L167+P167+T167</f>
        <v>769</v>
      </c>
      <c r="Z167" s="206">
        <f>AVERAGE(E167,I167,M167,Q167,U167)</f>
        <v>186.8</v>
      </c>
      <c r="AA167" s="207">
        <f>AVERAGE(E167,I167,M167,Q167,U167)-C167</f>
        <v>153.80000000000001</v>
      </c>
      <c r="AB167" s="284"/>
    </row>
    <row r="168" spans="2:28" s="195" customFormat="1" ht="48.75" customHeight="1" thickBot="1" x14ac:dyDescent="0.3">
      <c r="B168" s="224" t="s">
        <v>35</v>
      </c>
      <c r="C168" s="230">
        <f>SUM(C169:C171)</f>
        <v>147</v>
      </c>
      <c r="D168" s="183">
        <f>SUM(D169:D171)</f>
        <v>382</v>
      </c>
      <c r="E168" s="208">
        <f>SUM(E169:E171)</f>
        <v>529</v>
      </c>
      <c r="F168" s="208">
        <f>E156</f>
        <v>548</v>
      </c>
      <c r="G168" s="189" t="str">
        <f>B156</f>
        <v>Royalsmart</v>
      </c>
      <c r="H168" s="209">
        <f>SUM(H169:H171)</f>
        <v>425</v>
      </c>
      <c r="I168" s="208">
        <f>SUM(I169:I171)</f>
        <v>572</v>
      </c>
      <c r="J168" s="208">
        <f>I152</f>
        <v>544</v>
      </c>
      <c r="K168" s="189" t="str">
        <f>B152</f>
        <v>IKI</v>
      </c>
      <c r="L168" s="190">
        <f>SUM(L169:L171)</f>
        <v>400</v>
      </c>
      <c r="M168" s="210">
        <f>SUM(M169:M171)</f>
        <v>547</v>
      </c>
      <c r="N168" s="208">
        <f>M172</f>
        <v>509</v>
      </c>
      <c r="O168" s="189" t="str">
        <f>B172</f>
        <v>ASSAR</v>
      </c>
      <c r="P168" s="190">
        <f>SUM(P169:P171)</f>
        <v>369</v>
      </c>
      <c r="Q168" s="210">
        <f>SUM(Q169:Q171)</f>
        <v>516</v>
      </c>
      <c r="R168" s="208">
        <f>Q164</f>
        <v>533</v>
      </c>
      <c r="S168" s="189" t="str">
        <f>B164</f>
        <v>AAVMAR</v>
      </c>
      <c r="T168" s="190">
        <f>SUM(T169:T171)</f>
        <v>340</v>
      </c>
      <c r="U168" s="210">
        <f>SUM(U169:U171)</f>
        <v>487</v>
      </c>
      <c r="V168" s="208">
        <f>U160</f>
        <v>501</v>
      </c>
      <c r="W168" s="189" t="str">
        <f>B160</f>
        <v>Würth</v>
      </c>
      <c r="X168" s="192">
        <f t="shared" si="152"/>
        <v>2651</v>
      </c>
      <c r="Y168" s="190">
        <f>SUM(Y169:Y171)</f>
        <v>1916</v>
      </c>
      <c r="Z168" s="212">
        <f>AVERAGE(Z169,Z170,Z171)</f>
        <v>176.73333333333332</v>
      </c>
      <c r="AA168" s="194">
        <f>AVERAGE(AA169,AA170,AA171)</f>
        <v>127.73333333333333</v>
      </c>
      <c r="AB168" s="282">
        <f>F169+J169+N169+R169+V169</f>
        <v>2</v>
      </c>
    </row>
    <row r="169" spans="2:28" s="195" customFormat="1" ht="16.2" customHeight="1" x14ac:dyDescent="0.25">
      <c r="B169" s="219" t="s">
        <v>72</v>
      </c>
      <c r="C169" s="227">
        <v>45</v>
      </c>
      <c r="D169" s="196">
        <v>132</v>
      </c>
      <c r="E169" s="197">
        <f>D169+C169</f>
        <v>177</v>
      </c>
      <c r="F169" s="285">
        <v>0</v>
      </c>
      <c r="G169" s="286"/>
      <c r="H169" s="198">
        <v>149</v>
      </c>
      <c r="I169" s="199">
        <f>H169+C169</f>
        <v>194</v>
      </c>
      <c r="J169" s="285">
        <v>1</v>
      </c>
      <c r="K169" s="286"/>
      <c r="L169" s="198">
        <v>148</v>
      </c>
      <c r="M169" s="199">
        <f>L169+C169</f>
        <v>193</v>
      </c>
      <c r="N169" s="285">
        <v>1</v>
      </c>
      <c r="O169" s="286"/>
      <c r="P169" s="198">
        <v>143</v>
      </c>
      <c r="Q169" s="197">
        <f>P169+C169</f>
        <v>188</v>
      </c>
      <c r="R169" s="285">
        <v>0</v>
      </c>
      <c r="S169" s="286"/>
      <c r="T169" s="196">
        <v>111</v>
      </c>
      <c r="U169" s="197">
        <f>T169+C169</f>
        <v>156</v>
      </c>
      <c r="V169" s="285">
        <v>0</v>
      </c>
      <c r="W169" s="286"/>
      <c r="X169" s="199">
        <f t="shared" si="152"/>
        <v>908</v>
      </c>
      <c r="Y169" s="198">
        <f>D169+H169+L169+P169+T169</f>
        <v>683</v>
      </c>
      <c r="Z169" s="200">
        <f>AVERAGE(E169,I169,M169,Q169,U169)</f>
        <v>181.6</v>
      </c>
      <c r="AA169" s="201">
        <f>AVERAGE(E169,I169,M169,Q169,U169)-C169</f>
        <v>136.6</v>
      </c>
      <c r="AB169" s="283"/>
    </row>
    <row r="170" spans="2:28" s="195" customFormat="1" ht="16.2" customHeight="1" x14ac:dyDescent="0.25">
      <c r="B170" s="220" t="s">
        <v>111</v>
      </c>
      <c r="C170" s="227">
        <v>60</v>
      </c>
      <c r="D170" s="196">
        <v>113</v>
      </c>
      <c r="E170" s="197">
        <f t="shared" ref="E170:E171" si="173">D170+C170</f>
        <v>173</v>
      </c>
      <c r="F170" s="287"/>
      <c r="G170" s="288"/>
      <c r="H170" s="198">
        <v>93</v>
      </c>
      <c r="I170" s="199">
        <f t="shared" ref="I170:I171" si="174">H170+C170</f>
        <v>153</v>
      </c>
      <c r="J170" s="287"/>
      <c r="K170" s="288"/>
      <c r="L170" s="198">
        <v>115</v>
      </c>
      <c r="M170" s="199">
        <f t="shared" ref="M170:M171" si="175">L170+C170</f>
        <v>175</v>
      </c>
      <c r="N170" s="287"/>
      <c r="O170" s="288"/>
      <c r="P170" s="196">
        <v>86</v>
      </c>
      <c r="Q170" s="197">
        <f t="shared" ref="Q170:Q171" si="176">P170+C170</f>
        <v>146</v>
      </c>
      <c r="R170" s="287"/>
      <c r="S170" s="288"/>
      <c r="T170" s="196">
        <v>69</v>
      </c>
      <c r="U170" s="197">
        <f t="shared" ref="U170:U171" si="177">T170+C170</f>
        <v>129</v>
      </c>
      <c r="V170" s="287"/>
      <c r="W170" s="288"/>
      <c r="X170" s="199">
        <f t="shared" si="152"/>
        <v>776</v>
      </c>
      <c r="Y170" s="198">
        <f>D170+H170+L170+P170+T170</f>
        <v>476</v>
      </c>
      <c r="Z170" s="200">
        <f>AVERAGE(E170,I170,M170,Q170,U170)</f>
        <v>155.19999999999999</v>
      </c>
      <c r="AA170" s="201">
        <f>AVERAGE(E170,I170,M170,Q170,U170)-C170</f>
        <v>95.199999999999989</v>
      </c>
      <c r="AB170" s="283"/>
    </row>
    <row r="171" spans="2:28" s="195" customFormat="1" ht="16.8" customHeight="1" thickBot="1" x14ac:dyDescent="0.35">
      <c r="B171" s="221" t="s">
        <v>67</v>
      </c>
      <c r="C171" s="228">
        <v>42</v>
      </c>
      <c r="D171" s="203">
        <v>137</v>
      </c>
      <c r="E171" s="197">
        <f t="shared" si="173"/>
        <v>179</v>
      </c>
      <c r="F171" s="289"/>
      <c r="G171" s="290"/>
      <c r="H171" s="204">
        <v>183</v>
      </c>
      <c r="I171" s="199">
        <f t="shared" si="174"/>
        <v>225</v>
      </c>
      <c r="J171" s="289"/>
      <c r="K171" s="290"/>
      <c r="L171" s="198">
        <v>137</v>
      </c>
      <c r="M171" s="199">
        <f t="shared" si="175"/>
        <v>179</v>
      </c>
      <c r="N171" s="289"/>
      <c r="O171" s="290"/>
      <c r="P171" s="196">
        <v>140</v>
      </c>
      <c r="Q171" s="197">
        <f t="shared" si="176"/>
        <v>182</v>
      </c>
      <c r="R171" s="289"/>
      <c r="S171" s="290"/>
      <c r="T171" s="196">
        <v>160</v>
      </c>
      <c r="U171" s="197">
        <f t="shared" si="177"/>
        <v>202</v>
      </c>
      <c r="V171" s="289"/>
      <c r="W171" s="290"/>
      <c r="X171" s="205">
        <f t="shared" si="152"/>
        <v>967</v>
      </c>
      <c r="Y171" s="204">
        <f>D171+H171+L171+P171+T171</f>
        <v>757</v>
      </c>
      <c r="Z171" s="206">
        <f>AVERAGE(E171,I171,M171,Q171,U171)</f>
        <v>193.4</v>
      </c>
      <c r="AA171" s="207">
        <f>AVERAGE(E171,I171,M171,Q171,U171)-C171</f>
        <v>151.4</v>
      </c>
      <c r="AB171" s="284"/>
    </row>
    <row r="172" spans="2:28" s="195" customFormat="1" ht="48.75" customHeight="1" thickBot="1" x14ac:dyDescent="0.3">
      <c r="B172" s="217" t="s">
        <v>37</v>
      </c>
      <c r="C172" s="230">
        <f>SUM(C173:C175)</f>
        <v>92</v>
      </c>
      <c r="D172" s="183">
        <f>SUM(D173:D175)</f>
        <v>395</v>
      </c>
      <c r="E172" s="208">
        <f>SUM(E173:E175)</f>
        <v>487</v>
      </c>
      <c r="F172" s="208">
        <f>E152</f>
        <v>546</v>
      </c>
      <c r="G172" s="189" t="str">
        <f>B152</f>
        <v>IKI</v>
      </c>
      <c r="H172" s="209">
        <f>SUM(H173:H175)</f>
        <v>356</v>
      </c>
      <c r="I172" s="208">
        <f>SUM(I173:I175)</f>
        <v>448</v>
      </c>
      <c r="J172" s="208">
        <f>I160</f>
        <v>525</v>
      </c>
      <c r="K172" s="189" t="str">
        <f>B160</f>
        <v>Würth</v>
      </c>
      <c r="L172" s="191">
        <f>SUM(L173:L175)</f>
        <v>417</v>
      </c>
      <c r="M172" s="211">
        <f>SUM(M173:M175)</f>
        <v>509</v>
      </c>
      <c r="N172" s="208">
        <f>M168</f>
        <v>547</v>
      </c>
      <c r="O172" s="189" t="str">
        <f>B168</f>
        <v>SILFER</v>
      </c>
      <c r="P172" s="190">
        <f>SUM(P173:P175)</f>
        <v>507</v>
      </c>
      <c r="Q172" s="211">
        <f>SUM(Q173:Q175)</f>
        <v>599</v>
      </c>
      <c r="R172" s="208">
        <f>Q156</f>
        <v>521</v>
      </c>
      <c r="S172" s="189" t="str">
        <f>B156</f>
        <v>Royalsmart</v>
      </c>
      <c r="T172" s="190">
        <f>SUM(T173:T175)</f>
        <v>429</v>
      </c>
      <c r="U172" s="211">
        <f>SUM(U173:U175)</f>
        <v>521</v>
      </c>
      <c r="V172" s="208">
        <f>U164</f>
        <v>503</v>
      </c>
      <c r="W172" s="189" t="str">
        <f>B164</f>
        <v>AAVMAR</v>
      </c>
      <c r="X172" s="192">
        <f t="shared" si="152"/>
        <v>2564</v>
      </c>
      <c r="Y172" s="190">
        <f>SUM(Y173:Y175)</f>
        <v>2104</v>
      </c>
      <c r="Z172" s="212">
        <f>AVERAGE(Z173,Z174,Z175)</f>
        <v>170.93333333333331</v>
      </c>
      <c r="AA172" s="194">
        <f>AVERAGE(AA173,AA174,AA175)</f>
        <v>140.26666666666668</v>
      </c>
      <c r="AB172" s="282">
        <f>F173+J173+N173+R173+V173</f>
        <v>2</v>
      </c>
    </row>
    <row r="173" spans="2:28" s="195" customFormat="1" ht="16.2" customHeight="1" x14ac:dyDescent="0.25">
      <c r="B173" s="222" t="s">
        <v>80</v>
      </c>
      <c r="C173" s="227">
        <v>37</v>
      </c>
      <c r="D173" s="196">
        <v>125</v>
      </c>
      <c r="E173" s="197">
        <f>D173+C173</f>
        <v>162</v>
      </c>
      <c r="F173" s="285">
        <v>0</v>
      </c>
      <c r="G173" s="286"/>
      <c r="H173" s="198">
        <v>103</v>
      </c>
      <c r="I173" s="199">
        <f>H173+C173</f>
        <v>140</v>
      </c>
      <c r="J173" s="285">
        <v>0</v>
      </c>
      <c r="K173" s="286"/>
      <c r="L173" s="198">
        <v>143</v>
      </c>
      <c r="M173" s="199">
        <f>L173+C173</f>
        <v>180</v>
      </c>
      <c r="N173" s="285">
        <v>0</v>
      </c>
      <c r="O173" s="286"/>
      <c r="P173" s="198">
        <v>160</v>
      </c>
      <c r="Q173" s="197">
        <f>P173+C173</f>
        <v>197</v>
      </c>
      <c r="R173" s="285">
        <v>1</v>
      </c>
      <c r="S173" s="286"/>
      <c r="T173" s="196">
        <v>139</v>
      </c>
      <c r="U173" s="197">
        <f>T173+C173</f>
        <v>176</v>
      </c>
      <c r="V173" s="285">
        <v>1</v>
      </c>
      <c r="W173" s="286"/>
      <c r="X173" s="199">
        <f t="shared" si="152"/>
        <v>855</v>
      </c>
      <c r="Y173" s="198">
        <f>D173+H173+L173+P173+T173</f>
        <v>670</v>
      </c>
      <c r="Z173" s="200">
        <f>AVERAGE(E173,I173,M173,Q173,U173)</f>
        <v>171</v>
      </c>
      <c r="AA173" s="201">
        <f>AVERAGE(E173,I173,M173,Q173,U173)-C173</f>
        <v>134</v>
      </c>
      <c r="AB173" s="283"/>
    </row>
    <row r="174" spans="2:28" s="195" customFormat="1" ht="16.2" customHeight="1" x14ac:dyDescent="0.25">
      <c r="B174" s="214" t="s">
        <v>76</v>
      </c>
      <c r="C174" s="227">
        <v>37</v>
      </c>
      <c r="D174" s="196">
        <v>138</v>
      </c>
      <c r="E174" s="197">
        <f t="shared" ref="E174:E175" si="178">D174+C174</f>
        <v>175</v>
      </c>
      <c r="F174" s="287"/>
      <c r="G174" s="288"/>
      <c r="H174" s="198">
        <v>129</v>
      </c>
      <c r="I174" s="199">
        <f t="shared" ref="I174:I175" si="179">H174+C174</f>
        <v>166</v>
      </c>
      <c r="J174" s="287"/>
      <c r="K174" s="288"/>
      <c r="L174" s="198">
        <v>120</v>
      </c>
      <c r="M174" s="199">
        <f t="shared" ref="M174:M175" si="180">L174+C174</f>
        <v>157</v>
      </c>
      <c r="N174" s="287"/>
      <c r="O174" s="288"/>
      <c r="P174" s="196">
        <v>165</v>
      </c>
      <c r="Q174" s="197">
        <f t="shared" ref="Q174:Q175" si="181">P174+C174</f>
        <v>202</v>
      </c>
      <c r="R174" s="287"/>
      <c r="S174" s="288"/>
      <c r="T174" s="196">
        <v>147</v>
      </c>
      <c r="U174" s="197">
        <f t="shared" ref="U174:U175" si="182">T174+C174</f>
        <v>184</v>
      </c>
      <c r="V174" s="287"/>
      <c r="W174" s="288"/>
      <c r="X174" s="199">
        <f t="shared" si="152"/>
        <v>884</v>
      </c>
      <c r="Y174" s="198">
        <f>D174+H174+L174+P174+T174</f>
        <v>699</v>
      </c>
      <c r="Z174" s="200">
        <f>AVERAGE(E174,I174,M174,Q174,U174)</f>
        <v>176.8</v>
      </c>
      <c r="AA174" s="201">
        <f>AVERAGE(E174,I174,M174,Q174,U174)-C174</f>
        <v>139.80000000000001</v>
      </c>
      <c r="AB174" s="283"/>
    </row>
    <row r="175" spans="2:28" s="195" customFormat="1" ht="16.8" customHeight="1" thickBot="1" x14ac:dyDescent="0.35">
      <c r="B175" s="202" t="s">
        <v>57</v>
      </c>
      <c r="C175" s="228">
        <v>18</v>
      </c>
      <c r="D175" s="203">
        <v>132</v>
      </c>
      <c r="E175" s="197">
        <f t="shared" si="178"/>
        <v>150</v>
      </c>
      <c r="F175" s="289"/>
      <c r="G175" s="290"/>
      <c r="H175" s="204">
        <v>124</v>
      </c>
      <c r="I175" s="199">
        <f t="shared" si="179"/>
        <v>142</v>
      </c>
      <c r="J175" s="289"/>
      <c r="K175" s="290"/>
      <c r="L175" s="198">
        <v>154</v>
      </c>
      <c r="M175" s="199">
        <f t="shared" si="180"/>
        <v>172</v>
      </c>
      <c r="N175" s="289"/>
      <c r="O175" s="290"/>
      <c r="P175" s="196">
        <v>182</v>
      </c>
      <c r="Q175" s="197">
        <f t="shared" si="181"/>
        <v>200</v>
      </c>
      <c r="R175" s="289"/>
      <c r="S175" s="290"/>
      <c r="T175" s="196">
        <v>143</v>
      </c>
      <c r="U175" s="197">
        <f t="shared" si="182"/>
        <v>161</v>
      </c>
      <c r="V175" s="289"/>
      <c r="W175" s="290"/>
      <c r="X175" s="205">
        <f t="shared" si="152"/>
        <v>825</v>
      </c>
      <c r="Y175" s="204">
        <f>D175+H175+L175+P175+T175</f>
        <v>735</v>
      </c>
      <c r="Z175" s="206">
        <f>AVERAGE(E175,I175,M175,Q175,U175)</f>
        <v>165</v>
      </c>
      <c r="AA175" s="207">
        <f>AVERAGE(E175,I175,M175,Q175,U175)-C175</f>
        <v>147</v>
      </c>
      <c r="AB175" s="284"/>
    </row>
    <row r="176" spans="2:28" ht="34.950000000000003" customHeight="1" x14ac:dyDescent="0.3"/>
  </sheetData>
  <mergeCells count="276">
    <mergeCell ref="AB50:AB53"/>
    <mergeCell ref="F51:G53"/>
    <mergeCell ref="J51:K53"/>
    <mergeCell ref="N51:O53"/>
    <mergeCell ref="R51:S53"/>
    <mergeCell ref="V51:W53"/>
    <mergeCell ref="AB54:AB57"/>
    <mergeCell ref="F55:G57"/>
    <mergeCell ref="J55:K57"/>
    <mergeCell ref="N55:O57"/>
    <mergeCell ref="R55:S57"/>
    <mergeCell ref="V55:W57"/>
    <mergeCell ref="AB42:AB45"/>
    <mergeCell ref="F43:G45"/>
    <mergeCell ref="J43:K45"/>
    <mergeCell ref="N43:O45"/>
    <mergeCell ref="R43:S45"/>
    <mergeCell ref="V43:W45"/>
    <mergeCell ref="AB46:AB49"/>
    <mergeCell ref="F47:G49"/>
    <mergeCell ref="J47:K49"/>
    <mergeCell ref="N47:O49"/>
    <mergeCell ref="R47:S49"/>
    <mergeCell ref="V47:W49"/>
    <mergeCell ref="AB34:AB37"/>
    <mergeCell ref="F35:G37"/>
    <mergeCell ref="J35:K37"/>
    <mergeCell ref="N35:O37"/>
    <mergeCell ref="R35:S37"/>
    <mergeCell ref="V35:W37"/>
    <mergeCell ref="AB38:AB41"/>
    <mergeCell ref="F39:G41"/>
    <mergeCell ref="J39:K41"/>
    <mergeCell ref="N39:O41"/>
    <mergeCell ref="R39:S41"/>
    <mergeCell ref="V39:W41"/>
    <mergeCell ref="F32:G32"/>
    <mergeCell ref="J32:K32"/>
    <mergeCell ref="N32:O32"/>
    <mergeCell ref="R32:S32"/>
    <mergeCell ref="V32:W32"/>
    <mergeCell ref="F33:G33"/>
    <mergeCell ref="J33:K33"/>
    <mergeCell ref="N33:O33"/>
    <mergeCell ref="R33:S33"/>
    <mergeCell ref="V33:W33"/>
    <mergeCell ref="AB112:AB115"/>
    <mergeCell ref="F113:G115"/>
    <mergeCell ref="J113:K115"/>
    <mergeCell ref="N113:O115"/>
    <mergeCell ref="R113:S115"/>
    <mergeCell ref="V113:W115"/>
    <mergeCell ref="AB108:AB111"/>
    <mergeCell ref="F109:G111"/>
    <mergeCell ref="J109:K111"/>
    <mergeCell ref="N109:O111"/>
    <mergeCell ref="R109:S111"/>
    <mergeCell ref="V109:W111"/>
    <mergeCell ref="AB104:AB107"/>
    <mergeCell ref="F105:G107"/>
    <mergeCell ref="J105:K107"/>
    <mergeCell ref="N105:O107"/>
    <mergeCell ref="R105:S107"/>
    <mergeCell ref="V105:W107"/>
    <mergeCell ref="AB100:AB103"/>
    <mergeCell ref="F101:G103"/>
    <mergeCell ref="J101:K103"/>
    <mergeCell ref="N101:O103"/>
    <mergeCell ref="R101:S103"/>
    <mergeCell ref="V101:W103"/>
    <mergeCell ref="AB96:AB99"/>
    <mergeCell ref="F97:G99"/>
    <mergeCell ref="J97:K99"/>
    <mergeCell ref="N97:O99"/>
    <mergeCell ref="R97:S99"/>
    <mergeCell ref="V97:W99"/>
    <mergeCell ref="AB92:AB95"/>
    <mergeCell ref="F93:G95"/>
    <mergeCell ref="J93:K95"/>
    <mergeCell ref="N93:O95"/>
    <mergeCell ref="R93:S95"/>
    <mergeCell ref="V93:W95"/>
    <mergeCell ref="F91:G91"/>
    <mergeCell ref="J91:K91"/>
    <mergeCell ref="N91:O91"/>
    <mergeCell ref="R91:S91"/>
    <mergeCell ref="V91:W91"/>
    <mergeCell ref="F90:G90"/>
    <mergeCell ref="J90:K90"/>
    <mergeCell ref="N90:O90"/>
    <mergeCell ref="R90:S90"/>
    <mergeCell ref="V90:W90"/>
    <mergeCell ref="AB172:AB175"/>
    <mergeCell ref="F173:G175"/>
    <mergeCell ref="J173:K175"/>
    <mergeCell ref="N173:O175"/>
    <mergeCell ref="R173:S175"/>
    <mergeCell ref="V173:W175"/>
    <mergeCell ref="AB168:AB171"/>
    <mergeCell ref="F169:G171"/>
    <mergeCell ref="J169:K171"/>
    <mergeCell ref="N169:O171"/>
    <mergeCell ref="R169:S171"/>
    <mergeCell ref="V169:W171"/>
    <mergeCell ref="AB164:AB167"/>
    <mergeCell ref="F165:G167"/>
    <mergeCell ref="J165:K167"/>
    <mergeCell ref="N165:O167"/>
    <mergeCell ref="R165:S167"/>
    <mergeCell ref="V165:W167"/>
    <mergeCell ref="AB160:AB163"/>
    <mergeCell ref="F161:G163"/>
    <mergeCell ref="J161:K163"/>
    <mergeCell ref="N161:O163"/>
    <mergeCell ref="R161:S163"/>
    <mergeCell ref="V161:W163"/>
    <mergeCell ref="AB156:AB159"/>
    <mergeCell ref="F157:G159"/>
    <mergeCell ref="J157:K159"/>
    <mergeCell ref="N157:O159"/>
    <mergeCell ref="R157:S159"/>
    <mergeCell ref="V157:W159"/>
    <mergeCell ref="AB152:AB155"/>
    <mergeCell ref="F153:G155"/>
    <mergeCell ref="J153:K155"/>
    <mergeCell ref="N153:O155"/>
    <mergeCell ref="R153:S155"/>
    <mergeCell ref="V153:W155"/>
    <mergeCell ref="F150:G150"/>
    <mergeCell ref="J150:K150"/>
    <mergeCell ref="N150:O150"/>
    <mergeCell ref="R150:S150"/>
    <mergeCell ref="V150:W150"/>
    <mergeCell ref="F151:G151"/>
    <mergeCell ref="J151:K151"/>
    <mergeCell ref="N151:O151"/>
    <mergeCell ref="R151:S151"/>
    <mergeCell ref="V151:W151"/>
    <mergeCell ref="F120:G120"/>
    <mergeCell ref="J120:K120"/>
    <mergeCell ref="N120:O120"/>
    <mergeCell ref="R120:S120"/>
    <mergeCell ref="V120:W120"/>
    <mergeCell ref="F121:G121"/>
    <mergeCell ref="J121:K121"/>
    <mergeCell ref="N121:O121"/>
    <mergeCell ref="R121:S121"/>
    <mergeCell ref="V121:W121"/>
    <mergeCell ref="AB122:AB125"/>
    <mergeCell ref="F123:G125"/>
    <mergeCell ref="J123:K125"/>
    <mergeCell ref="N123:O125"/>
    <mergeCell ref="R123:S125"/>
    <mergeCell ref="V123:W125"/>
    <mergeCell ref="AB126:AB129"/>
    <mergeCell ref="F127:G129"/>
    <mergeCell ref="J127:K129"/>
    <mergeCell ref="N127:O129"/>
    <mergeCell ref="R127:S129"/>
    <mergeCell ref="V127:W129"/>
    <mergeCell ref="AB130:AB133"/>
    <mergeCell ref="F131:G133"/>
    <mergeCell ref="J131:K133"/>
    <mergeCell ref="N131:O133"/>
    <mergeCell ref="R131:S133"/>
    <mergeCell ref="V131:W133"/>
    <mergeCell ref="AB134:AB137"/>
    <mergeCell ref="F135:G137"/>
    <mergeCell ref="J135:K137"/>
    <mergeCell ref="N135:O137"/>
    <mergeCell ref="R135:S137"/>
    <mergeCell ref="V135:W137"/>
    <mergeCell ref="AB138:AB141"/>
    <mergeCell ref="F139:G141"/>
    <mergeCell ref="J139:K141"/>
    <mergeCell ref="N139:O141"/>
    <mergeCell ref="R139:S141"/>
    <mergeCell ref="V139:W141"/>
    <mergeCell ref="AB142:AB145"/>
    <mergeCell ref="F143:G145"/>
    <mergeCell ref="J143:K145"/>
    <mergeCell ref="N143:O145"/>
    <mergeCell ref="R143:S145"/>
    <mergeCell ref="V143:W145"/>
    <mergeCell ref="F61:G61"/>
    <mergeCell ref="J61:K61"/>
    <mergeCell ref="N61:O61"/>
    <mergeCell ref="R61:S61"/>
    <mergeCell ref="V61:W61"/>
    <mergeCell ref="F62:G62"/>
    <mergeCell ref="J62:K62"/>
    <mergeCell ref="N62:O62"/>
    <mergeCell ref="R62:S62"/>
    <mergeCell ref="V62:W62"/>
    <mergeCell ref="AB63:AB66"/>
    <mergeCell ref="F64:G66"/>
    <mergeCell ref="J64:K66"/>
    <mergeCell ref="N64:O66"/>
    <mergeCell ref="R64:S66"/>
    <mergeCell ref="V64:W66"/>
    <mergeCell ref="AB67:AB70"/>
    <mergeCell ref="F68:G70"/>
    <mergeCell ref="J68:K70"/>
    <mergeCell ref="N68:O70"/>
    <mergeCell ref="R68:S70"/>
    <mergeCell ref="V68:W70"/>
    <mergeCell ref="AB71:AB74"/>
    <mergeCell ref="F72:G74"/>
    <mergeCell ref="J72:K74"/>
    <mergeCell ref="N72:O74"/>
    <mergeCell ref="R72:S74"/>
    <mergeCell ref="V72:W74"/>
    <mergeCell ref="AB75:AB78"/>
    <mergeCell ref="F76:G78"/>
    <mergeCell ref="J76:K78"/>
    <mergeCell ref="N76:O78"/>
    <mergeCell ref="R76:S78"/>
    <mergeCell ref="V76:W78"/>
    <mergeCell ref="AB79:AB82"/>
    <mergeCell ref="F80:G82"/>
    <mergeCell ref="J80:K82"/>
    <mergeCell ref="N80:O82"/>
    <mergeCell ref="R80:S82"/>
    <mergeCell ref="V80:W82"/>
    <mergeCell ref="AB83:AB86"/>
    <mergeCell ref="F84:G86"/>
    <mergeCell ref="J84:K86"/>
    <mergeCell ref="N84:O86"/>
    <mergeCell ref="R84:S86"/>
    <mergeCell ref="V84:W86"/>
    <mergeCell ref="F3:G3"/>
    <mergeCell ref="J3:K3"/>
    <mergeCell ref="N3:O3"/>
    <mergeCell ref="R3:S3"/>
    <mergeCell ref="V3:W3"/>
    <mergeCell ref="F4:G4"/>
    <mergeCell ref="J4:K4"/>
    <mergeCell ref="N4:O4"/>
    <mergeCell ref="R4:S4"/>
    <mergeCell ref="V4:W4"/>
    <mergeCell ref="AB5:AB8"/>
    <mergeCell ref="F6:G8"/>
    <mergeCell ref="J6:K8"/>
    <mergeCell ref="N6:O8"/>
    <mergeCell ref="R6:S8"/>
    <mergeCell ref="V6:W8"/>
    <mergeCell ref="AB9:AB12"/>
    <mergeCell ref="F10:G12"/>
    <mergeCell ref="J10:K12"/>
    <mergeCell ref="N10:O12"/>
    <mergeCell ref="R10:S12"/>
    <mergeCell ref="V10:W12"/>
    <mergeCell ref="AB13:AB16"/>
    <mergeCell ref="F14:G16"/>
    <mergeCell ref="J14:K16"/>
    <mergeCell ref="N14:O16"/>
    <mergeCell ref="R14:S16"/>
    <mergeCell ref="V14:W16"/>
    <mergeCell ref="AB17:AB20"/>
    <mergeCell ref="F18:G20"/>
    <mergeCell ref="J18:K20"/>
    <mergeCell ref="N18:O20"/>
    <mergeCell ref="R18:S20"/>
    <mergeCell ref="V18:W20"/>
    <mergeCell ref="AB21:AB24"/>
    <mergeCell ref="F22:G24"/>
    <mergeCell ref="J22:K24"/>
    <mergeCell ref="N22:O24"/>
    <mergeCell ref="R22:S24"/>
    <mergeCell ref="V22:W24"/>
    <mergeCell ref="AB25:AB28"/>
    <mergeCell ref="F26:G28"/>
    <mergeCell ref="J26:K28"/>
    <mergeCell ref="N26:O28"/>
    <mergeCell ref="R26:S28"/>
    <mergeCell ref="V26:W28"/>
  </mergeCells>
  <conditionalFormatting sqref="C152:C154 C156:C158 C160:C162 C172:C174 C164:C166">
    <cfRule type="cellIs" dxfId="206" priority="288" stopIfTrue="1" operator="between">
      <formula>200</formula>
      <formula>300</formula>
    </cfRule>
  </conditionalFormatting>
  <conditionalFormatting sqref="AA149:AA151">
    <cfRule type="cellIs" dxfId="205" priority="289" stopIfTrue="1" operator="between">
      <formula>200</formula>
      <formula>300</formula>
    </cfRule>
  </conditionalFormatting>
  <conditionalFormatting sqref="V156:W156 N156:O156 J156:K156 F156:G156 D153:D155 E153:F153 L153:L156 M153:N153 T153:T156 U153:V153 H153:H156 I153:J153 P153:P156 R153 X152:AA175 E164:W164 E168:W168 E172:W172 E160:W160 Q156:S156 E154:E156 I154:I156 M154:M156 U154:U156">
    <cfRule type="cellIs" dxfId="204" priority="290" stopIfTrue="1" operator="between">
      <formula>200</formula>
      <formula>300</formula>
    </cfRule>
  </conditionalFormatting>
  <conditionalFormatting sqref="D156">
    <cfRule type="cellIs" dxfId="203" priority="287" stopIfTrue="1" operator="between">
      <formula>200</formula>
      <formula>300</formula>
    </cfRule>
  </conditionalFormatting>
  <conditionalFormatting sqref="D160">
    <cfRule type="cellIs" dxfId="202" priority="286" stopIfTrue="1" operator="between">
      <formula>200</formula>
      <formula>300</formula>
    </cfRule>
  </conditionalFormatting>
  <conditionalFormatting sqref="D164">
    <cfRule type="cellIs" dxfId="201" priority="285" stopIfTrue="1" operator="between">
      <formula>200</formula>
      <formula>300</formula>
    </cfRule>
  </conditionalFormatting>
  <conditionalFormatting sqref="D168">
    <cfRule type="cellIs" dxfId="200" priority="284" stopIfTrue="1" operator="between">
      <formula>200</formula>
      <formula>300</formula>
    </cfRule>
  </conditionalFormatting>
  <conditionalFormatting sqref="D172">
    <cfRule type="cellIs" dxfId="199" priority="283" stopIfTrue="1" operator="between">
      <formula>200</formula>
      <formula>300</formula>
    </cfRule>
  </conditionalFormatting>
  <conditionalFormatting sqref="C168:C170">
    <cfRule type="cellIs" dxfId="198" priority="282" stopIfTrue="1" operator="between">
      <formula>200</formula>
      <formula>300</formula>
    </cfRule>
  </conditionalFormatting>
  <conditionalFormatting sqref="D152">
    <cfRule type="cellIs" dxfId="197" priority="281" stopIfTrue="1" operator="between">
      <formula>200</formula>
      <formula>300</formula>
    </cfRule>
  </conditionalFormatting>
  <conditionalFormatting sqref="E152:W152">
    <cfRule type="cellIs" dxfId="196" priority="280" stopIfTrue="1" operator="between">
      <formula>200</formula>
      <formula>300</formula>
    </cfRule>
  </conditionalFormatting>
  <conditionalFormatting sqref="D169:D171 F169 L169:L171 N169 T169:T171 V169 H169:H171 J169 P169:P171 R169">
    <cfRule type="cellIs" dxfId="195" priority="276" stopIfTrue="1" operator="between">
      <formula>200</formula>
      <formula>300</formula>
    </cfRule>
  </conditionalFormatting>
  <conditionalFormatting sqref="D165:D167 F165 L165:L167 N165 T165:T167 V165 H165:H167 J165 P165:P167 R165">
    <cfRule type="cellIs" dxfId="194" priority="277" stopIfTrue="1" operator="between">
      <formula>200</formula>
      <formula>300</formula>
    </cfRule>
  </conditionalFormatting>
  <conditionalFormatting sqref="D173:D175 F173 L173:L175 N173 T173:T175 V173 H173:H175 J173 P173:P175 R173">
    <cfRule type="cellIs" dxfId="193" priority="275" stopIfTrue="1" operator="between">
      <formula>200</formula>
      <formula>300</formula>
    </cfRule>
  </conditionalFormatting>
  <conditionalFormatting sqref="D157:D159 F157 L157:L159 N157 T157:T159 V157 H157:H159 J157 P157:P159 R157">
    <cfRule type="cellIs" dxfId="192" priority="279" stopIfTrue="1" operator="between">
      <formula>200</formula>
      <formula>300</formula>
    </cfRule>
  </conditionalFormatting>
  <conditionalFormatting sqref="D161:D163 F161 L161:L163 N161 T161:T163 V161 H161:H163 J161 P161:P163 R161">
    <cfRule type="cellIs" dxfId="191" priority="278" stopIfTrue="1" operator="between">
      <formula>200</formula>
      <formula>300</formula>
    </cfRule>
  </conditionalFormatting>
  <conditionalFormatting sqref="Q153:Q155 Q161:Q163 Q165:Q167 Q169:Q171">
    <cfRule type="cellIs" dxfId="190" priority="274" stopIfTrue="1" operator="between">
      <formula>200</formula>
      <formula>300</formula>
    </cfRule>
  </conditionalFormatting>
  <conditionalFormatting sqref="M157:M159">
    <cfRule type="cellIs" dxfId="189" priority="266" stopIfTrue="1" operator="between">
      <formula>200</formula>
      <formula>300</formula>
    </cfRule>
  </conditionalFormatting>
  <conditionalFormatting sqref="E173:E175 E169:E171 E165:E167 E161:E163 E157:E159">
    <cfRule type="cellIs" dxfId="188" priority="268" stopIfTrue="1" operator="between">
      <formula>200</formula>
      <formula>300</formula>
    </cfRule>
  </conditionalFormatting>
  <conditionalFormatting sqref="I173:I175 I169:I171 I165:I167 I161:I163 I157:I159">
    <cfRule type="cellIs" dxfId="187" priority="267" stopIfTrue="1" operator="between">
      <formula>200</formula>
      <formula>300</formula>
    </cfRule>
  </conditionalFormatting>
  <conditionalFormatting sqref="M161:M163">
    <cfRule type="cellIs" dxfId="186" priority="265" stopIfTrue="1" operator="between">
      <formula>200</formula>
      <formula>300</formula>
    </cfRule>
  </conditionalFormatting>
  <conditionalFormatting sqref="M165:M167">
    <cfRule type="cellIs" dxfId="185" priority="264" stopIfTrue="1" operator="between">
      <formula>200</formula>
      <formula>300</formula>
    </cfRule>
  </conditionalFormatting>
  <conditionalFormatting sqref="M169:M171">
    <cfRule type="cellIs" dxfId="184" priority="263" stopIfTrue="1" operator="between">
      <formula>200</formula>
      <formula>300</formula>
    </cfRule>
  </conditionalFormatting>
  <conditionalFormatting sqref="M173:M175">
    <cfRule type="cellIs" dxfId="183" priority="262" stopIfTrue="1" operator="between">
      <formula>200</formula>
      <formula>300</formula>
    </cfRule>
  </conditionalFormatting>
  <conditionalFormatting sqref="Q173:Q175 Q157:Q159">
    <cfRule type="cellIs" dxfId="182" priority="261" stopIfTrue="1" operator="between">
      <formula>200</formula>
      <formula>300</formula>
    </cfRule>
  </conditionalFormatting>
  <conditionalFormatting sqref="U173:U175 U169:U171 U165:U167 U161:U163 U157:U159">
    <cfRule type="cellIs" dxfId="181" priority="260" stopIfTrue="1" operator="between">
      <formula>200</formula>
      <formula>300</formula>
    </cfRule>
  </conditionalFormatting>
  <conditionalFormatting sqref="C122:C124 C126:C128 C130:C132 C142:C144 C134:C136">
    <cfRule type="cellIs" dxfId="180" priority="257" stopIfTrue="1" operator="between">
      <formula>200</formula>
      <formula>300</formula>
    </cfRule>
  </conditionalFormatting>
  <conditionalFormatting sqref="AA119:AA121">
    <cfRule type="cellIs" dxfId="179" priority="258" stopIfTrue="1" operator="between">
      <formula>200</formula>
      <formula>300</formula>
    </cfRule>
  </conditionalFormatting>
  <conditionalFormatting sqref="V126:W126 N126:O126 J126:K126 F126:G126 D123:D125 E123:F123 L123:L126 M123:N123 T123:T126 U123:V123 H123:H126 I123:J123 P123:P126 R123 X122:AA145 E134:W134 E138:W138 E142:W142 E130:W130 Q126:S126 E124:E126 I124:I126 M124:M126 U124:U126">
    <cfRule type="cellIs" dxfId="178" priority="259" stopIfTrue="1" operator="between">
      <formula>200</formula>
      <formula>300</formula>
    </cfRule>
  </conditionalFormatting>
  <conditionalFormatting sqref="D126">
    <cfRule type="cellIs" dxfId="177" priority="256" stopIfTrue="1" operator="between">
      <formula>200</formula>
      <formula>300</formula>
    </cfRule>
  </conditionalFormatting>
  <conditionalFormatting sqref="D130">
    <cfRule type="cellIs" dxfId="176" priority="255" stopIfTrue="1" operator="between">
      <formula>200</formula>
      <formula>300</formula>
    </cfRule>
  </conditionalFormatting>
  <conditionalFormatting sqref="D134">
    <cfRule type="cellIs" dxfId="175" priority="254" stopIfTrue="1" operator="between">
      <formula>200</formula>
      <formula>300</formula>
    </cfRule>
  </conditionalFormatting>
  <conditionalFormatting sqref="D138">
    <cfRule type="cellIs" dxfId="174" priority="253" stopIfTrue="1" operator="between">
      <formula>200</formula>
      <formula>300</formula>
    </cfRule>
  </conditionalFormatting>
  <conditionalFormatting sqref="D142">
    <cfRule type="cellIs" dxfId="173" priority="252" stopIfTrue="1" operator="between">
      <formula>200</formula>
      <formula>300</formula>
    </cfRule>
  </conditionalFormatting>
  <conditionalFormatting sqref="C138:C140">
    <cfRule type="cellIs" dxfId="172" priority="251" stopIfTrue="1" operator="between">
      <formula>200</formula>
      <formula>300</formula>
    </cfRule>
  </conditionalFormatting>
  <conditionalFormatting sqref="D122">
    <cfRule type="cellIs" dxfId="171" priority="250" stopIfTrue="1" operator="between">
      <formula>200</formula>
      <formula>300</formula>
    </cfRule>
  </conditionalFormatting>
  <conditionalFormatting sqref="E122:W122">
    <cfRule type="cellIs" dxfId="170" priority="249" stopIfTrue="1" operator="between">
      <formula>200</formula>
      <formula>300</formula>
    </cfRule>
  </conditionalFormatting>
  <conditionalFormatting sqref="D139:D141 F139 L139:L141 N139 T139:T141 V139 H139:H141 J139 P139:P141 R139">
    <cfRule type="cellIs" dxfId="169" priority="245" stopIfTrue="1" operator="between">
      <formula>200</formula>
      <formula>300</formula>
    </cfRule>
  </conditionalFormatting>
  <conditionalFormatting sqref="D135:D137 F135 L135:L137 N135 T135:T137 V135 H135:H137 J135 P135:P137 R135">
    <cfRule type="cellIs" dxfId="168" priority="246" stopIfTrue="1" operator="between">
      <formula>200</formula>
      <formula>300</formula>
    </cfRule>
  </conditionalFormatting>
  <conditionalFormatting sqref="D143:D145 F143 L143:L145 N143 V143 H143:H145 J143 P143:P145 R143">
    <cfRule type="cellIs" dxfId="167" priority="244" stopIfTrue="1" operator="between">
      <formula>200</formula>
      <formula>300</formula>
    </cfRule>
  </conditionalFormatting>
  <conditionalFormatting sqref="D127:D129 F127 L127:L129 N127 T127:T129 V127 H127:H129 J127 P127:P129 R127">
    <cfRule type="cellIs" dxfId="166" priority="248" stopIfTrue="1" operator="between">
      <formula>200</formula>
      <formula>300</formula>
    </cfRule>
  </conditionalFormatting>
  <conditionalFormatting sqref="D131:D133 F131 L131:L133 N131 T131:T133 V131 H131:H133 J131 P131:P133 R131">
    <cfRule type="cellIs" dxfId="165" priority="247" stopIfTrue="1" operator="between">
      <formula>200</formula>
      <formula>300</formula>
    </cfRule>
  </conditionalFormatting>
  <conditionalFormatting sqref="Q123:Q125 Q131:Q133 Q135:Q137 Q139:Q141">
    <cfRule type="cellIs" dxfId="164" priority="243" stopIfTrue="1" operator="between">
      <formula>200</formula>
      <formula>300</formula>
    </cfRule>
  </conditionalFormatting>
  <conditionalFormatting sqref="E127:E129">
    <cfRule type="cellIs" dxfId="163" priority="233" stopIfTrue="1" operator="between">
      <formula>200</formula>
      <formula>300</formula>
    </cfRule>
  </conditionalFormatting>
  <conditionalFormatting sqref="E143:E145">
    <cfRule type="cellIs" dxfId="162" priority="229" stopIfTrue="1" operator="between">
      <formula>200</formula>
      <formula>300</formula>
    </cfRule>
  </conditionalFormatting>
  <conditionalFormatting sqref="E131:E133">
    <cfRule type="cellIs" dxfId="161" priority="232" stopIfTrue="1" operator="between">
      <formula>200</formula>
      <formula>300</formula>
    </cfRule>
  </conditionalFormatting>
  <conditionalFormatting sqref="E135:E137">
    <cfRule type="cellIs" dxfId="160" priority="231" stopIfTrue="1" operator="between">
      <formula>200</formula>
      <formula>300</formula>
    </cfRule>
  </conditionalFormatting>
  <conditionalFormatting sqref="E139:E141">
    <cfRule type="cellIs" dxfId="159" priority="230" stopIfTrue="1" operator="between">
      <formula>200</formula>
      <formula>300</formula>
    </cfRule>
  </conditionalFormatting>
  <conditionalFormatting sqref="I127:I129">
    <cfRule type="cellIs" dxfId="158" priority="228" stopIfTrue="1" operator="between">
      <formula>200</formula>
      <formula>300</formula>
    </cfRule>
  </conditionalFormatting>
  <conditionalFormatting sqref="I131:I133">
    <cfRule type="cellIs" dxfId="157" priority="227" stopIfTrue="1" operator="between">
      <formula>200</formula>
      <formula>300</formula>
    </cfRule>
  </conditionalFormatting>
  <conditionalFormatting sqref="I135:I137">
    <cfRule type="cellIs" dxfId="156" priority="226" stopIfTrue="1" operator="between">
      <formula>200</formula>
      <formula>300</formula>
    </cfRule>
  </conditionalFormatting>
  <conditionalFormatting sqref="I139:I141">
    <cfRule type="cellIs" dxfId="155" priority="225" stopIfTrue="1" operator="between">
      <formula>200</formula>
      <formula>300</formula>
    </cfRule>
  </conditionalFormatting>
  <conditionalFormatting sqref="I143:I145">
    <cfRule type="cellIs" dxfId="154" priority="224" stopIfTrue="1" operator="between">
      <formula>200</formula>
      <formula>300</formula>
    </cfRule>
  </conditionalFormatting>
  <conditionalFormatting sqref="M127:M129">
    <cfRule type="cellIs" dxfId="153" priority="223" stopIfTrue="1" operator="between">
      <formula>200</formula>
      <formula>300</formula>
    </cfRule>
  </conditionalFormatting>
  <conditionalFormatting sqref="M131:M133">
    <cfRule type="cellIs" dxfId="152" priority="222" stopIfTrue="1" operator="between">
      <formula>200</formula>
      <formula>300</formula>
    </cfRule>
  </conditionalFormatting>
  <conditionalFormatting sqref="M135:M137">
    <cfRule type="cellIs" dxfId="151" priority="221" stopIfTrue="1" operator="between">
      <formula>200</formula>
      <formula>300</formula>
    </cfRule>
  </conditionalFormatting>
  <conditionalFormatting sqref="M139:M141">
    <cfRule type="cellIs" dxfId="150" priority="220" stopIfTrue="1" operator="between">
      <formula>200</formula>
      <formula>300</formula>
    </cfRule>
  </conditionalFormatting>
  <conditionalFormatting sqref="M143:M145">
    <cfRule type="cellIs" dxfId="149" priority="219" stopIfTrue="1" operator="between">
      <formula>200</formula>
      <formula>300</formula>
    </cfRule>
  </conditionalFormatting>
  <conditionalFormatting sqref="Q127:Q129">
    <cfRule type="cellIs" dxfId="148" priority="218" stopIfTrue="1" operator="between">
      <formula>200</formula>
      <formula>300</formula>
    </cfRule>
  </conditionalFormatting>
  <conditionalFormatting sqref="Q143:Q145">
    <cfRule type="cellIs" dxfId="147" priority="217" stopIfTrue="1" operator="between">
      <formula>200</formula>
      <formula>300</formula>
    </cfRule>
  </conditionalFormatting>
  <conditionalFormatting sqref="U143:U145 U139:U141 U135:U137 U131:U133 U127:U129">
    <cfRule type="cellIs" dxfId="146" priority="216" stopIfTrue="1" operator="between">
      <formula>200</formula>
      <formula>300</formula>
    </cfRule>
  </conditionalFormatting>
  <conditionalFormatting sqref="T143:T145">
    <cfRule type="cellIs" dxfId="145" priority="215" stopIfTrue="1" operator="between">
      <formula>200</formula>
      <formula>300</formula>
    </cfRule>
  </conditionalFormatting>
  <conditionalFormatting sqref="C92:C94 C96:C98 C100:C102 C112:C114 C104:C106">
    <cfRule type="cellIs" dxfId="144" priority="212" stopIfTrue="1" operator="between">
      <formula>200</formula>
      <formula>300</formula>
    </cfRule>
  </conditionalFormatting>
  <conditionalFormatting sqref="AA89:AA91">
    <cfRule type="cellIs" dxfId="143" priority="213" stopIfTrue="1" operator="between">
      <formula>200</formula>
      <formula>300</formula>
    </cfRule>
  </conditionalFormatting>
  <conditionalFormatting sqref="V96:W96 N96:O96 J96:K96 F96:G96 D93:D95 E93:F93 L93:L96 M93:N93 T93:T96 U93:V93 H93:H96 I93:J93 P93:P96 R93 X92:AA115 E104:W104 E108:W108 E112:W112 E100:W100 Q96:S96 E94:E96 I94:I96 M94:M96 U94:U96">
    <cfRule type="cellIs" dxfId="142" priority="214" stopIfTrue="1" operator="between">
      <formula>200</formula>
      <formula>300</formula>
    </cfRule>
  </conditionalFormatting>
  <conditionalFormatting sqref="D96">
    <cfRule type="cellIs" dxfId="141" priority="211" stopIfTrue="1" operator="between">
      <formula>200</formula>
      <formula>300</formula>
    </cfRule>
  </conditionalFormatting>
  <conditionalFormatting sqref="D100">
    <cfRule type="cellIs" dxfId="140" priority="210" stopIfTrue="1" operator="between">
      <formula>200</formula>
      <formula>300</formula>
    </cfRule>
  </conditionalFormatting>
  <conditionalFormatting sqref="D104">
    <cfRule type="cellIs" dxfId="139" priority="209" stopIfTrue="1" operator="between">
      <formula>200</formula>
      <formula>300</formula>
    </cfRule>
  </conditionalFormatting>
  <conditionalFormatting sqref="D108">
    <cfRule type="cellIs" dxfId="138" priority="208" stopIfTrue="1" operator="between">
      <formula>200</formula>
      <formula>300</formula>
    </cfRule>
  </conditionalFormatting>
  <conditionalFormatting sqref="D112">
    <cfRule type="cellIs" dxfId="137" priority="207" stopIfTrue="1" operator="between">
      <formula>200</formula>
      <formula>300</formula>
    </cfRule>
  </conditionalFormatting>
  <conditionalFormatting sqref="C108:C110">
    <cfRule type="cellIs" dxfId="136" priority="206" stopIfTrue="1" operator="between">
      <formula>200</formula>
      <formula>300</formula>
    </cfRule>
  </conditionalFormatting>
  <conditionalFormatting sqref="D92">
    <cfRule type="cellIs" dxfId="135" priority="205" stopIfTrue="1" operator="between">
      <formula>200</formula>
      <formula>300</formula>
    </cfRule>
  </conditionalFormatting>
  <conditionalFormatting sqref="E92:W92">
    <cfRule type="cellIs" dxfId="134" priority="204" stopIfTrue="1" operator="between">
      <formula>200</formula>
      <formula>300</formula>
    </cfRule>
  </conditionalFormatting>
  <conditionalFormatting sqref="D109:D111 F109 L109:L111 N109 T109:T111 V109 H109:H111 J109 P109:P111 R109">
    <cfRule type="cellIs" dxfId="133" priority="200" stopIfTrue="1" operator="between">
      <formula>200</formula>
      <formula>300</formula>
    </cfRule>
  </conditionalFormatting>
  <conditionalFormatting sqref="D105:D107 F105 L105:L107 N105 T105:T107 V105 H105:H107 J105 P105:P107 R105">
    <cfRule type="cellIs" dxfId="132" priority="201" stopIfTrue="1" operator="between">
      <formula>200</formula>
      <formula>300</formula>
    </cfRule>
  </conditionalFormatting>
  <conditionalFormatting sqref="D113:D115 F113 L113:L115 N113 V113 H113:H115 J113 P113:P115 R113">
    <cfRule type="cellIs" dxfId="131" priority="199" stopIfTrue="1" operator="between">
      <formula>200</formula>
      <formula>300</formula>
    </cfRule>
  </conditionalFormatting>
  <conditionalFormatting sqref="D97:D99 F97 L97:L99 N97 T97:T99 V97 H97:H99 J97 P97:P99 R97">
    <cfRule type="cellIs" dxfId="130" priority="203" stopIfTrue="1" operator="between">
      <formula>200</formula>
      <formula>300</formula>
    </cfRule>
  </conditionalFormatting>
  <conditionalFormatting sqref="D101:D103 F101 L101:L103 N101 T101:T103 V101 H101:H103 J101 P101:P103 R101">
    <cfRule type="cellIs" dxfId="129" priority="202" stopIfTrue="1" operator="between">
      <formula>200</formula>
      <formula>300</formula>
    </cfRule>
  </conditionalFormatting>
  <conditionalFormatting sqref="Q93:Q95 Q101:Q103 Q105:Q107 Q109:Q111">
    <cfRule type="cellIs" dxfId="128" priority="198" stopIfTrue="1" operator="between">
      <formula>200</formula>
      <formula>300</formula>
    </cfRule>
  </conditionalFormatting>
  <conditionalFormatting sqref="T113:T115">
    <cfRule type="cellIs" dxfId="127" priority="179" stopIfTrue="1" operator="between">
      <formula>200</formula>
      <formula>300</formula>
    </cfRule>
  </conditionalFormatting>
  <conditionalFormatting sqref="E109:E111">
    <cfRule type="cellIs" dxfId="126" priority="175" stopIfTrue="1" operator="between">
      <formula>200</formula>
      <formula>300</formula>
    </cfRule>
  </conditionalFormatting>
  <conditionalFormatting sqref="E97:E99">
    <cfRule type="cellIs" dxfId="125" priority="178" stopIfTrue="1" operator="between">
      <formula>200</formula>
      <formula>300</formula>
    </cfRule>
  </conditionalFormatting>
  <conditionalFormatting sqref="E101:E103">
    <cfRule type="cellIs" dxfId="124" priority="177" stopIfTrue="1" operator="between">
      <formula>200</formula>
      <formula>300</formula>
    </cfRule>
  </conditionalFormatting>
  <conditionalFormatting sqref="E105:E107">
    <cfRule type="cellIs" dxfId="123" priority="176" stopIfTrue="1" operator="between">
      <formula>200</formula>
      <formula>300</formula>
    </cfRule>
  </conditionalFormatting>
  <conditionalFormatting sqref="E113:E115">
    <cfRule type="cellIs" dxfId="122" priority="174" stopIfTrue="1" operator="between">
      <formula>200</formula>
      <formula>300</formula>
    </cfRule>
  </conditionalFormatting>
  <conditionalFormatting sqref="I97:I99">
    <cfRule type="cellIs" dxfId="121" priority="173" stopIfTrue="1" operator="between">
      <formula>200</formula>
      <formula>300</formula>
    </cfRule>
  </conditionalFormatting>
  <conditionalFormatting sqref="I101:I103">
    <cfRule type="cellIs" dxfId="120" priority="172" stopIfTrue="1" operator="between">
      <formula>200</formula>
      <formula>300</formula>
    </cfRule>
  </conditionalFormatting>
  <conditionalFormatting sqref="I105:I107">
    <cfRule type="cellIs" dxfId="119" priority="171" stopIfTrue="1" operator="between">
      <formula>200</formula>
      <formula>300</formula>
    </cfRule>
  </conditionalFormatting>
  <conditionalFormatting sqref="I109:I111">
    <cfRule type="cellIs" dxfId="118" priority="170" stopIfTrue="1" operator="between">
      <formula>200</formula>
      <formula>300</formula>
    </cfRule>
  </conditionalFormatting>
  <conditionalFormatting sqref="I113:I115">
    <cfRule type="cellIs" dxfId="117" priority="169" stopIfTrue="1" operator="between">
      <formula>200</formula>
      <formula>300</formula>
    </cfRule>
  </conditionalFormatting>
  <conditionalFormatting sqref="M97:M99">
    <cfRule type="cellIs" dxfId="116" priority="168" stopIfTrue="1" operator="between">
      <formula>200</formula>
      <formula>300</formula>
    </cfRule>
  </conditionalFormatting>
  <conditionalFormatting sqref="M101:M103">
    <cfRule type="cellIs" dxfId="115" priority="167" stopIfTrue="1" operator="between">
      <formula>200</formula>
      <formula>300</formula>
    </cfRule>
  </conditionalFormatting>
  <conditionalFormatting sqref="M105:M107">
    <cfRule type="cellIs" dxfId="114" priority="166" stopIfTrue="1" operator="between">
      <formula>200</formula>
      <formula>300</formula>
    </cfRule>
  </conditionalFormatting>
  <conditionalFormatting sqref="M109:M111">
    <cfRule type="cellIs" dxfId="113" priority="165" stopIfTrue="1" operator="between">
      <formula>200</formula>
      <formula>300</formula>
    </cfRule>
  </conditionalFormatting>
  <conditionalFormatting sqref="M113:M115">
    <cfRule type="cellIs" dxfId="112" priority="164" stopIfTrue="1" operator="between">
      <formula>200</formula>
      <formula>300</formula>
    </cfRule>
  </conditionalFormatting>
  <conditionalFormatting sqref="Q97:Q99">
    <cfRule type="cellIs" dxfId="111" priority="163" stopIfTrue="1" operator="between">
      <formula>200</formula>
      <formula>300</formula>
    </cfRule>
  </conditionalFormatting>
  <conditionalFormatting sqref="Q113:Q115">
    <cfRule type="cellIs" dxfId="110" priority="162" stopIfTrue="1" operator="between">
      <formula>200</formula>
      <formula>300</formula>
    </cfRule>
  </conditionalFormatting>
  <conditionalFormatting sqref="U97:U99">
    <cfRule type="cellIs" dxfId="109" priority="161" stopIfTrue="1" operator="between">
      <formula>200</formula>
      <formula>300</formula>
    </cfRule>
  </conditionalFormatting>
  <conditionalFormatting sqref="U101:U103">
    <cfRule type="cellIs" dxfId="108" priority="160" stopIfTrue="1" operator="between">
      <formula>200</formula>
      <formula>300</formula>
    </cfRule>
  </conditionalFormatting>
  <conditionalFormatting sqref="U105:U107">
    <cfRule type="cellIs" dxfId="107" priority="159" stopIfTrue="1" operator="between">
      <formula>200</formula>
      <formula>300</formula>
    </cfRule>
  </conditionalFormatting>
  <conditionalFormatting sqref="U109:U111">
    <cfRule type="cellIs" dxfId="106" priority="158" stopIfTrue="1" operator="between">
      <formula>200</formula>
      <formula>300</formula>
    </cfRule>
  </conditionalFormatting>
  <conditionalFormatting sqref="U113:U115">
    <cfRule type="cellIs" dxfId="105" priority="157" stopIfTrue="1" operator="between">
      <formula>200</formula>
      <formula>300</formula>
    </cfRule>
  </conditionalFormatting>
  <conditionalFormatting sqref="C63:C65 C67:C69 C71:C73 C83:C85 C75:C77">
    <cfRule type="cellIs" dxfId="104" priority="154" stopIfTrue="1" operator="between">
      <formula>200</formula>
      <formula>300</formula>
    </cfRule>
  </conditionalFormatting>
  <conditionalFormatting sqref="AA60:AA62">
    <cfRule type="cellIs" dxfId="103" priority="155" stopIfTrue="1" operator="between">
      <formula>200</formula>
      <formula>300</formula>
    </cfRule>
  </conditionalFormatting>
  <conditionalFormatting sqref="V67:W67 N67:O67 J67:K67 F67:G67 D64:D66 E64:F64 L64:L67 M64:N64 T64:T67 U64:V64 H64:H67 I64:J64 P64:P67 R64 X63:AA86 E75:W75 E79:W79 E83:W83 E71:W71 Q67:S67 E65:E67 I65:I67 M65:M67 U65:U67">
    <cfRule type="cellIs" dxfId="102" priority="156" stopIfTrue="1" operator="between">
      <formula>200</formula>
      <formula>300</formula>
    </cfRule>
  </conditionalFormatting>
  <conditionalFormatting sqref="D67">
    <cfRule type="cellIs" dxfId="101" priority="153" stopIfTrue="1" operator="between">
      <formula>200</formula>
      <formula>300</formula>
    </cfRule>
  </conditionalFormatting>
  <conditionalFormatting sqref="D71">
    <cfRule type="cellIs" dxfId="100" priority="152" stopIfTrue="1" operator="between">
      <formula>200</formula>
      <formula>300</formula>
    </cfRule>
  </conditionalFormatting>
  <conditionalFormatting sqref="D75">
    <cfRule type="cellIs" dxfId="99" priority="151" stopIfTrue="1" operator="between">
      <formula>200</formula>
      <formula>300</formula>
    </cfRule>
  </conditionalFormatting>
  <conditionalFormatting sqref="D79">
    <cfRule type="cellIs" dxfId="98" priority="150" stopIfTrue="1" operator="between">
      <formula>200</formula>
      <formula>300</formula>
    </cfRule>
  </conditionalFormatting>
  <conditionalFormatting sqref="D83">
    <cfRule type="cellIs" dxfId="97" priority="149" stopIfTrue="1" operator="between">
      <formula>200</formula>
      <formula>300</formula>
    </cfRule>
  </conditionalFormatting>
  <conditionalFormatting sqref="C79:C81">
    <cfRule type="cellIs" dxfId="96" priority="148" stopIfTrue="1" operator="between">
      <formula>200</formula>
      <formula>300</formula>
    </cfRule>
  </conditionalFormatting>
  <conditionalFormatting sqref="D63">
    <cfRule type="cellIs" dxfId="95" priority="147" stopIfTrue="1" operator="between">
      <formula>200</formula>
      <formula>300</formula>
    </cfRule>
  </conditionalFormatting>
  <conditionalFormatting sqref="E63:W63">
    <cfRule type="cellIs" dxfId="94" priority="146" stopIfTrue="1" operator="between">
      <formula>200</formula>
      <formula>300</formula>
    </cfRule>
  </conditionalFormatting>
  <conditionalFormatting sqref="D80:D82 F80 L80:L82 N80 T80:T82 V80 H80:H82 J80 P80:P82 R80">
    <cfRule type="cellIs" dxfId="93" priority="142" stopIfTrue="1" operator="between">
      <formula>200</formula>
      <formula>300</formula>
    </cfRule>
  </conditionalFormatting>
  <conditionalFormatting sqref="D76:D78 F76 L76:L78 N76 T76:T78 V76 H76:H78 J76 P76:P78 R76">
    <cfRule type="cellIs" dxfId="92" priority="143" stopIfTrue="1" operator="between">
      <formula>200</formula>
      <formula>300</formula>
    </cfRule>
  </conditionalFormatting>
  <conditionalFormatting sqref="D84:D86 F84 L84:L86 N84 V84 H84:H86 J84 P84:P86 R84">
    <cfRule type="cellIs" dxfId="91" priority="141" stopIfTrue="1" operator="between">
      <formula>200</formula>
      <formula>300</formula>
    </cfRule>
  </conditionalFormatting>
  <conditionalFormatting sqref="D68:D70 F68 L68:L70 N68 T68:T70 V68 H68:H70 J68 P68:P70 R68">
    <cfRule type="cellIs" dxfId="90" priority="145" stopIfTrue="1" operator="between">
      <formula>200</formula>
      <formula>300</formula>
    </cfRule>
  </conditionalFormatting>
  <conditionalFormatting sqref="D72:D74 F72 L72:L74 N72 T72:T74 V72 H72:H74 J72 P72:P74 R72">
    <cfRule type="cellIs" dxfId="89" priority="144" stopIfTrue="1" operator="between">
      <formula>200</formula>
      <formula>300</formula>
    </cfRule>
  </conditionalFormatting>
  <conditionalFormatting sqref="Q64:Q66 Q72:Q74 Q76:Q78 Q80:Q82">
    <cfRule type="cellIs" dxfId="88" priority="140" stopIfTrue="1" operator="between">
      <formula>200</formula>
      <formula>300</formula>
    </cfRule>
  </conditionalFormatting>
  <conditionalFormatting sqref="T84:T86">
    <cfRule type="cellIs" dxfId="87" priority="139" stopIfTrue="1" operator="between">
      <formula>200</formula>
      <formula>300</formula>
    </cfRule>
  </conditionalFormatting>
  <conditionalFormatting sqref="E68:E70">
    <cfRule type="cellIs" dxfId="86" priority="116" stopIfTrue="1" operator="between">
      <formula>200</formula>
      <formula>300</formula>
    </cfRule>
  </conditionalFormatting>
  <conditionalFormatting sqref="E72:E74">
    <cfRule type="cellIs" dxfId="85" priority="115" stopIfTrue="1" operator="between">
      <formula>200</formula>
      <formula>300</formula>
    </cfRule>
  </conditionalFormatting>
  <conditionalFormatting sqref="E76:E78">
    <cfRule type="cellIs" dxfId="84" priority="114" stopIfTrue="1" operator="between">
      <formula>200</formula>
      <formula>300</formula>
    </cfRule>
  </conditionalFormatting>
  <conditionalFormatting sqref="E80:E82">
    <cfRule type="cellIs" dxfId="83" priority="113" stopIfTrue="1" operator="between">
      <formula>200</formula>
      <formula>300</formula>
    </cfRule>
  </conditionalFormatting>
  <conditionalFormatting sqref="E84:E86">
    <cfRule type="cellIs" dxfId="82" priority="112" stopIfTrue="1" operator="between">
      <formula>200</formula>
      <formula>300</formula>
    </cfRule>
  </conditionalFormatting>
  <conditionalFormatting sqref="I68:I70">
    <cfRule type="cellIs" dxfId="81" priority="111" stopIfTrue="1" operator="between">
      <formula>200</formula>
      <formula>300</formula>
    </cfRule>
  </conditionalFormatting>
  <conditionalFormatting sqref="I72:I74">
    <cfRule type="cellIs" dxfId="80" priority="110" stopIfTrue="1" operator="between">
      <formula>200</formula>
      <formula>300</formula>
    </cfRule>
  </conditionalFormatting>
  <conditionalFormatting sqref="I76:I78">
    <cfRule type="cellIs" dxfId="79" priority="109" stopIfTrue="1" operator="between">
      <formula>200</formula>
      <formula>300</formula>
    </cfRule>
  </conditionalFormatting>
  <conditionalFormatting sqref="I80:I82">
    <cfRule type="cellIs" dxfId="78" priority="108" stopIfTrue="1" operator="between">
      <formula>200</formula>
      <formula>300</formula>
    </cfRule>
  </conditionalFormatting>
  <conditionalFormatting sqref="I84:I86">
    <cfRule type="cellIs" dxfId="77" priority="107" stopIfTrue="1" operator="between">
      <formula>200</formula>
      <formula>300</formula>
    </cfRule>
  </conditionalFormatting>
  <conditionalFormatting sqref="M68:M70">
    <cfRule type="cellIs" dxfId="76" priority="106" stopIfTrue="1" operator="between">
      <formula>200</formula>
      <formula>300</formula>
    </cfRule>
  </conditionalFormatting>
  <conditionalFormatting sqref="M72:M74">
    <cfRule type="cellIs" dxfId="75" priority="105" stopIfTrue="1" operator="between">
      <formula>200</formula>
      <formula>300</formula>
    </cfRule>
  </conditionalFormatting>
  <conditionalFormatting sqref="M76:M78">
    <cfRule type="cellIs" dxfId="74" priority="104" stopIfTrue="1" operator="between">
      <formula>200</formula>
      <formula>300</formula>
    </cfRule>
  </conditionalFormatting>
  <conditionalFormatting sqref="M80:M82">
    <cfRule type="cellIs" dxfId="73" priority="103" stopIfTrue="1" operator="between">
      <formula>200</formula>
      <formula>300</formula>
    </cfRule>
  </conditionalFormatting>
  <conditionalFormatting sqref="M84:M86">
    <cfRule type="cellIs" dxfId="72" priority="102" stopIfTrue="1" operator="between">
      <formula>200</formula>
      <formula>300</formula>
    </cfRule>
  </conditionalFormatting>
  <conditionalFormatting sqref="Q84:Q86 Q68:Q70">
    <cfRule type="cellIs" dxfId="71" priority="101" stopIfTrue="1" operator="between">
      <formula>200</formula>
      <formula>300</formula>
    </cfRule>
  </conditionalFormatting>
  <conditionalFormatting sqref="U84:U86 U80:U82 U76:U78 U72:U74 U68:U70">
    <cfRule type="cellIs" dxfId="70" priority="100" stopIfTrue="1" operator="between">
      <formula>200</formula>
      <formula>300</formula>
    </cfRule>
  </conditionalFormatting>
  <conditionalFormatting sqref="C34:C36 C38:C40 C42:C44 C54:C56 C46:C48">
    <cfRule type="cellIs" dxfId="69" priority="97" stopIfTrue="1" operator="between">
      <formula>200</formula>
      <formula>300</formula>
    </cfRule>
  </conditionalFormatting>
  <conditionalFormatting sqref="AA31:AA33">
    <cfRule type="cellIs" dxfId="68" priority="98" stopIfTrue="1" operator="between">
      <formula>200</formula>
      <formula>300</formula>
    </cfRule>
  </conditionalFormatting>
  <conditionalFormatting sqref="V38:W38 J38:K38 F38:G38 D35:D37 E35:F35 L35:L38 N35 T35:T38 U35:V35 H35:H38 I35:J35 P35:P38 R35 X34:AA57 E46:W46 E50:W50 E54:W54 E42:W42 Q38:S38 M38:O38 E36:E38 I36:I38 U36:U38">
    <cfRule type="cellIs" dxfId="67" priority="99" stopIfTrue="1" operator="between">
      <formula>200</formula>
      <formula>300</formula>
    </cfRule>
  </conditionalFormatting>
  <conditionalFormatting sqref="D38">
    <cfRule type="cellIs" dxfId="66" priority="96" stopIfTrue="1" operator="between">
      <formula>200</formula>
      <formula>300</formula>
    </cfRule>
  </conditionalFormatting>
  <conditionalFormatting sqref="D42">
    <cfRule type="cellIs" dxfId="65" priority="95" stopIfTrue="1" operator="between">
      <formula>200</formula>
      <formula>300</formula>
    </cfRule>
  </conditionalFormatting>
  <conditionalFormatting sqref="D46">
    <cfRule type="cellIs" dxfId="64" priority="94" stopIfTrue="1" operator="between">
      <formula>200</formula>
      <formula>300</formula>
    </cfRule>
  </conditionalFormatting>
  <conditionalFormatting sqref="D50">
    <cfRule type="cellIs" dxfId="63" priority="93" stopIfTrue="1" operator="between">
      <formula>200</formula>
      <formula>300</formula>
    </cfRule>
  </conditionalFormatting>
  <conditionalFormatting sqref="D54">
    <cfRule type="cellIs" dxfId="62" priority="92" stopIfTrue="1" operator="between">
      <formula>200</formula>
      <formula>300</formula>
    </cfRule>
  </conditionalFormatting>
  <conditionalFormatting sqref="C50:C52">
    <cfRule type="cellIs" dxfId="61" priority="91" stopIfTrue="1" operator="between">
      <formula>200</formula>
      <formula>300</formula>
    </cfRule>
  </conditionalFormatting>
  <conditionalFormatting sqref="D34">
    <cfRule type="cellIs" dxfId="60" priority="90" stopIfTrue="1" operator="between">
      <formula>200</formula>
      <formula>300</formula>
    </cfRule>
  </conditionalFormatting>
  <conditionalFormatting sqref="E34:W34">
    <cfRule type="cellIs" dxfId="59" priority="89" stopIfTrue="1" operator="between">
      <formula>200</formula>
      <formula>300</formula>
    </cfRule>
  </conditionalFormatting>
  <conditionalFormatting sqref="D51:D53 F51 L51:L53 N51 T51:T53 V51 H51:H53 J51 P51:P53 R51">
    <cfRule type="cellIs" dxfId="58" priority="85" stopIfTrue="1" operator="between">
      <formula>200</formula>
      <formula>300</formula>
    </cfRule>
  </conditionalFormatting>
  <conditionalFormatting sqref="D47:D49 F47 L47:L49 N47 T47:T49 V47 H47:H49 J47 P47:P49 R47">
    <cfRule type="cellIs" dxfId="57" priority="86" stopIfTrue="1" operator="between">
      <formula>200</formula>
      <formula>300</formula>
    </cfRule>
  </conditionalFormatting>
  <conditionalFormatting sqref="D55:D57 F55 L55:L57 N55 V55 H55:H57 J55 P55:P57 R55">
    <cfRule type="cellIs" dxfId="56" priority="84" stopIfTrue="1" operator="between">
      <formula>200</formula>
      <formula>300</formula>
    </cfRule>
  </conditionalFormatting>
  <conditionalFormatting sqref="D39:D41 F39 L39:L41 N39 T39:T41 V39 H39:H41 J39 P39:P41 R39">
    <cfRule type="cellIs" dxfId="55" priority="88" stopIfTrue="1" operator="between">
      <formula>200</formula>
      <formula>300</formula>
    </cfRule>
  </conditionalFormatting>
  <conditionalFormatting sqref="D43:D45 F43 L43:L45 N43 T43:T45 V43 H43:H45 J43 P43:P45 R43">
    <cfRule type="cellIs" dxfId="54" priority="87" stopIfTrue="1" operator="between">
      <formula>200</formula>
      <formula>300</formula>
    </cfRule>
  </conditionalFormatting>
  <conditionalFormatting sqref="Q35:Q37 Q43:Q45 Q47:Q49 Q51:Q53">
    <cfRule type="cellIs" dxfId="53" priority="83" stopIfTrue="1" operator="between">
      <formula>200</formula>
      <formula>300</formula>
    </cfRule>
  </conditionalFormatting>
  <conditionalFormatting sqref="T55:T57">
    <cfRule type="cellIs" dxfId="52" priority="82" stopIfTrue="1" operator="between">
      <formula>200</formula>
      <formula>300</formula>
    </cfRule>
  </conditionalFormatting>
  <conditionalFormatting sqref="E51:E53">
    <cfRule type="cellIs" dxfId="51" priority="78" stopIfTrue="1" operator="between">
      <formula>200</formula>
      <formula>300</formula>
    </cfRule>
  </conditionalFormatting>
  <conditionalFormatting sqref="U51:U53">
    <cfRule type="cellIs" dxfId="50" priority="65" stopIfTrue="1" operator="between">
      <formula>200</formula>
      <formula>300</formula>
    </cfRule>
  </conditionalFormatting>
  <conditionalFormatting sqref="I51:I53">
    <cfRule type="cellIs" dxfId="49" priority="73" stopIfTrue="1" operator="between">
      <formula>200</formula>
      <formula>300</formula>
    </cfRule>
  </conditionalFormatting>
  <conditionalFormatting sqref="E39:E41">
    <cfRule type="cellIs" dxfId="48" priority="64" stopIfTrue="1" operator="between">
      <formula>200</formula>
      <formula>300</formula>
    </cfRule>
  </conditionalFormatting>
  <conditionalFormatting sqref="M55:M57">
    <cfRule type="cellIs" dxfId="47" priority="67" stopIfTrue="1" operator="between">
      <formula>200</formula>
      <formula>300</formula>
    </cfRule>
  </conditionalFormatting>
  <conditionalFormatting sqref="E43:E45">
    <cfRule type="cellIs" dxfId="46" priority="63" stopIfTrue="1" operator="between">
      <formula>200</formula>
      <formula>300</formula>
    </cfRule>
  </conditionalFormatting>
  <conditionalFormatting sqref="E47:E49">
    <cfRule type="cellIs" dxfId="45" priority="62" stopIfTrue="1" operator="between">
      <formula>200</formula>
      <formula>300</formula>
    </cfRule>
  </conditionalFormatting>
  <conditionalFormatting sqref="E55:E57">
    <cfRule type="cellIs" dxfId="44" priority="61" stopIfTrue="1" operator="between">
      <formula>200</formula>
      <formula>300</formula>
    </cfRule>
  </conditionalFormatting>
  <conditionalFormatting sqref="I39:I41">
    <cfRule type="cellIs" dxfId="43" priority="60" stopIfTrue="1" operator="between">
      <formula>200</formula>
      <formula>300</formula>
    </cfRule>
  </conditionalFormatting>
  <conditionalFormatting sqref="I43:I45">
    <cfRule type="cellIs" dxfId="42" priority="59" stopIfTrue="1" operator="between">
      <formula>200</formula>
      <formula>300</formula>
    </cfRule>
  </conditionalFormatting>
  <conditionalFormatting sqref="I47:I49">
    <cfRule type="cellIs" dxfId="41" priority="58" stopIfTrue="1" operator="between">
      <formula>200</formula>
      <formula>300</formula>
    </cfRule>
  </conditionalFormatting>
  <conditionalFormatting sqref="I55:I57">
    <cfRule type="cellIs" dxfId="40" priority="57" stopIfTrue="1" operator="between">
      <formula>200</formula>
      <formula>300</formula>
    </cfRule>
  </conditionalFormatting>
  <conditionalFormatting sqref="M35:M37">
    <cfRule type="cellIs" dxfId="39" priority="56" stopIfTrue="1" operator="between">
      <formula>200</formula>
      <formula>300</formula>
    </cfRule>
  </conditionalFormatting>
  <conditionalFormatting sqref="M39:M41">
    <cfRule type="cellIs" dxfId="38" priority="55" stopIfTrue="1" operator="between">
      <formula>200</formula>
      <formula>300</formula>
    </cfRule>
  </conditionalFormatting>
  <conditionalFormatting sqref="M43:M45">
    <cfRule type="cellIs" dxfId="37" priority="54" stopIfTrue="1" operator="between">
      <formula>200</formula>
      <formula>300</formula>
    </cfRule>
  </conditionalFormatting>
  <conditionalFormatting sqref="M47:M49">
    <cfRule type="cellIs" dxfId="36" priority="53" stopIfTrue="1" operator="between">
      <formula>200</formula>
      <formula>300</formula>
    </cfRule>
  </conditionalFormatting>
  <conditionalFormatting sqref="M51:M53">
    <cfRule type="cellIs" dxfId="35" priority="52" stopIfTrue="1" operator="between">
      <formula>200</formula>
      <formula>300</formula>
    </cfRule>
  </conditionalFormatting>
  <conditionalFormatting sqref="Q39:Q41">
    <cfRule type="cellIs" dxfId="34" priority="51" stopIfTrue="1" operator="between">
      <formula>200</formula>
      <formula>300</formula>
    </cfRule>
  </conditionalFormatting>
  <conditionalFormatting sqref="Q55:Q57">
    <cfRule type="cellIs" dxfId="33" priority="50" stopIfTrue="1" operator="between">
      <formula>200</formula>
      <formula>300</formula>
    </cfRule>
  </conditionalFormatting>
  <conditionalFormatting sqref="U55:U57 U47:U49 U43:U45 U39:U41">
    <cfRule type="cellIs" dxfId="32" priority="49" stopIfTrue="1" operator="between">
      <formula>200</formula>
      <formula>300</formula>
    </cfRule>
  </conditionalFormatting>
  <conditionalFormatting sqref="C5:C7 C9:C11 C13:C15 C25:C27 C17:C19">
    <cfRule type="cellIs" dxfId="31" priority="46" stopIfTrue="1" operator="between">
      <formula>200</formula>
      <formula>300</formula>
    </cfRule>
  </conditionalFormatting>
  <conditionalFormatting sqref="AA2:AA4">
    <cfRule type="cellIs" dxfId="30" priority="47" stopIfTrue="1" operator="between">
      <formula>200</formula>
      <formula>300</formula>
    </cfRule>
  </conditionalFormatting>
  <conditionalFormatting sqref="V9:W9 J9:K9 F9:G9 D6:D8 E6:F6 L6:L9 N6 T6:T9 U6:V6 H6:H9 I6:J6 R6 X5:AA28 E17:W17 E21:W21 E25:W25 E13:W13 M9:S9 E7:E9 I7:I9 U7:U9">
    <cfRule type="cellIs" dxfId="29" priority="48" stopIfTrue="1" operator="between">
      <formula>200</formula>
      <formula>300</formula>
    </cfRule>
  </conditionalFormatting>
  <conditionalFormatting sqref="D9">
    <cfRule type="cellIs" dxfId="28" priority="45" stopIfTrue="1" operator="between">
      <formula>200</formula>
      <formula>300</formula>
    </cfRule>
  </conditionalFormatting>
  <conditionalFormatting sqref="D13">
    <cfRule type="cellIs" dxfId="27" priority="44" stopIfTrue="1" operator="between">
      <formula>200</formula>
      <formula>300</formula>
    </cfRule>
  </conditionalFormatting>
  <conditionalFormatting sqref="D17">
    <cfRule type="cellIs" dxfId="26" priority="43" stopIfTrue="1" operator="between">
      <formula>200</formula>
      <formula>300</formula>
    </cfRule>
  </conditionalFormatting>
  <conditionalFormatting sqref="D21">
    <cfRule type="cellIs" dxfId="25" priority="42" stopIfTrue="1" operator="between">
      <formula>200</formula>
      <formula>300</formula>
    </cfRule>
  </conditionalFormatting>
  <conditionalFormatting sqref="D25">
    <cfRule type="cellIs" dxfId="24" priority="41" stopIfTrue="1" operator="between">
      <formula>200</formula>
      <formula>300</formula>
    </cfRule>
  </conditionalFormatting>
  <conditionalFormatting sqref="C21:C23">
    <cfRule type="cellIs" dxfId="23" priority="40" stopIfTrue="1" operator="between">
      <formula>200</formula>
      <formula>300</formula>
    </cfRule>
  </conditionalFormatting>
  <conditionalFormatting sqref="D5">
    <cfRule type="cellIs" dxfId="22" priority="39" stopIfTrue="1" operator="between">
      <formula>200</formula>
      <formula>300</formula>
    </cfRule>
  </conditionalFormatting>
  <conditionalFormatting sqref="E5:W5">
    <cfRule type="cellIs" dxfId="21" priority="38" stopIfTrue="1" operator="between">
      <formula>200</formula>
      <formula>300</formula>
    </cfRule>
  </conditionalFormatting>
  <conditionalFormatting sqref="D22:D24 F22 L22:L24 N22 T22:T24 V22 H22:H24 J22 P22:P24 R22">
    <cfRule type="cellIs" dxfId="20" priority="34" stopIfTrue="1" operator="between">
      <formula>200</formula>
      <formula>300</formula>
    </cfRule>
  </conditionalFormatting>
  <conditionalFormatting sqref="D18:D20 F18 L18:L20 N18 T18:T20 V18 H18:H20 J18 P18:P20 R18">
    <cfRule type="cellIs" dxfId="19" priority="35" stopIfTrue="1" operator="between">
      <formula>200</formula>
      <formula>300</formula>
    </cfRule>
  </conditionalFormatting>
  <conditionalFormatting sqref="D26:D28 F26 L26:L28 N26 V26 H26:H28 J26 P26:P28 R26">
    <cfRule type="cellIs" dxfId="18" priority="33" stopIfTrue="1" operator="between">
      <formula>200</formula>
      <formula>300</formula>
    </cfRule>
  </conditionalFormatting>
  <conditionalFormatting sqref="D10:D12 F10 L10:L12 N10 T10:T12 V10 H10:H12 J10 P10:P12 R10">
    <cfRule type="cellIs" dxfId="17" priority="37" stopIfTrue="1" operator="between">
      <formula>200</formula>
      <formula>300</formula>
    </cfRule>
  </conditionalFormatting>
  <conditionalFormatting sqref="D14:D16 F14 L14:L16 N14 T14:T16 V14 H14:H16 J14 P14:P16 R14">
    <cfRule type="cellIs" dxfId="16" priority="36" stopIfTrue="1" operator="between">
      <formula>200</formula>
      <formula>300</formula>
    </cfRule>
  </conditionalFormatting>
  <conditionalFormatting sqref="Q6:Q8 Q14:Q16 Q18:Q20 Q22:Q24">
    <cfRule type="cellIs" dxfId="15" priority="32" stopIfTrue="1" operator="between">
      <formula>200</formula>
      <formula>300</formula>
    </cfRule>
  </conditionalFormatting>
  <conditionalFormatting sqref="T26:T28">
    <cfRule type="cellIs" dxfId="14" priority="31" stopIfTrue="1" operator="between">
      <formula>200</formula>
      <formula>300</formula>
    </cfRule>
  </conditionalFormatting>
  <conditionalFormatting sqref="M6:M8">
    <cfRule type="cellIs" dxfId="13" priority="18" stopIfTrue="1" operator="between">
      <formula>200</formula>
      <formula>300</formula>
    </cfRule>
  </conditionalFormatting>
  <conditionalFormatting sqref="E26:E28 E22:E24 E18:E20 E14:E16 E10:E12">
    <cfRule type="cellIs" dxfId="12" priority="10" stopIfTrue="1" operator="between">
      <formula>200</formula>
      <formula>300</formula>
    </cfRule>
  </conditionalFormatting>
  <conditionalFormatting sqref="I10:I12">
    <cfRule type="cellIs" dxfId="11" priority="9" stopIfTrue="1" operator="between">
      <formula>200</formula>
      <formula>300</formula>
    </cfRule>
  </conditionalFormatting>
  <conditionalFormatting sqref="I14:I16">
    <cfRule type="cellIs" dxfId="10" priority="8" stopIfTrue="1" operator="between">
      <formula>200</formula>
      <formula>300</formula>
    </cfRule>
  </conditionalFormatting>
  <conditionalFormatting sqref="I18:I20">
    <cfRule type="cellIs" dxfId="9" priority="7" stopIfTrue="1" operator="between">
      <formula>200</formula>
      <formula>300</formula>
    </cfRule>
  </conditionalFormatting>
  <conditionalFormatting sqref="I22:I24">
    <cfRule type="cellIs" dxfId="8" priority="6" stopIfTrue="1" operator="between">
      <formula>200</formula>
      <formula>300</formula>
    </cfRule>
  </conditionalFormatting>
  <conditionalFormatting sqref="I26:I28">
    <cfRule type="cellIs" dxfId="7" priority="5" stopIfTrue="1" operator="between">
      <formula>200</formula>
      <formula>300</formula>
    </cfRule>
  </conditionalFormatting>
  <conditionalFormatting sqref="M26:M28 M22:M24 M18:M20 M14:M16 M10:M12">
    <cfRule type="cellIs" dxfId="6" priority="4" stopIfTrue="1" operator="between">
      <formula>200</formula>
      <formula>300</formula>
    </cfRule>
  </conditionalFormatting>
  <conditionalFormatting sqref="Q26:Q28 Q10:Q12">
    <cfRule type="cellIs" dxfId="5" priority="3" stopIfTrue="1" operator="between">
      <formula>200</formula>
      <formula>300</formula>
    </cfRule>
  </conditionalFormatting>
  <conditionalFormatting sqref="P6:P8">
    <cfRule type="cellIs" dxfId="4" priority="2" stopIfTrue="1" operator="between">
      <formula>200</formula>
      <formula>300</formula>
    </cfRule>
  </conditionalFormatting>
  <conditionalFormatting sqref="U26:U28 U22:U24 U18:U20 U14:U16 U10:U12">
    <cfRule type="cellIs" dxfId="3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Eelvoorud</vt:lpstr>
      <vt:lpstr>Indiv</vt:lpstr>
      <vt:lpstr>III voor</vt:lpstr>
      <vt:lpstr>II voor</vt:lpstr>
      <vt:lpstr>I voor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</dc:creator>
  <cp:lastModifiedBy>Martin Ruuto</cp:lastModifiedBy>
  <dcterms:created xsi:type="dcterms:W3CDTF">2020-02-03T16:15:00Z</dcterms:created>
  <dcterms:modified xsi:type="dcterms:W3CDTF">2021-01-17T10:31:23Z</dcterms:modified>
</cp:coreProperties>
</file>